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26.112.52\SienFolder\旧施設支援課\★施設整備係\★老健班\06 介護老人保健施設\102 創設等・併設訪看／計画変更\01 整備計画書（協議書）\R4_協議書\"/>
    </mc:Choice>
  </mc:AlternateContent>
  <bookViews>
    <workbookView xWindow="240" yWindow="30" windowWidth="11700" windowHeight="9000"/>
  </bookViews>
  <sheets>
    <sheet name="13費目別内訳" sheetId="7" r:id="rId1"/>
    <sheet name="16事業費目別内訳" sheetId="10" r:id="rId2"/>
    <sheet name="10算出内訳（ユニット型）" sheetId="18" r:id="rId3"/>
    <sheet name="10算出内訳（従来型）" sheetId="21" r:id="rId4"/>
    <sheet name="12年度別" sheetId="22" r:id="rId5"/>
    <sheet name="10法人事務費" sheetId="12" r:id="rId6"/>
    <sheet name="10事業費等一覧（事業別）" sheetId="14" r:id="rId7"/>
    <sheet name="10事業費等一覧 " sheetId="13" r:id="rId8"/>
  </sheets>
  <externalReferences>
    <externalReference r:id="rId9"/>
    <externalReference r:id="rId10"/>
  </externalReferences>
  <definedNames>
    <definedName name="_xlnm.Print_Area" localSheetId="2">'10算出内訳（ユニット型）'!$A$1:$AD$55</definedName>
    <definedName name="_xlnm.Print_Area" localSheetId="3">'10算出内訳（従来型）'!$A$1:$AD$59</definedName>
    <definedName name="_xlnm.Print_Area" localSheetId="7">'10事業費等一覧 '!$A$1:$G$54</definedName>
    <definedName name="_xlnm.Print_Area" localSheetId="6">'10事業費等一覧（事業別）'!$A$1:$J$48</definedName>
    <definedName name="_xlnm.Print_Area" localSheetId="5">'10法人事務費'!$A$1:$H$22</definedName>
    <definedName name="_xlnm.Print_Area" localSheetId="4">'12年度別'!$A$1:$M$39</definedName>
    <definedName name="_xlnm.Print_Area" localSheetId="0">'13費目別内訳'!$A$2:$J$28</definedName>
    <definedName name="_xlnm.Print_Area" localSheetId="1">'16事業費目別内訳'!$A$1:$Y$33</definedName>
    <definedName name="_xlnm.Print_Titles" localSheetId="2">'10算出内訳（ユニット型）'!$14:$15</definedName>
    <definedName name="_xlnm.Print_Titles" localSheetId="3">'10算出内訳（従来型）'!$3:$4</definedName>
  </definedNames>
  <calcPr calcId="162913"/>
</workbook>
</file>

<file path=xl/calcChain.xml><?xml version="1.0" encoding="utf-8"?>
<calcChain xmlns="http://schemas.openxmlformats.org/spreadsheetml/2006/main">
  <c r="L25" i="22" l="1"/>
  <c r="L24" i="22"/>
  <c r="I25" i="22"/>
  <c r="I24" i="22"/>
  <c r="F25" i="22"/>
  <c r="F24" i="22"/>
  <c r="L18" i="22"/>
  <c r="L17" i="22"/>
  <c r="I18" i="22"/>
  <c r="I17" i="22"/>
  <c r="F18" i="22"/>
  <c r="F17" i="22"/>
  <c r="L11" i="22"/>
  <c r="L12" i="22"/>
  <c r="L13" i="22"/>
  <c r="L14" i="22"/>
  <c r="L10" i="22"/>
  <c r="I11" i="22"/>
  <c r="I12" i="22"/>
  <c r="I13" i="22"/>
  <c r="I14" i="22"/>
  <c r="I10" i="22"/>
  <c r="F11" i="22"/>
  <c r="F12" i="22"/>
  <c r="F13" i="22"/>
  <c r="F14" i="22"/>
  <c r="F10" i="22"/>
  <c r="I8" i="22"/>
  <c r="F8" i="22"/>
  <c r="B25" i="22"/>
  <c r="B24" i="22"/>
  <c r="B18" i="22"/>
  <c r="B17" i="22"/>
  <c r="E11" i="22"/>
  <c r="E15" i="22"/>
  <c r="C14" i="22"/>
  <c r="C13" i="22"/>
  <c r="C12" i="22"/>
  <c r="C11" i="22"/>
  <c r="C10" i="22"/>
  <c r="K6" i="22"/>
  <c r="H6" i="22"/>
  <c r="F6" i="22"/>
  <c r="E10" i="22"/>
  <c r="L33" i="22"/>
  <c r="I33" i="22"/>
  <c r="F33" i="22"/>
  <c r="E30" i="22"/>
  <c r="L29" i="22"/>
  <c r="L31" i="22" s="1"/>
  <c r="I29" i="22"/>
  <c r="I31" i="22" s="1"/>
  <c r="F29" i="22"/>
  <c r="F31" i="22" s="1"/>
  <c r="E28" i="22"/>
  <c r="E27" i="22"/>
  <c r="E26" i="22"/>
  <c r="E25" i="22"/>
  <c r="E24" i="22"/>
  <c r="E22" i="22"/>
  <c r="E33" i="22" s="1"/>
  <c r="I21" i="22"/>
  <c r="I32" i="22" s="1"/>
  <c r="I34" i="22" s="1"/>
  <c r="F21" i="22"/>
  <c r="E19" i="22"/>
  <c r="E18" i="22"/>
  <c r="E17" i="22"/>
  <c r="E13" i="22"/>
  <c r="L8" i="22"/>
  <c r="L21" i="22" s="1"/>
  <c r="E14" i="22" l="1"/>
  <c r="E12" i="22"/>
  <c r="E8" i="22"/>
  <c r="E21" i="22" s="1"/>
  <c r="E23" i="22" s="1"/>
  <c r="I23" i="22"/>
  <c r="F32" i="22"/>
  <c r="F34" i="22" s="1"/>
  <c r="E29" i="22"/>
  <c r="E31" i="22" s="1"/>
  <c r="L32" i="22"/>
  <c r="L34" i="22" s="1"/>
  <c r="L23" i="22"/>
  <c r="F23" i="22"/>
  <c r="B23" i="10"/>
  <c r="B22" i="10"/>
  <c r="B16" i="10"/>
  <c r="B15" i="10"/>
  <c r="C12" i="10"/>
  <c r="C11" i="10"/>
  <c r="C10" i="10"/>
  <c r="C9" i="10"/>
  <c r="C8" i="10"/>
  <c r="J10" i="14"/>
  <c r="J9" i="14"/>
  <c r="J7" i="14"/>
  <c r="J6" i="14"/>
  <c r="I10" i="14"/>
  <c r="I9" i="14"/>
  <c r="I7" i="14"/>
  <c r="I6" i="14"/>
  <c r="H10" i="14"/>
  <c r="H9" i="14"/>
  <c r="H8" i="14"/>
  <c r="H7" i="14"/>
  <c r="H6" i="14"/>
  <c r="L32" i="21"/>
  <c r="L31" i="21"/>
  <c r="L19" i="21"/>
  <c r="L18" i="21"/>
  <c r="H39" i="21"/>
  <c r="H38" i="21"/>
  <c r="H26" i="21"/>
  <c r="H25" i="21"/>
  <c r="H13" i="21"/>
  <c r="H12" i="21"/>
  <c r="G39" i="21"/>
  <c r="G38" i="21"/>
  <c r="G26" i="21"/>
  <c r="G25" i="21"/>
  <c r="G13" i="21"/>
  <c r="G12" i="21"/>
  <c r="I14" i="21"/>
  <c r="D59" i="21"/>
  <c r="D31" i="21"/>
  <c r="D18" i="21"/>
  <c r="A44" i="21"/>
  <c r="A47" i="21"/>
  <c r="A39" i="21"/>
  <c r="A31" i="21"/>
  <c r="A26" i="21"/>
  <c r="A18" i="21"/>
  <c r="L8" i="21"/>
  <c r="F5" i="21"/>
  <c r="F6" i="21" s="1"/>
  <c r="A11" i="21"/>
  <c r="H40" i="21"/>
  <c r="G40" i="21"/>
  <c r="J40" i="21" s="1"/>
  <c r="V36" i="21"/>
  <c r="L36" i="21"/>
  <c r="V35" i="21"/>
  <c r="L35" i="21"/>
  <c r="V34" i="21"/>
  <c r="S34" i="21"/>
  <c r="P34" i="21"/>
  <c r="L34" i="21"/>
  <c r="Y34" i="21" s="1"/>
  <c r="F34" i="21"/>
  <c r="V32" i="21"/>
  <c r="S32" i="21"/>
  <c r="V31" i="21"/>
  <c r="S31" i="21"/>
  <c r="D27" i="18"/>
  <c r="D16" i="18"/>
  <c r="D53" i="18"/>
  <c r="H40" i="18"/>
  <c r="G40" i="18"/>
  <c r="H39" i="18"/>
  <c r="H33" i="18"/>
  <c r="H32" i="18"/>
  <c r="G33" i="18"/>
  <c r="G32" i="18"/>
  <c r="V30" i="18"/>
  <c r="V29" i="18"/>
  <c r="V27" i="18"/>
  <c r="V16" i="18"/>
  <c r="V8" i="18"/>
  <c r="V7" i="18"/>
  <c r="V5" i="18"/>
  <c r="A41" i="18"/>
  <c r="A38" i="18"/>
  <c r="A9" i="18"/>
  <c r="L27" i="18"/>
  <c r="A33" i="18"/>
  <c r="A27" i="18"/>
  <c r="I12" i="18"/>
  <c r="L16" i="18"/>
  <c r="H22" i="18"/>
  <c r="H21" i="18"/>
  <c r="G21" i="18"/>
  <c r="G22" i="18"/>
  <c r="A22" i="18"/>
  <c r="A16" i="18"/>
  <c r="J12" i="18"/>
  <c r="H11" i="18"/>
  <c r="H10" i="18"/>
  <c r="G11" i="18"/>
  <c r="G10" i="18"/>
  <c r="F5" i="18"/>
  <c r="H34" i="18"/>
  <c r="G34" i="18"/>
  <c r="J34" i="18" s="1"/>
  <c r="L30" i="18"/>
  <c r="F30" i="18"/>
  <c r="P30" i="18" s="1"/>
  <c r="Y30" i="18" s="1"/>
  <c r="S29" i="18"/>
  <c r="P29" i="18"/>
  <c r="L29" i="18"/>
  <c r="Y29" i="18" s="1"/>
  <c r="F29" i="18"/>
  <c r="S27" i="18"/>
  <c r="J23" i="22" l="1"/>
  <c r="E32" i="22"/>
  <c r="E34" i="22" s="1"/>
  <c r="M23" i="22"/>
  <c r="E58" i="21"/>
  <c r="E57" i="21"/>
  <c r="E56" i="21"/>
  <c r="E55" i="21"/>
  <c r="E54" i="21"/>
  <c r="E53" i="21"/>
  <c r="E52" i="21"/>
  <c r="E51" i="21"/>
  <c r="E59" i="21" s="1"/>
  <c r="E50" i="21"/>
  <c r="H46" i="21"/>
  <c r="G46" i="21"/>
  <c r="H45" i="21"/>
  <c r="H47" i="21" s="1"/>
  <c r="G45" i="21"/>
  <c r="G47" i="21" s="1"/>
  <c r="J47" i="21" s="1"/>
  <c r="H27" i="21"/>
  <c r="G27" i="21"/>
  <c r="J27" i="21" s="1"/>
  <c r="V23" i="21"/>
  <c r="L23" i="21"/>
  <c r="F23" i="21"/>
  <c r="P36" i="21" s="1"/>
  <c r="Y36" i="21" s="1"/>
  <c r="V22" i="21"/>
  <c r="L22" i="21"/>
  <c r="F22" i="21"/>
  <c r="P35" i="21" s="1"/>
  <c r="Y35" i="21" s="1"/>
  <c r="V21" i="21"/>
  <c r="S21" i="21"/>
  <c r="P21" i="21"/>
  <c r="F21" i="21"/>
  <c r="V19" i="21"/>
  <c r="P19" i="21"/>
  <c r="F19" i="21"/>
  <c r="V18" i="21"/>
  <c r="S18" i="21"/>
  <c r="P18" i="21"/>
  <c r="F18" i="21"/>
  <c r="H14" i="21"/>
  <c r="G14" i="21"/>
  <c r="J14" i="21" s="1"/>
  <c r="F10" i="21"/>
  <c r="P10" i="21" s="1"/>
  <c r="Y10" i="21" s="1"/>
  <c r="F9" i="21"/>
  <c r="P22" i="21" s="1"/>
  <c r="Y22" i="21" s="1"/>
  <c r="S8" i="21"/>
  <c r="P8" i="21"/>
  <c r="F7" i="21"/>
  <c r="S6" i="21"/>
  <c r="S19" i="21" s="1"/>
  <c r="P6" i="21"/>
  <c r="Y6" i="21" s="1"/>
  <c r="P5" i="21"/>
  <c r="Y5" i="21" s="1"/>
  <c r="E52" i="18"/>
  <c r="E51" i="18"/>
  <c r="E50" i="18"/>
  <c r="E49" i="18"/>
  <c r="E48" i="18"/>
  <c r="E47" i="18"/>
  <c r="E46" i="18"/>
  <c r="E45" i="18"/>
  <c r="E44" i="18"/>
  <c r="H41" i="18"/>
  <c r="G39" i="18"/>
  <c r="G41" i="18" s="1"/>
  <c r="J41" i="18" s="1"/>
  <c r="H23" i="18"/>
  <c r="G23" i="18"/>
  <c r="J23" i="18" s="1"/>
  <c r="V19" i="18"/>
  <c r="L19" i="18"/>
  <c r="F19" i="18"/>
  <c r="P19" i="18" s="1"/>
  <c r="V18" i="18"/>
  <c r="S18" i="18"/>
  <c r="P18" i="18"/>
  <c r="F18" i="18"/>
  <c r="S16" i="18"/>
  <c r="F16" i="18"/>
  <c r="H12" i="18"/>
  <c r="G12" i="18"/>
  <c r="P8" i="18"/>
  <c r="Y8" i="18" s="1"/>
  <c r="S7" i="18"/>
  <c r="P7" i="18"/>
  <c r="F6" i="18"/>
  <c r="P16" i="18" s="1"/>
  <c r="Y16" i="18" s="1"/>
  <c r="Y17" i="18" s="1"/>
  <c r="P5" i="18"/>
  <c r="Y5" i="18" s="1"/>
  <c r="Y6" i="18" s="1"/>
  <c r="F37" i="13"/>
  <c r="F39" i="13" s="1"/>
  <c r="H39" i="13" s="1"/>
  <c r="F5" i="13"/>
  <c r="H37" i="14"/>
  <c r="H47" i="14" s="1"/>
  <c r="F22" i="12"/>
  <c r="H17" i="14" s="1"/>
  <c r="G22" i="12"/>
  <c r="I37" i="14" s="1"/>
  <c r="H22" i="12"/>
  <c r="J17" i="14" s="1"/>
  <c r="E22" i="12"/>
  <c r="G17" i="14" s="1"/>
  <c r="H5" i="12"/>
  <c r="F5" i="12"/>
  <c r="E5" i="12"/>
  <c r="G4" i="14"/>
  <c r="J4" i="14"/>
  <c r="I45" i="14"/>
  <c r="I44" i="14"/>
  <c r="I42" i="14"/>
  <c r="I41" i="14"/>
  <c r="I36" i="14"/>
  <c r="I34" i="14"/>
  <c r="I30" i="14"/>
  <c r="I24" i="14"/>
  <c r="I13" i="14"/>
  <c r="I12" i="14"/>
  <c r="I11" i="14"/>
  <c r="I8" i="14"/>
  <c r="H4" i="14"/>
  <c r="J45" i="14"/>
  <c r="H45" i="14"/>
  <c r="G45" i="14"/>
  <c r="J44" i="14"/>
  <c r="H44" i="14"/>
  <c r="H46" i="14" s="1"/>
  <c r="G44" i="14"/>
  <c r="F44" i="14"/>
  <c r="J42" i="14"/>
  <c r="H42" i="14"/>
  <c r="G42" i="14"/>
  <c r="F42" i="14"/>
  <c r="J41" i="14"/>
  <c r="J43" i="14" s="1"/>
  <c r="H41" i="14"/>
  <c r="H43" i="14" s="1"/>
  <c r="H39" i="14"/>
  <c r="F38" i="14"/>
  <c r="J36" i="14"/>
  <c r="H36" i="14"/>
  <c r="G36" i="14"/>
  <c r="F36" i="14" s="1"/>
  <c r="F35" i="14"/>
  <c r="J34" i="14"/>
  <c r="H34" i="14"/>
  <c r="G34" i="14"/>
  <c r="F33" i="14"/>
  <c r="F32" i="14"/>
  <c r="F31" i="14"/>
  <c r="J30" i="14"/>
  <c r="H30" i="14"/>
  <c r="H40" i="14" s="1"/>
  <c r="F29" i="14"/>
  <c r="F28" i="14"/>
  <c r="F27" i="14"/>
  <c r="F26" i="14"/>
  <c r="J24" i="14"/>
  <c r="H24" i="14"/>
  <c r="G24" i="14"/>
  <c r="F23" i="14"/>
  <c r="F22" i="14"/>
  <c r="F20" i="14"/>
  <c r="F16" i="14"/>
  <c r="F15" i="14"/>
  <c r="J13" i="14"/>
  <c r="H13" i="14"/>
  <c r="J12" i="14"/>
  <c r="H12" i="14"/>
  <c r="J11" i="14"/>
  <c r="H11" i="14"/>
  <c r="J8" i="14"/>
  <c r="F5" i="14"/>
  <c r="F47" i="13"/>
  <c r="F45" i="13"/>
  <c r="F44" i="13"/>
  <c r="F42" i="13"/>
  <c r="F36" i="13"/>
  <c r="F34" i="13"/>
  <c r="H24" i="13"/>
  <c r="F24" i="13"/>
  <c r="Y8" i="10"/>
  <c r="Y6" i="10"/>
  <c r="X6" i="10"/>
  <c r="W6" i="10"/>
  <c r="X8" i="10"/>
  <c r="X28" i="10"/>
  <c r="Y28" i="10" s="1"/>
  <c r="X26" i="10"/>
  <c r="Y26" i="10" s="1"/>
  <c r="X25" i="10"/>
  <c r="Y25" i="10" s="1"/>
  <c r="X24" i="10"/>
  <c r="Y24" i="10" s="1"/>
  <c r="X23" i="10"/>
  <c r="Y23" i="10" s="1"/>
  <c r="X22" i="10"/>
  <c r="Y22" i="10" s="1"/>
  <c r="Y27" i="10" s="1"/>
  <c r="Y29" i="10" s="1"/>
  <c r="X20" i="10"/>
  <c r="Y20" i="10" s="1"/>
  <c r="Y31" i="10" s="1"/>
  <c r="X18" i="10"/>
  <c r="Y18" i="10" s="1"/>
  <c r="X17" i="10"/>
  <c r="Y17" i="10" s="1"/>
  <c r="X16" i="10"/>
  <c r="Y16" i="10" s="1"/>
  <c r="X15" i="10"/>
  <c r="Y15" i="10" s="1"/>
  <c r="X14" i="10"/>
  <c r="Y14" i="10" s="1"/>
  <c r="X13" i="10"/>
  <c r="Y13" i="10" s="1"/>
  <c r="X12" i="10"/>
  <c r="Y12" i="10" s="1"/>
  <c r="X11" i="10"/>
  <c r="Y11" i="10" s="1"/>
  <c r="X10" i="10"/>
  <c r="Y10" i="10" s="1"/>
  <c r="X9" i="10"/>
  <c r="Y9" i="10" s="1"/>
  <c r="Y7" i="10"/>
  <c r="Y19" i="10" s="1"/>
  <c r="X7" i="10"/>
  <c r="X19" i="10" s="1"/>
  <c r="W9" i="10"/>
  <c r="O8" i="10"/>
  <c r="T6" i="10"/>
  <c r="P6" i="10"/>
  <c r="L6" i="10"/>
  <c r="M6" i="10"/>
  <c r="D22" i="12"/>
  <c r="V23" i="10"/>
  <c r="V22" i="10"/>
  <c r="F12" i="7"/>
  <c r="F11" i="7"/>
  <c r="V31" i="10"/>
  <c r="W28" i="10"/>
  <c r="W26" i="10"/>
  <c r="W25" i="10"/>
  <c r="W24" i="10"/>
  <c r="W20" i="10"/>
  <c r="W31" i="10" s="1"/>
  <c r="W18" i="10"/>
  <c r="W14" i="10"/>
  <c r="W13" i="10"/>
  <c r="U6" i="10"/>
  <c r="S6" i="10"/>
  <c r="Q6" i="10"/>
  <c r="O6" i="10"/>
  <c r="K6" i="10"/>
  <c r="U5" i="10"/>
  <c r="R8" i="10" s="1"/>
  <c r="R5" i="10"/>
  <c r="Q5" i="10"/>
  <c r="N8" i="10" s="1"/>
  <c r="N5" i="10"/>
  <c r="G5" i="12" s="1"/>
  <c r="M5" i="10"/>
  <c r="J5" i="10"/>
  <c r="I5" i="10"/>
  <c r="Y5" i="10" s="1"/>
  <c r="V3" i="10"/>
  <c r="F32" i="21" l="1"/>
  <c r="F36" i="21"/>
  <c r="P32" i="21"/>
  <c r="Y32" i="21" s="1"/>
  <c r="Y7" i="21"/>
  <c r="P9" i="21"/>
  <c r="Y9" i="21" s="1"/>
  <c r="F20" i="21"/>
  <c r="F31" i="21"/>
  <c r="F33" i="21" s="1"/>
  <c r="F35" i="21"/>
  <c r="P31" i="21"/>
  <c r="Y31" i="21" s="1"/>
  <c r="Y33" i="21" s="1"/>
  <c r="Y37" i="21" s="1"/>
  <c r="F17" i="18"/>
  <c r="P27" i="18" s="1"/>
  <c r="F27" i="18"/>
  <c r="F28" i="18" s="1"/>
  <c r="E53" i="18"/>
  <c r="L18" i="18" s="1"/>
  <c r="Y18" i="18" s="1"/>
  <c r="T8" i="10"/>
  <c r="S8" i="10"/>
  <c r="S7" i="10" s="1"/>
  <c r="S19" i="10" s="1"/>
  <c r="P8" i="10"/>
  <c r="P7" i="10" s="1"/>
  <c r="P19" i="10" s="1"/>
  <c r="I4" i="14"/>
  <c r="Y8" i="21"/>
  <c r="L21" i="21"/>
  <c r="Y21" i="21" s="1"/>
  <c r="Y19" i="18"/>
  <c r="Y18" i="21"/>
  <c r="Y19" i="21"/>
  <c r="P23" i="21"/>
  <c r="Y23" i="21" s="1"/>
  <c r="F46" i="13"/>
  <c r="F45" i="14"/>
  <c r="G46" i="14"/>
  <c r="J46" i="14"/>
  <c r="I14" i="14"/>
  <c r="I18" i="14" s="1"/>
  <c r="I46" i="14"/>
  <c r="I47" i="14"/>
  <c r="I39" i="14"/>
  <c r="G37" i="14"/>
  <c r="I17" i="14"/>
  <c r="F17" i="14" s="1"/>
  <c r="I40" i="14"/>
  <c r="J37" i="14"/>
  <c r="I43" i="14"/>
  <c r="H14" i="14"/>
  <c r="H18" i="14" s="1"/>
  <c r="J14" i="14"/>
  <c r="J18" i="14" s="1"/>
  <c r="F34" i="14"/>
  <c r="F46" i="14"/>
  <c r="H48" i="14"/>
  <c r="H34" i="13"/>
  <c r="H36" i="13"/>
  <c r="F24" i="14"/>
  <c r="Y30" i="10"/>
  <c r="Y32" i="10" s="1"/>
  <c r="Y21" i="10"/>
  <c r="X21" i="10"/>
  <c r="X27" i="10"/>
  <c r="X29" i="10" s="1"/>
  <c r="X31" i="10"/>
  <c r="S21" i="10"/>
  <c r="P21" i="10"/>
  <c r="F28" i="10"/>
  <c r="G10" i="14" s="1"/>
  <c r="F25" i="10"/>
  <c r="F24" i="10"/>
  <c r="F20" i="10"/>
  <c r="G7" i="14" s="1"/>
  <c r="F14" i="10"/>
  <c r="N28" i="10"/>
  <c r="N25" i="10"/>
  <c r="N24" i="10"/>
  <c r="N26" i="10"/>
  <c r="N14" i="10"/>
  <c r="R26" i="10"/>
  <c r="R24" i="10"/>
  <c r="R18" i="10"/>
  <c r="R13" i="10"/>
  <c r="N13" i="10"/>
  <c r="N17" i="10"/>
  <c r="N18" i="10"/>
  <c r="N22" i="10"/>
  <c r="N23" i="10"/>
  <c r="R25" i="10"/>
  <c r="F13" i="10"/>
  <c r="R14" i="10"/>
  <c r="F17" i="10"/>
  <c r="W17" i="10"/>
  <c r="R17" i="10"/>
  <c r="F18" i="10"/>
  <c r="R20" i="10"/>
  <c r="F22" i="10"/>
  <c r="V27" i="10"/>
  <c r="W22" i="10"/>
  <c r="R22" i="10"/>
  <c r="F23" i="10"/>
  <c r="W23" i="10"/>
  <c r="R23" i="10"/>
  <c r="F26" i="10"/>
  <c r="R28" i="10"/>
  <c r="Y27" i="18" l="1"/>
  <c r="Y28" i="18" s="1"/>
  <c r="Y31" i="18" s="1"/>
  <c r="Y11" i="21"/>
  <c r="AA11" i="21" s="1"/>
  <c r="Y40" i="21"/>
  <c r="AA40" i="21" s="1"/>
  <c r="AA37" i="21"/>
  <c r="AC37" i="21" s="1"/>
  <c r="L7" i="18"/>
  <c r="Y7" i="18" s="1"/>
  <c r="Y9" i="18" s="1"/>
  <c r="Y20" i="18"/>
  <c r="Y23" i="18" s="1"/>
  <c r="AA23" i="18" s="1"/>
  <c r="T22" i="10"/>
  <c r="S22" i="10"/>
  <c r="S27" i="10" s="1"/>
  <c r="T20" i="10"/>
  <c r="S20" i="10"/>
  <c r="T17" i="10"/>
  <c r="U17" i="10" s="1"/>
  <c r="S17" i="10"/>
  <c r="P23" i="10"/>
  <c r="Q18" i="10"/>
  <c r="P18" i="10"/>
  <c r="P13" i="10"/>
  <c r="T18" i="10"/>
  <c r="U18" i="10" s="1"/>
  <c r="S18" i="10"/>
  <c r="T26" i="10"/>
  <c r="U26" i="10" s="1"/>
  <c r="S26" i="10"/>
  <c r="P26" i="10"/>
  <c r="P25" i="10"/>
  <c r="F10" i="13"/>
  <c r="F10" i="14"/>
  <c r="U8" i="10"/>
  <c r="U7" i="10" s="1"/>
  <c r="U19" i="10" s="1"/>
  <c r="T7" i="10"/>
  <c r="T19" i="10" s="1"/>
  <c r="T21" i="10" s="1"/>
  <c r="T28" i="10"/>
  <c r="U28" i="10" s="1"/>
  <c r="S28" i="10"/>
  <c r="T23" i="10"/>
  <c r="U23" i="10" s="1"/>
  <c r="S23" i="10"/>
  <c r="T14" i="10"/>
  <c r="U14" i="10" s="1"/>
  <c r="S14" i="10"/>
  <c r="T25" i="10"/>
  <c r="U25" i="10" s="1"/>
  <c r="S25" i="10"/>
  <c r="P22" i="10"/>
  <c r="P27" i="10" s="1"/>
  <c r="P29" i="10" s="1"/>
  <c r="P17" i="10"/>
  <c r="T13" i="10"/>
  <c r="U13" i="10" s="1"/>
  <c r="S13" i="10"/>
  <c r="T24" i="10"/>
  <c r="U24" i="10" s="1"/>
  <c r="S24" i="10"/>
  <c r="Q14" i="10"/>
  <c r="P14" i="10"/>
  <c r="P24" i="10"/>
  <c r="Q28" i="10"/>
  <c r="P28" i="10"/>
  <c r="F7" i="13"/>
  <c r="F13" i="13" s="1"/>
  <c r="G13" i="14"/>
  <c r="F13" i="14" s="1"/>
  <c r="F7" i="14"/>
  <c r="Q8" i="10"/>
  <c r="Q7" i="10" s="1"/>
  <c r="Q19" i="10" s="1"/>
  <c r="AA9" i="18"/>
  <c r="Y12" i="18"/>
  <c r="Y14" i="21"/>
  <c r="Y20" i="21"/>
  <c r="Y24" i="21" s="1"/>
  <c r="G39" i="14"/>
  <c r="F37" i="14"/>
  <c r="G47" i="14"/>
  <c r="I48" i="14"/>
  <c r="J39" i="14"/>
  <c r="J40" i="14" s="1"/>
  <c r="J47" i="14"/>
  <c r="J48" i="14" s="1"/>
  <c r="X30" i="10"/>
  <c r="X32" i="10" s="1"/>
  <c r="H26" i="10"/>
  <c r="H17" i="10"/>
  <c r="H13" i="10"/>
  <c r="H20" i="10"/>
  <c r="H25" i="10"/>
  <c r="H23" i="10"/>
  <c r="H22" i="10"/>
  <c r="H27" i="10" s="1"/>
  <c r="H18" i="10"/>
  <c r="H14" i="10"/>
  <c r="H24" i="10"/>
  <c r="H28" i="10"/>
  <c r="J22" i="10"/>
  <c r="AA22" i="10" s="1"/>
  <c r="J17" i="10"/>
  <c r="AA17" i="10" s="1"/>
  <c r="W27" i="10"/>
  <c r="V35" i="10"/>
  <c r="V29" i="10"/>
  <c r="R31" i="10"/>
  <c r="N20" i="10"/>
  <c r="G17" i="10"/>
  <c r="I17" i="10" s="1"/>
  <c r="J13" i="10"/>
  <c r="G13" i="10"/>
  <c r="AA13" i="10"/>
  <c r="N27" i="10"/>
  <c r="O22" i="10"/>
  <c r="Q22" i="10" s="1"/>
  <c r="Q27" i="10" s="1"/>
  <c r="Q29" i="10" s="1"/>
  <c r="O17" i="10"/>
  <c r="Q17" i="10" s="1"/>
  <c r="O26" i="10"/>
  <c r="Q26" i="10" s="1"/>
  <c r="O25" i="10"/>
  <c r="Q25" i="10" s="1"/>
  <c r="G14" i="10"/>
  <c r="I14" i="10" s="1"/>
  <c r="J14" i="10"/>
  <c r="AA14" i="10" s="1"/>
  <c r="G24" i="10"/>
  <c r="I24" i="10" s="1"/>
  <c r="J24" i="10"/>
  <c r="AA24" i="10" s="1"/>
  <c r="J28" i="10"/>
  <c r="G28" i="10"/>
  <c r="J26" i="10"/>
  <c r="G26" i="10"/>
  <c r="AA26" i="10"/>
  <c r="J23" i="10"/>
  <c r="G23" i="10"/>
  <c r="I23" i="10" s="1"/>
  <c r="AA23" i="10"/>
  <c r="R27" i="10"/>
  <c r="F27" i="10"/>
  <c r="G9" i="14" s="1"/>
  <c r="G22" i="10"/>
  <c r="I22" i="10" s="1"/>
  <c r="J18" i="10"/>
  <c r="G18" i="10"/>
  <c r="AA18" i="10"/>
  <c r="O23" i="10"/>
  <c r="Q23" i="10" s="1"/>
  <c r="O18" i="10"/>
  <c r="O13" i="10"/>
  <c r="Q13" i="10" s="1"/>
  <c r="O14" i="10"/>
  <c r="O24" i="10"/>
  <c r="Q24" i="10" s="1"/>
  <c r="O28" i="10"/>
  <c r="G20" i="10"/>
  <c r="F31" i="10"/>
  <c r="J25" i="10"/>
  <c r="G25" i="10"/>
  <c r="AA31" i="18" l="1"/>
  <c r="AC31" i="18" s="1"/>
  <c r="Y34" i="18"/>
  <c r="AA34" i="18" s="1"/>
  <c r="AC34" i="18" s="1"/>
  <c r="Y44" i="21"/>
  <c r="Y38" i="18"/>
  <c r="AC40" i="21"/>
  <c r="AA20" i="18"/>
  <c r="AC20" i="18" s="1"/>
  <c r="AC23" i="18" s="1"/>
  <c r="J20" i="10"/>
  <c r="P20" i="10"/>
  <c r="P31" i="10" s="1"/>
  <c r="U21" i="10"/>
  <c r="U20" i="10"/>
  <c r="U31" i="10" s="1"/>
  <c r="T31" i="10"/>
  <c r="U22" i="10"/>
  <c r="U27" i="10" s="1"/>
  <c r="U29" i="10" s="1"/>
  <c r="T27" i="10"/>
  <c r="I25" i="10"/>
  <c r="G11" i="14"/>
  <c r="F11" i="14" s="1"/>
  <c r="F9" i="13"/>
  <c r="F11" i="13" s="1"/>
  <c r="F9" i="14"/>
  <c r="I26" i="10"/>
  <c r="L26" i="10" s="1"/>
  <c r="I28" i="10"/>
  <c r="I13" i="10"/>
  <c r="L17" i="10"/>
  <c r="Q30" i="10"/>
  <c r="Q32" i="10" s="1"/>
  <c r="Q21" i="10"/>
  <c r="S31" i="10"/>
  <c r="S29" i="10"/>
  <c r="S30" i="10"/>
  <c r="S32" i="10" s="1"/>
  <c r="P30" i="10"/>
  <c r="P32" i="10" s="1"/>
  <c r="AC11" i="21"/>
  <c r="Y27" i="21"/>
  <c r="AA27" i="21" s="1"/>
  <c r="AA24" i="21"/>
  <c r="AC24" i="21" s="1"/>
  <c r="AA14" i="21"/>
  <c r="Y41" i="18"/>
  <c r="AA41" i="18" s="1"/>
  <c r="AA12" i="18"/>
  <c r="AC9" i="18"/>
  <c r="F47" i="14"/>
  <c r="F39" i="14"/>
  <c r="I20" i="10"/>
  <c r="L20" i="10" s="1"/>
  <c r="I18" i="10"/>
  <c r="L25" i="10"/>
  <c r="L23" i="10"/>
  <c r="L24" i="10"/>
  <c r="L14" i="10"/>
  <c r="L13" i="10"/>
  <c r="H31" i="10"/>
  <c r="L28" i="10"/>
  <c r="L31" i="10" s="1"/>
  <c r="L18" i="10"/>
  <c r="L22" i="10"/>
  <c r="L27" i="10" s="1"/>
  <c r="J27" i="10"/>
  <c r="J29" i="10" s="1"/>
  <c r="K25" i="10"/>
  <c r="M25" i="10" s="1"/>
  <c r="G27" i="10"/>
  <c r="G29" i="10" s="1"/>
  <c r="K23" i="10"/>
  <c r="M23" i="10" s="1"/>
  <c r="O27" i="10"/>
  <c r="O29" i="10" s="1"/>
  <c r="J31" i="10"/>
  <c r="G31" i="10"/>
  <c r="AA20" i="10"/>
  <c r="K18" i="10"/>
  <c r="M18" i="10" s="1"/>
  <c r="F35" i="10"/>
  <c r="F29" i="10"/>
  <c r="AA29" i="10" s="1"/>
  <c r="R29" i="10"/>
  <c r="R35" i="10"/>
  <c r="AA28" i="10"/>
  <c r="K24" i="10"/>
  <c r="M24" i="10" s="1"/>
  <c r="K14" i="10"/>
  <c r="M14" i="10" s="1"/>
  <c r="N35" i="10"/>
  <c r="N29" i="10"/>
  <c r="K13" i="10"/>
  <c r="M13" i="10" s="1"/>
  <c r="K17" i="10"/>
  <c r="M17" i="10" s="1"/>
  <c r="W29" i="10"/>
  <c r="W35" i="10"/>
  <c r="AA25" i="10"/>
  <c r="S35" i="10"/>
  <c r="K26" i="10"/>
  <c r="M26" i="10" s="1"/>
  <c r="K28" i="10"/>
  <c r="M28" i="10" s="1"/>
  <c r="N31" i="10"/>
  <c r="O20" i="10"/>
  <c r="O31" i="10" s="1"/>
  <c r="AA27" i="10"/>
  <c r="Y35" i="10"/>
  <c r="K22" i="10"/>
  <c r="Y47" i="21" l="1"/>
  <c r="AA47" i="21" s="1"/>
  <c r="AC38" i="18"/>
  <c r="AA38" i="18"/>
  <c r="AC41" i="18"/>
  <c r="J35" i="10"/>
  <c r="O35" i="10"/>
  <c r="G35" i="10"/>
  <c r="T29" i="10"/>
  <c r="T30" i="10"/>
  <c r="T32" i="10" s="1"/>
  <c r="U30" i="10"/>
  <c r="U32" i="10" s="1"/>
  <c r="Q20" i="10"/>
  <c r="Q31" i="10" s="1"/>
  <c r="AC12" i="18"/>
  <c r="G25" i="14" s="1"/>
  <c r="AC14" i="21"/>
  <c r="AC27" i="21"/>
  <c r="AA44" i="21"/>
  <c r="AC44" i="21"/>
  <c r="T35" i="10"/>
  <c r="L35" i="10"/>
  <c r="L29" i="10"/>
  <c r="Q35" i="10"/>
  <c r="AA31" i="10"/>
  <c r="I27" i="10"/>
  <c r="K27" i="10"/>
  <c r="M22" i="10"/>
  <c r="U35" i="10"/>
  <c r="I31" i="10"/>
  <c r="K20" i="10"/>
  <c r="F25" i="13" l="1"/>
  <c r="G30" i="14"/>
  <c r="F25" i="14"/>
  <c r="G41" i="14"/>
  <c r="AC47" i="21"/>
  <c r="X35" i="10"/>
  <c r="M27" i="10"/>
  <c r="I29" i="10"/>
  <c r="I35" i="10"/>
  <c r="M29" i="10"/>
  <c r="M35" i="10"/>
  <c r="K31" i="10"/>
  <c r="M20" i="10"/>
  <c r="K35" i="10"/>
  <c r="K29" i="10"/>
  <c r="G43" i="14" l="1"/>
  <c r="F41" i="14"/>
  <c r="F30" i="14"/>
  <c r="G40" i="14"/>
  <c r="F40" i="14" s="1"/>
  <c r="F30" i="13"/>
  <c r="F41" i="13"/>
  <c r="F43" i="13" s="1"/>
  <c r="F48" i="13" s="1"/>
  <c r="M31" i="10"/>
  <c r="P35" i="10"/>
  <c r="E17" i="7"/>
  <c r="E21" i="7"/>
  <c r="F40" i="13" l="1"/>
  <c r="G30" i="13"/>
  <c r="F43" i="14"/>
  <c r="G48" i="14"/>
  <c r="F48" i="14" s="1"/>
  <c r="F6" i="7"/>
  <c r="F14" i="7"/>
  <c r="G14" i="7" s="1"/>
  <c r="H14" i="7" s="1"/>
  <c r="F10" i="7"/>
  <c r="G10" i="7" s="1"/>
  <c r="H10" i="7" s="1"/>
  <c r="F8" i="7"/>
  <c r="G12" i="7"/>
  <c r="H12" i="7" s="1"/>
  <c r="G6" i="7"/>
  <c r="G11" i="7"/>
  <c r="H11" i="7" s="1"/>
  <c r="F9" i="7"/>
  <c r="G9" i="7" s="1"/>
  <c r="H9" i="7" s="1"/>
  <c r="G8" i="7"/>
  <c r="H8" i="7" s="1"/>
  <c r="F7" i="7"/>
  <c r="G7" i="7" s="1"/>
  <c r="H7" i="7" s="1"/>
  <c r="E22" i="7"/>
  <c r="E23" i="7" s="1"/>
  <c r="G34" i="13" l="1"/>
  <c r="G40" i="13"/>
  <c r="G35" i="13"/>
  <c r="G31" i="13"/>
  <c r="G27" i="13"/>
  <c r="G23" i="13"/>
  <c r="G32" i="13"/>
  <c r="G20" i="13"/>
  <c r="G38" i="13"/>
  <c r="G22" i="13"/>
  <c r="G45" i="13" s="1"/>
  <c r="G36" i="13"/>
  <c r="H48" i="13"/>
  <c r="G37" i="13"/>
  <c r="G33" i="13"/>
  <c r="G29" i="13"/>
  <c r="G21" i="13"/>
  <c r="G26" i="13"/>
  <c r="G42" i="13" s="1"/>
  <c r="G39" i="13"/>
  <c r="G28" i="13"/>
  <c r="G24" i="13"/>
  <c r="G25" i="13"/>
  <c r="F17" i="7"/>
  <c r="C31" i="7" s="1"/>
  <c r="E24" i="7"/>
  <c r="G17" i="7"/>
  <c r="G19" i="7" s="1"/>
  <c r="H6" i="7"/>
  <c r="G44" i="13" l="1"/>
  <c r="G46" i="13" s="1"/>
  <c r="G41" i="13"/>
  <c r="G43" i="13" s="1"/>
  <c r="G48" i="13" s="1"/>
  <c r="G47" i="13"/>
  <c r="H17" i="7"/>
  <c r="H19" i="7" s="1"/>
  <c r="I6" i="7"/>
  <c r="I8" i="7"/>
  <c r="J8" i="7" s="1"/>
  <c r="V10" i="10" s="1"/>
  <c r="I10" i="7"/>
  <c r="J10" i="7" s="1"/>
  <c r="V12" i="10" s="1"/>
  <c r="I12" i="7"/>
  <c r="J12" i="7" s="1"/>
  <c r="V16" i="10" s="1"/>
  <c r="I7" i="7"/>
  <c r="J7" i="7" s="1"/>
  <c r="V9" i="10" s="1"/>
  <c r="I9" i="7"/>
  <c r="J9" i="7" s="1"/>
  <c r="V11" i="10" s="1"/>
  <c r="I11" i="7"/>
  <c r="J11" i="7" s="1"/>
  <c r="V15" i="10" s="1"/>
  <c r="I14" i="7"/>
  <c r="J14" i="7" s="1"/>
  <c r="W15" i="10" l="1"/>
  <c r="N15" i="10"/>
  <c r="F15" i="10"/>
  <c r="R15" i="10"/>
  <c r="N16" i="10"/>
  <c r="F16" i="10"/>
  <c r="R16" i="10"/>
  <c r="W16" i="10"/>
  <c r="W11" i="10"/>
  <c r="N11" i="10"/>
  <c r="F11" i="10"/>
  <c r="R11" i="10"/>
  <c r="N10" i="10"/>
  <c r="F10" i="10"/>
  <c r="R10" i="10"/>
  <c r="W10" i="10"/>
  <c r="N9" i="10"/>
  <c r="F9" i="10"/>
  <c r="R9" i="10"/>
  <c r="N12" i="10"/>
  <c r="W12" i="10"/>
  <c r="F12" i="10"/>
  <c r="R12" i="10"/>
  <c r="I17" i="7"/>
  <c r="J6" i="7"/>
  <c r="P12" i="10" l="1"/>
  <c r="T11" i="10"/>
  <c r="S11" i="10"/>
  <c r="O11" i="10"/>
  <c r="P11" i="10"/>
  <c r="Q11" i="10" s="1"/>
  <c r="T15" i="10"/>
  <c r="U15" i="10" s="1"/>
  <c r="S15" i="10"/>
  <c r="O15" i="10"/>
  <c r="K15" i="10" s="1"/>
  <c r="P15" i="10"/>
  <c r="Q15" i="10"/>
  <c r="T12" i="10"/>
  <c r="S12" i="10"/>
  <c r="S9" i="10"/>
  <c r="T9" i="10"/>
  <c r="U9" i="10" s="1"/>
  <c r="O9" i="10"/>
  <c r="P9" i="10"/>
  <c r="Q9" i="10" s="1"/>
  <c r="T10" i="10"/>
  <c r="U10" i="10" s="1"/>
  <c r="S10" i="10"/>
  <c r="P10" i="10"/>
  <c r="T16" i="10"/>
  <c r="U16" i="10" s="1"/>
  <c r="S16" i="10"/>
  <c r="O16" i="10"/>
  <c r="Q16" i="10" s="1"/>
  <c r="P16" i="10"/>
  <c r="H9" i="10"/>
  <c r="H12" i="10"/>
  <c r="H10" i="10"/>
  <c r="H11" i="10"/>
  <c r="H16" i="10"/>
  <c r="H15" i="10"/>
  <c r="J12" i="10"/>
  <c r="J16" i="10"/>
  <c r="G16" i="10"/>
  <c r="J15" i="10"/>
  <c r="G15" i="10"/>
  <c r="AA15" i="10"/>
  <c r="J17" i="7"/>
  <c r="J19" i="7" s="1"/>
  <c r="V8" i="10"/>
  <c r="AA12" i="10"/>
  <c r="G12" i="10"/>
  <c r="O12" i="10"/>
  <c r="Q12" i="10" s="1"/>
  <c r="G10" i="10"/>
  <c r="I10" i="10" s="1"/>
  <c r="G11" i="10"/>
  <c r="I11" i="10" s="1"/>
  <c r="AA11" i="10"/>
  <c r="J11" i="10"/>
  <c r="J9" i="10"/>
  <c r="G9" i="10"/>
  <c r="I9" i="10" s="1"/>
  <c r="AA9" i="10"/>
  <c r="K9" i="10"/>
  <c r="J10" i="10"/>
  <c r="O10" i="10"/>
  <c r="Q10" i="10" s="1"/>
  <c r="I19" i="7"/>
  <c r="C30" i="7"/>
  <c r="K16" i="10" l="1"/>
  <c r="U12" i="10"/>
  <c r="U11" i="10"/>
  <c r="I12" i="10"/>
  <c r="L12" i="10" s="1"/>
  <c r="I15" i="10"/>
  <c r="L15" i="10" s="1"/>
  <c r="L10" i="10"/>
  <c r="L11" i="10"/>
  <c r="L9" i="10"/>
  <c r="M9" i="10"/>
  <c r="K12" i="10"/>
  <c r="M12" i="10" s="1"/>
  <c r="M15" i="10"/>
  <c r="I16" i="10"/>
  <c r="L16" i="10" s="1"/>
  <c r="AA16" i="10"/>
  <c r="M16" i="10"/>
  <c r="K11" i="10"/>
  <c r="M11" i="10" s="1"/>
  <c r="K10" i="10"/>
  <c r="M10" i="10" s="1"/>
  <c r="F8" i="10"/>
  <c r="W8" i="10"/>
  <c r="V7" i="10"/>
  <c r="AA10" i="10"/>
  <c r="J8" i="10" l="1"/>
  <c r="H8" i="10"/>
  <c r="H7" i="10" s="1"/>
  <c r="G8" i="10"/>
  <c r="G7" i="10"/>
  <c r="J7" i="10"/>
  <c r="J19" i="10" s="1"/>
  <c r="V19" i="10"/>
  <c r="V34" i="10" s="1"/>
  <c r="O7" i="10"/>
  <c r="N7" i="10"/>
  <c r="R7" i="10"/>
  <c r="W7" i="10"/>
  <c r="F7" i="10"/>
  <c r="AA8" i="10"/>
  <c r="I8" i="10" l="1"/>
  <c r="L8" i="10" s="1"/>
  <c r="K8" i="10"/>
  <c r="M8" i="10" s="1"/>
  <c r="L7" i="10"/>
  <c r="L19" i="10" s="1"/>
  <c r="I7" i="10"/>
  <c r="I19" i="10" s="1"/>
  <c r="I21" i="10" s="1"/>
  <c r="H19" i="10"/>
  <c r="H21" i="10" s="1"/>
  <c r="H34" i="10"/>
  <c r="F19" i="10"/>
  <c r="R19" i="10"/>
  <c r="R34" i="10" s="1"/>
  <c r="N19" i="10"/>
  <c r="N34" i="10" s="1"/>
  <c r="G19" i="10"/>
  <c r="W19" i="10"/>
  <c r="Y34" i="10"/>
  <c r="O19" i="10"/>
  <c r="V21" i="10"/>
  <c r="V30" i="10"/>
  <c r="V32" i="10" s="1"/>
  <c r="J34" i="10"/>
  <c r="J30" i="10"/>
  <c r="J32" i="10" s="1"/>
  <c r="J21" i="10"/>
  <c r="F34" i="10" l="1"/>
  <c r="G6" i="14"/>
  <c r="U34" i="10"/>
  <c r="T34" i="10"/>
  <c r="K7" i="10"/>
  <c r="K19" i="10" s="1"/>
  <c r="K34" i="10" s="1"/>
  <c r="M7" i="10"/>
  <c r="I30" i="10"/>
  <c r="I32" i="10" s="1"/>
  <c r="L30" i="10"/>
  <c r="L32" i="10" s="1"/>
  <c r="L34" i="10"/>
  <c r="L21" i="10"/>
  <c r="D40" i="10"/>
  <c r="I34" i="10"/>
  <c r="O30" i="10"/>
  <c r="O32" i="10" s="1"/>
  <c r="O21" i="10"/>
  <c r="W30" i="10"/>
  <c r="W32" i="10" s="1"/>
  <c r="W21" i="10"/>
  <c r="G21" i="10"/>
  <c r="D39" i="10"/>
  <c r="G30" i="10"/>
  <c r="G32" i="10" s="1"/>
  <c r="O34" i="10"/>
  <c r="S34" i="10"/>
  <c r="W34" i="10"/>
  <c r="G34" i="10"/>
  <c r="M19" i="10"/>
  <c r="N30" i="10"/>
  <c r="N21" i="10"/>
  <c r="Q34" i="10"/>
  <c r="R21" i="10"/>
  <c r="R30" i="10"/>
  <c r="R32" i="10" s="1"/>
  <c r="F21" i="10"/>
  <c r="AA21" i="10" s="1"/>
  <c r="F30" i="10"/>
  <c r="AA19" i="10"/>
  <c r="F6" i="13" l="1"/>
  <c r="G12" i="14"/>
  <c r="G8" i="14"/>
  <c r="F8" i="14" s="1"/>
  <c r="F6" i="14"/>
  <c r="X34" i="10"/>
  <c r="P34" i="10"/>
  <c r="K21" i="10"/>
  <c r="K30" i="10"/>
  <c r="K32" i="10" s="1"/>
  <c r="F32" i="10"/>
  <c r="AA32" i="10" s="1"/>
  <c r="AA30" i="10"/>
  <c r="N32" i="10"/>
  <c r="M21" i="10"/>
  <c r="M30" i="10"/>
  <c r="M34" i="10"/>
  <c r="F12" i="14" l="1"/>
  <c r="G14" i="14"/>
  <c r="F12" i="13"/>
  <c r="F8" i="13"/>
  <c r="M32" i="10"/>
  <c r="G18" i="14" l="1"/>
  <c r="F18" i="14" s="1"/>
  <c r="F14" i="14"/>
  <c r="F14" i="13"/>
  <c r="H30" i="10"/>
  <c r="H32" i="10" s="1"/>
  <c r="H30" i="13" l="1"/>
  <c r="F18" i="13"/>
  <c r="H35" i="10"/>
  <c r="H29" i="10"/>
  <c r="G5" i="13" l="1"/>
  <c r="G18" i="13"/>
  <c r="G15" i="13"/>
  <c r="G13" i="13"/>
  <c r="G16" i="13"/>
  <c r="H40" i="13"/>
  <c r="G17" i="13"/>
  <c r="G11" i="13"/>
  <c r="G8" i="13"/>
  <c r="G12" i="13"/>
  <c r="G14" i="13"/>
</calcChain>
</file>

<file path=xl/comments1.xml><?xml version="1.0" encoding="utf-8"?>
<comments xmlns="http://schemas.openxmlformats.org/spreadsheetml/2006/main">
  <authors>
    <author>東京都</author>
  </authors>
  <commentList>
    <comment ref="B20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設計監理業務委託契約費の一部を補助対象経費に算入できる(内示後の契約に限る。) 
その算入額は、各年度ごとに、工事費又は工事請負費の2.6％相当の額を限度とする。</t>
        </r>
      </text>
    </comment>
    <comment ref="V31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設計監理業務委託契約の契約金額と合致します。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<sst xmlns="http://schemas.openxmlformats.org/spreadsheetml/2006/main" count="842" uniqueCount="258">
  <si>
    <t>消費税</t>
    <rPh sb="0" eb="2">
      <t>ショウヒ</t>
    </rPh>
    <rPh sb="2" eb="3">
      <t>ゼイ</t>
    </rPh>
    <phoneticPr fontId="2"/>
  </si>
  <si>
    <t>消費税</t>
    <rPh sb="0" eb="3">
      <t>ショウヒゼイ</t>
    </rPh>
    <phoneticPr fontId="2"/>
  </si>
  <si>
    <t>構成比</t>
    <rPh sb="0" eb="3">
      <t>コウセイヒ</t>
    </rPh>
    <phoneticPr fontId="2"/>
  </si>
  <si>
    <t>共通経費</t>
    <rPh sb="0" eb="2">
      <t>キョウツウ</t>
    </rPh>
    <rPh sb="2" eb="4">
      <t>ケイヒ</t>
    </rPh>
    <phoneticPr fontId="2"/>
  </si>
  <si>
    <t>共通経費　計</t>
    <rPh sb="0" eb="2">
      <t>キョウツウ</t>
    </rPh>
    <rPh sb="2" eb="4">
      <t>ケイヒ</t>
    </rPh>
    <rPh sb="5" eb="6">
      <t>ケイ</t>
    </rPh>
    <phoneticPr fontId="2"/>
  </si>
  <si>
    <t>合計（消費税抜き）</t>
    <rPh sb="0" eb="2">
      <t>ゴウケイ</t>
    </rPh>
    <rPh sb="3" eb="6">
      <t>ショウヒゼイ</t>
    </rPh>
    <rPh sb="6" eb="7">
      <t>ヌ</t>
    </rPh>
    <phoneticPr fontId="2"/>
  </si>
  <si>
    <t>契約額合計</t>
    <rPh sb="0" eb="2">
      <t>ケイヤク</t>
    </rPh>
    <rPh sb="2" eb="3">
      <t>ガク</t>
    </rPh>
    <rPh sb="3" eb="5">
      <t>ゴウケイ</t>
    </rPh>
    <phoneticPr fontId="2"/>
  </si>
  <si>
    <t>注）　</t>
    <rPh sb="0" eb="1">
      <t>チュウ</t>
    </rPh>
    <phoneticPr fontId="2"/>
  </si>
  <si>
    <t>費　　目</t>
    <rPh sb="0" eb="1">
      <t>ヒ</t>
    </rPh>
    <rPh sb="3" eb="4">
      <t>メ</t>
    </rPh>
    <phoneticPr fontId="2"/>
  </si>
  <si>
    <t>共通
 経費</t>
    <rPh sb="0" eb="2">
      <t>キョウツウ</t>
    </rPh>
    <rPh sb="4" eb="6">
      <t>ケイヒ</t>
    </rPh>
    <phoneticPr fontId="2"/>
  </si>
  <si>
    <t>合計
（消費税抜き）</t>
    <rPh sb="0" eb="2">
      <t>ゴウケイ</t>
    </rPh>
    <rPh sb="4" eb="6">
      <t>ショウヒ</t>
    </rPh>
    <rPh sb="6" eb="7">
      <t>ゼイ</t>
    </rPh>
    <rPh sb="7" eb="8">
      <t>ヌ</t>
    </rPh>
    <phoneticPr fontId="2"/>
  </si>
  <si>
    <t>工事費　計（共通経費除く）</t>
    <rPh sb="0" eb="2">
      <t>コウジ</t>
    </rPh>
    <rPh sb="2" eb="3">
      <t>ヒ</t>
    </rPh>
    <rPh sb="4" eb="5">
      <t>ケイ</t>
    </rPh>
    <rPh sb="6" eb="8">
      <t>キョウツウ</t>
    </rPh>
    <rPh sb="8" eb="10">
      <t>ケイヒ</t>
    </rPh>
    <rPh sb="10" eb="11">
      <t>ノゾ</t>
    </rPh>
    <phoneticPr fontId="2"/>
  </si>
  <si>
    <t>共通仮設費</t>
    <rPh sb="0" eb="2">
      <t>キョウツウ</t>
    </rPh>
    <rPh sb="2" eb="4">
      <t>カセツ</t>
    </rPh>
    <rPh sb="4" eb="5">
      <t>ヒ</t>
    </rPh>
    <phoneticPr fontId="2"/>
  </si>
  <si>
    <t>建築工事費</t>
    <rPh sb="0" eb="2">
      <t>ケンチク</t>
    </rPh>
    <rPh sb="2" eb="5">
      <t>コウジヒ</t>
    </rPh>
    <phoneticPr fontId="2"/>
  </si>
  <si>
    <t>a</t>
    <phoneticPr fontId="2"/>
  </si>
  <si>
    <t>(=b)</t>
    <phoneticPr fontId="2"/>
  </si>
  <si>
    <t>(=c)</t>
    <phoneticPr fontId="2"/>
  </si>
  <si>
    <t>(=d)</t>
    <phoneticPr fontId="2"/>
  </si>
  <si>
    <t>(=e)</t>
    <phoneticPr fontId="2"/>
  </si>
  <si>
    <t>b</t>
    <phoneticPr fontId="2"/>
  </si>
  <si>
    <t>c(a+b)</t>
    <phoneticPr fontId="2"/>
  </si>
  <si>
    <t>d</t>
    <phoneticPr fontId="2"/>
  </si>
  <si>
    <t>e(c+d)</t>
    <phoneticPr fontId="2"/>
  </si>
  <si>
    <t>（単位：円）</t>
    <rPh sb="1" eb="3">
      <t>タンイ</t>
    </rPh>
    <rPh sb="4" eb="5">
      <t>エン</t>
    </rPh>
    <phoneticPr fontId="2"/>
  </si>
  <si>
    <t>・割振後の各費目の金額(F欄)を監督数字とし、別様「事業費目別内訳」を作成すること。</t>
    <rPh sb="1" eb="3">
      <t>ワリフ</t>
    </rPh>
    <rPh sb="3" eb="4">
      <t>ゴ</t>
    </rPh>
    <rPh sb="5" eb="6">
      <t>カク</t>
    </rPh>
    <rPh sb="6" eb="8">
      <t>ヒモク</t>
    </rPh>
    <rPh sb="9" eb="11">
      <t>キンガク</t>
    </rPh>
    <rPh sb="13" eb="14">
      <t>ラン</t>
    </rPh>
    <rPh sb="16" eb="18">
      <t>カントク</t>
    </rPh>
    <rPh sb="18" eb="20">
      <t>スウジ</t>
    </rPh>
    <rPh sb="23" eb="25">
      <t>ベツヨウ</t>
    </rPh>
    <rPh sb="26" eb="28">
      <t>ジギョウ</t>
    </rPh>
    <rPh sb="28" eb="30">
      <t>ヒモク</t>
    </rPh>
    <rPh sb="30" eb="31">
      <t>ベツ</t>
    </rPh>
    <rPh sb="31" eb="33">
      <t>ウチワケ</t>
    </rPh>
    <rPh sb="35" eb="37">
      <t>サクセイ</t>
    </rPh>
    <phoneticPr fontId="2"/>
  </si>
  <si>
    <r>
      <t>★提出前に必ず</t>
    </r>
    <r>
      <rPr>
        <b/>
        <u/>
        <sz val="11"/>
        <rFont val="ＭＳ Ｐゴシック"/>
        <family val="3"/>
        <charset val="128"/>
      </rPr>
      <t>電卓で検算のこと</t>
    </r>
    <rPh sb="1" eb="3">
      <t>テイシュツ</t>
    </rPh>
    <rPh sb="3" eb="4">
      <t>マエ</t>
    </rPh>
    <rPh sb="5" eb="6">
      <t>カナラ</t>
    </rPh>
    <rPh sb="7" eb="9">
      <t>デンタク</t>
    </rPh>
    <rPh sb="10" eb="12">
      <t>ケンザン</t>
    </rPh>
    <phoneticPr fontId="2"/>
  </si>
  <si>
    <t>金　　　額</t>
    <rPh sb="0" eb="1">
      <t>キン</t>
    </rPh>
    <rPh sb="4" eb="5">
      <t>ガク</t>
    </rPh>
    <phoneticPr fontId="2"/>
  </si>
  <si>
    <t>費目別内訳表</t>
    <rPh sb="0" eb="2">
      <t>ヒモク</t>
    </rPh>
    <rPh sb="2" eb="3">
      <t>ベツ</t>
    </rPh>
    <rPh sb="3" eb="5">
      <t>ウチワケ</t>
    </rPh>
    <rPh sb="5" eb="6">
      <t>ヒョウ</t>
    </rPh>
    <phoneticPr fontId="2"/>
  </si>
  <si>
    <t>・この表は、工事見積書の各費目に共通する経費（諸経費等）及び消費税について、各費目の構成比に応じて割り振るための計算表です。</t>
    <rPh sb="3" eb="4">
      <t>ヒョウ</t>
    </rPh>
    <rPh sb="6" eb="8">
      <t>コウジ</t>
    </rPh>
    <rPh sb="8" eb="11">
      <t>ミツモリショ</t>
    </rPh>
    <rPh sb="56" eb="58">
      <t>ケイサン</t>
    </rPh>
    <rPh sb="58" eb="59">
      <t>ヒョウ</t>
    </rPh>
    <phoneticPr fontId="2"/>
  </si>
  <si>
    <t>合　　　計</t>
    <rPh sb="0" eb="1">
      <t>ゴウ</t>
    </rPh>
    <rPh sb="4" eb="5">
      <t>ケイ</t>
    </rPh>
    <phoneticPr fontId="2"/>
  </si>
  <si>
    <t>A</t>
    <phoneticPr fontId="2"/>
  </si>
  <si>
    <t>B(A/a）</t>
    <phoneticPr fontId="2"/>
  </si>
  <si>
    <t>C(b×B)</t>
    <phoneticPr fontId="2"/>
  </si>
  <si>
    <t>D(A+C)</t>
    <phoneticPr fontId="2"/>
  </si>
  <si>
    <t>E(d×B)</t>
    <phoneticPr fontId="2"/>
  </si>
  <si>
    <t>F(D+E)</t>
    <phoneticPr fontId="2"/>
  </si>
  <si>
    <t>　</t>
    <phoneticPr fontId="2"/>
  </si>
  <si>
    <t>諸経費</t>
    <phoneticPr fontId="2"/>
  </si>
  <si>
    <t>補助対象工事</t>
    <rPh sb="0" eb="2">
      <t>ホジョ</t>
    </rPh>
    <rPh sb="2" eb="4">
      <t>タイショウ</t>
    </rPh>
    <rPh sb="4" eb="6">
      <t>コウジ</t>
    </rPh>
    <phoneticPr fontId="2"/>
  </si>
  <si>
    <t>対象外
工事</t>
    <rPh sb="0" eb="2">
      <t>タイショウ</t>
    </rPh>
    <rPh sb="2" eb="3">
      <t>ガイ</t>
    </rPh>
    <rPh sb="4" eb="6">
      <t>コウジ</t>
    </rPh>
    <phoneticPr fontId="2"/>
  </si>
  <si>
    <t xml:space="preserve">（様式１０－１） </t>
    <rPh sb="1" eb="3">
      <t>ヨウシキ</t>
    </rPh>
    <phoneticPr fontId="2"/>
  </si>
  <si>
    <t>・下のセルに「ok」がでること。</t>
    <rPh sb="1" eb="2">
      <t>シタ</t>
    </rPh>
    <phoneticPr fontId="2"/>
  </si>
  <si>
    <t>→×が出る場合、数式が壊れているか、入力した数字が間違っています。</t>
    <rPh sb="3" eb="4">
      <t>デ</t>
    </rPh>
    <rPh sb="5" eb="7">
      <t>バアイ</t>
    </rPh>
    <rPh sb="8" eb="10">
      <t>スウシキ</t>
    </rPh>
    <rPh sb="11" eb="12">
      <t>コワ</t>
    </rPh>
    <rPh sb="18" eb="20">
      <t>ニュウリョク</t>
    </rPh>
    <rPh sb="22" eb="24">
      <t>スウジ</t>
    </rPh>
    <rPh sb="25" eb="27">
      <t>マチガ</t>
    </rPh>
    <phoneticPr fontId="2"/>
  </si>
  <si>
    <t>・「構成比」は、小数点以下第２位（小数点以下第３位を四捨五入）までとし、端数が生じる場合（合計が100.01%となる等）は合計が100.00%となるよう対象外経費で調整すること。   B欄「構成比」＝A欄の各費目の金額÷a欄の工事費計</t>
    <rPh sb="76" eb="79">
      <t>タイショウガイ</t>
    </rPh>
    <rPh sb="79" eb="81">
      <t>ケイヒ</t>
    </rPh>
    <phoneticPr fontId="2"/>
  </si>
  <si>
    <t>区分</t>
    <rPh sb="0" eb="2">
      <t>クブン</t>
    </rPh>
    <phoneticPr fontId="2"/>
  </si>
  <si>
    <t>費　　　目</t>
    <rPh sb="0" eb="1">
      <t>ヒ</t>
    </rPh>
    <rPh sb="4" eb="5">
      <t>メ</t>
    </rPh>
    <phoneticPr fontId="2"/>
  </si>
  <si>
    <t>計</t>
    <rPh sb="0" eb="1">
      <t>ケイ</t>
    </rPh>
    <phoneticPr fontId="2"/>
  </si>
  <si>
    <t>主体工事費</t>
    <rPh sb="0" eb="2">
      <t>シュタイ</t>
    </rPh>
    <rPh sb="2" eb="5">
      <t>コウジヒ</t>
    </rPh>
    <phoneticPr fontId="2"/>
  </si>
  <si>
    <t>電気設備工事費</t>
    <rPh sb="0" eb="2">
      <t>デンキ</t>
    </rPh>
    <rPh sb="2" eb="4">
      <t>セツビ</t>
    </rPh>
    <rPh sb="4" eb="7">
      <t>コウジヒ</t>
    </rPh>
    <phoneticPr fontId="2"/>
  </si>
  <si>
    <t>給排水衛生設備工事費</t>
    <rPh sb="0" eb="3">
      <t>キュウハイスイ</t>
    </rPh>
    <rPh sb="3" eb="5">
      <t>エイセイ</t>
    </rPh>
    <rPh sb="5" eb="7">
      <t>セツビ</t>
    </rPh>
    <rPh sb="7" eb="10">
      <t>コウジヒ</t>
    </rPh>
    <phoneticPr fontId="2"/>
  </si>
  <si>
    <t>冷暖房設備工事費</t>
    <rPh sb="0" eb="3">
      <t>レイダンボウ</t>
    </rPh>
    <rPh sb="3" eb="5">
      <t>セツビ</t>
    </rPh>
    <rPh sb="5" eb="8">
      <t>コウジヒ</t>
    </rPh>
    <phoneticPr fontId="2"/>
  </si>
  <si>
    <t>昇降機設備工事費</t>
    <rPh sb="0" eb="3">
      <t>ショウコウキ</t>
    </rPh>
    <rPh sb="3" eb="5">
      <t>セツビ</t>
    </rPh>
    <rPh sb="5" eb="8">
      <t>コウジヒ</t>
    </rPh>
    <phoneticPr fontId="2"/>
  </si>
  <si>
    <t>スプリンクラー工事費</t>
    <rPh sb="7" eb="10">
      <t>コウジヒ</t>
    </rPh>
    <phoneticPr fontId="2"/>
  </si>
  <si>
    <t>工事事務費１</t>
    <rPh sb="0" eb="2">
      <t>コウジ</t>
    </rPh>
    <rPh sb="2" eb="5">
      <t>ジムヒ</t>
    </rPh>
    <phoneticPr fontId="2"/>
  </si>
  <si>
    <t>合　　　　計</t>
    <rPh sb="0" eb="1">
      <t>ゴウ</t>
    </rPh>
    <rPh sb="5" eb="6">
      <t>ケイ</t>
    </rPh>
    <phoneticPr fontId="2"/>
  </si>
  <si>
    <t>介護老人保健施設</t>
    <rPh sb="0" eb="8">
      <t>ロウケン</t>
    </rPh>
    <phoneticPr fontId="2"/>
  </si>
  <si>
    <t>合計</t>
    <rPh sb="0" eb="2">
      <t>ゴウケイ</t>
    </rPh>
    <phoneticPr fontId="2"/>
  </si>
  <si>
    <t>事業費目別内訳（合築施設の場合）</t>
  </si>
  <si>
    <t>【出来高率】</t>
    <rPh sb="1" eb="4">
      <t>デキダカ</t>
    </rPh>
    <rPh sb="4" eb="5">
      <t>リツ</t>
    </rPh>
    <phoneticPr fontId="2"/>
  </si>
  <si>
    <t>※小数点以下第3位切り捨て</t>
    <rPh sb="1" eb="4">
      <t>ショウスウテン</t>
    </rPh>
    <rPh sb="4" eb="6">
      <t>イカ</t>
    </rPh>
    <rPh sb="6" eb="7">
      <t>ダイ</t>
    </rPh>
    <rPh sb="8" eb="9">
      <t>イ</t>
    </rPh>
    <rPh sb="9" eb="10">
      <t>キ</t>
    </rPh>
    <rPh sb="11" eb="12">
      <t>ス</t>
    </rPh>
    <phoneticPr fontId="2"/>
  </si>
  <si>
    <t>初年度</t>
    <rPh sb="0" eb="3">
      <t>ショネンド</t>
    </rPh>
    <phoneticPr fontId="2"/>
  </si>
  <si>
    <t>次年度</t>
    <rPh sb="0" eb="3">
      <t>ジネンド</t>
    </rPh>
    <phoneticPr fontId="2"/>
  </si>
  <si>
    <t>３年度目</t>
    <rPh sb="1" eb="3">
      <t>ネンド</t>
    </rPh>
    <rPh sb="3" eb="4">
      <t>メ</t>
    </rPh>
    <phoneticPr fontId="2"/>
  </si>
  <si>
    <t>法人名：　</t>
    <rPh sb="0" eb="2">
      <t>ホウジン</t>
    </rPh>
    <rPh sb="2" eb="3">
      <t>メイ</t>
    </rPh>
    <phoneticPr fontId="2"/>
  </si>
  <si>
    <t>横・
端数処理</t>
    <rPh sb="0" eb="1">
      <t>ヨコ</t>
    </rPh>
    <rPh sb="3" eb="5">
      <t>ハスウ</t>
    </rPh>
    <rPh sb="5" eb="7">
      <t>ショリ</t>
    </rPh>
    <phoneticPr fontId="2"/>
  </si>
  <si>
    <t>令和〇年度</t>
    <rPh sb="0" eb="2">
      <t>レイワ</t>
    </rPh>
    <rPh sb="3" eb="5">
      <t>ネンド</t>
    </rPh>
    <phoneticPr fontId="2"/>
  </si>
  <si>
    <t>補助対象経費</t>
    <rPh sb="0" eb="2">
      <t>ホジョ</t>
    </rPh>
    <rPh sb="2" eb="4">
      <t>タイショウ</t>
    </rPh>
    <rPh sb="4" eb="5">
      <t>ケイ</t>
    </rPh>
    <rPh sb="5" eb="6">
      <t>ヒ</t>
    </rPh>
    <phoneticPr fontId="2"/>
  </si>
  <si>
    <t>〇〇</t>
    <phoneticPr fontId="2"/>
  </si>
  <si>
    <t>小　　　計</t>
    <rPh sb="0" eb="1">
      <t>ショウ</t>
    </rPh>
    <rPh sb="4" eb="5">
      <t>ケイ</t>
    </rPh>
    <phoneticPr fontId="2"/>
  </si>
  <si>
    <t>ａ</t>
    <phoneticPr fontId="2"/>
  </si>
  <si>
    <t>ｂ</t>
    <phoneticPr fontId="2"/>
  </si>
  <si>
    <t>補助対象外経費</t>
    <rPh sb="0" eb="2">
      <t>ホジョ</t>
    </rPh>
    <rPh sb="2" eb="5">
      <t>タイショウガイ</t>
    </rPh>
    <rPh sb="5" eb="7">
      <t>ケイヒ</t>
    </rPh>
    <phoneticPr fontId="2"/>
  </si>
  <si>
    <t>ｃ</t>
    <phoneticPr fontId="2"/>
  </si>
  <si>
    <t>工事事務費２           d</t>
    <rPh sb="0" eb="2">
      <t>コウジ</t>
    </rPh>
    <rPh sb="2" eb="5">
      <t>ジムヒ</t>
    </rPh>
    <phoneticPr fontId="2"/>
  </si>
  <si>
    <t>ｄ</t>
    <phoneticPr fontId="2"/>
  </si>
  <si>
    <t>工事費計(a+c)</t>
    <rPh sb="0" eb="2">
      <t>コウジ</t>
    </rPh>
    <rPh sb="2" eb="3">
      <t>ヒ</t>
    </rPh>
    <rPh sb="3" eb="4">
      <t>ケイ</t>
    </rPh>
    <phoneticPr fontId="2"/>
  </si>
  <si>
    <t>工事事務費計(b+d)</t>
    <rPh sb="0" eb="2">
      <t>コウジ</t>
    </rPh>
    <rPh sb="2" eb="4">
      <t>ジム</t>
    </rPh>
    <rPh sb="4" eb="5">
      <t>ヒ</t>
    </rPh>
    <rPh sb="5" eb="6">
      <t>ケイ</t>
    </rPh>
    <phoneticPr fontId="2"/>
  </si>
  <si>
    <t>縦・端数処理（対象）</t>
    <rPh sb="0" eb="1">
      <t>タテ</t>
    </rPh>
    <rPh sb="2" eb="4">
      <t>ハスウ</t>
    </rPh>
    <rPh sb="4" eb="6">
      <t>ショリ</t>
    </rPh>
    <rPh sb="7" eb="9">
      <t>タイショウ</t>
    </rPh>
    <phoneticPr fontId="2"/>
  </si>
  <si>
    <t>縦・端数処理（対象外）</t>
    <rPh sb="0" eb="1">
      <t>タテ</t>
    </rPh>
    <rPh sb="2" eb="4">
      <t>ハスウ</t>
    </rPh>
    <rPh sb="4" eb="6">
      <t>ショリ</t>
    </rPh>
    <rPh sb="7" eb="9">
      <t>タイショウ</t>
    </rPh>
    <rPh sb="9" eb="10">
      <t>ガイ</t>
    </rPh>
    <phoneticPr fontId="2"/>
  </si>
  <si>
    <t>【工事事務費✔】</t>
    <rPh sb="1" eb="3">
      <t>コウジ</t>
    </rPh>
    <rPh sb="3" eb="5">
      <t>ジム</t>
    </rPh>
    <rPh sb="5" eb="6">
      <t>ヒ</t>
    </rPh>
    <phoneticPr fontId="2"/>
  </si>
  <si>
    <t>工事費又は工事請負費の2.6％相当額が限度</t>
    <rPh sb="0" eb="3">
      <t>コウジヒ</t>
    </rPh>
    <rPh sb="3" eb="4">
      <t>マタ</t>
    </rPh>
    <rPh sb="5" eb="7">
      <t>コウジ</t>
    </rPh>
    <rPh sb="7" eb="9">
      <t>ウケオイ</t>
    </rPh>
    <rPh sb="9" eb="10">
      <t>ヒ</t>
    </rPh>
    <rPh sb="15" eb="17">
      <t>ソウトウ</t>
    </rPh>
    <rPh sb="17" eb="18">
      <t>ガク</t>
    </rPh>
    <rPh sb="19" eb="21">
      <t>ゲンド</t>
    </rPh>
    <phoneticPr fontId="2"/>
  </si>
  <si>
    <t>初年度：</t>
    <rPh sb="0" eb="3">
      <t>ショネンド</t>
    </rPh>
    <phoneticPr fontId="2"/>
  </si>
  <si>
    <t>次年度：</t>
    <rPh sb="0" eb="3">
      <t>ジネンド</t>
    </rPh>
    <phoneticPr fontId="2"/>
  </si>
  <si>
    <t>外構工事費</t>
    <phoneticPr fontId="2"/>
  </si>
  <si>
    <t>緑化工事</t>
  </si>
  <si>
    <t>法人事務費内訳</t>
    <rPh sb="0" eb="2">
      <t>ホウジン</t>
    </rPh>
    <rPh sb="2" eb="5">
      <t>ジムヒ</t>
    </rPh>
    <rPh sb="5" eb="7">
      <t>ウチワケ</t>
    </rPh>
    <phoneticPr fontId="2"/>
  </si>
  <si>
    <t>＜記載例＞</t>
    <rPh sb="1" eb="3">
      <t>キサイ</t>
    </rPh>
    <rPh sb="3" eb="4">
      <t>レイ</t>
    </rPh>
    <phoneticPr fontId="2"/>
  </si>
  <si>
    <t>調査関係費</t>
    <rPh sb="0" eb="2">
      <t>チョウサ</t>
    </rPh>
    <rPh sb="2" eb="5">
      <t>カンケイヒ</t>
    </rPh>
    <phoneticPr fontId="2"/>
  </si>
  <si>
    <t>測量費</t>
    <rPh sb="0" eb="2">
      <t>ソクリョウ</t>
    </rPh>
    <rPh sb="2" eb="3">
      <t>ヒ</t>
    </rPh>
    <phoneticPr fontId="2"/>
  </si>
  <si>
    <t>地質調査費</t>
    <rPh sb="0" eb="2">
      <t>チシツ</t>
    </rPh>
    <rPh sb="2" eb="5">
      <t>チョウサヒ</t>
    </rPh>
    <phoneticPr fontId="2"/>
  </si>
  <si>
    <t>募集関係費</t>
    <rPh sb="0" eb="2">
      <t>ボシュウ</t>
    </rPh>
    <rPh sb="2" eb="5">
      <t>カンケイヒ</t>
    </rPh>
    <phoneticPr fontId="2"/>
  </si>
  <si>
    <t>広告宣伝費</t>
    <rPh sb="0" eb="2">
      <t>コウコク</t>
    </rPh>
    <rPh sb="2" eb="5">
      <t>センデンヒ</t>
    </rPh>
    <phoneticPr fontId="2"/>
  </si>
  <si>
    <t>○○○費</t>
    <rPh sb="3" eb="4">
      <t>ヒ</t>
    </rPh>
    <phoneticPr fontId="2"/>
  </si>
  <si>
    <t>開設準備関係費</t>
    <rPh sb="0" eb="2">
      <t>カイセツ</t>
    </rPh>
    <rPh sb="2" eb="4">
      <t>ジュンビ</t>
    </rPh>
    <rPh sb="4" eb="7">
      <t>カンケイヒ</t>
    </rPh>
    <phoneticPr fontId="2"/>
  </si>
  <si>
    <t>研修費</t>
    <rPh sb="0" eb="3">
      <t>ケンシュウヒ</t>
    </rPh>
    <phoneticPr fontId="2"/>
  </si>
  <si>
    <t>事務所代</t>
    <rPh sb="0" eb="2">
      <t>ジム</t>
    </rPh>
    <rPh sb="2" eb="4">
      <t>ショダイ</t>
    </rPh>
    <phoneticPr fontId="2"/>
  </si>
  <si>
    <t>土地関係費</t>
    <rPh sb="0" eb="2">
      <t>トチ</t>
    </rPh>
    <rPh sb="2" eb="5">
      <t>カンケイヒ</t>
    </rPh>
    <phoneticPr fontId="2"/>
  </si>
  <si>
    <t>開設前地代</t>
    <rPh sb="0" eb="2">
      <t>カイセツ</t>
    </rPh>
    <rPh sb="2" eb="3">
      <t>マエ</t>
    </rPh>
    <rPh sb="3" eb="5">
      <t>チダイ</t>
    </rPh>
    <phoneticPr fontId="2"/>
  </si>
  <si>
    <t>公共負担金</t>
    <rPh sb="0" eb="2">
      <t>コウキョウ</t>
    </rPh>
    <rPh sb="2" eb="5">
      <t>フタンキン</t>
    </rPh>
    <phoneticPr fontId="2"/>
  </si>
  <si>
    <t>開発負担金</t>
    <rPh sb="0" eb="2">
      <t>カイハツ</t>
    </rPh>
    <rPh sb="2" eb="5">
      <t>フタンキン</t>
    </rPh>
    <phoneticPr fontId="2"/>
  </si>
  <si>
    <t>○○負担金</t>
    <rPh sb="2" eb="5">
      <t>フタンキン</t>
    </rPh>
    <phoneticPr fontId="2"/>
  </si>
  <si>
    <t>租税公課</t>
    <rPh sb="0" eb="2">
      <t>ソゼイ</t>
    </rPh>
    <rPh sb="2" eb="4">
      <t>コウカ</t>
    </rPh>
    <phoneticPr fontId="2"/>
  </si>
  <si>
    <t>不動産取得税・登録免許税</t>
    <rPh sb="0" eb="3">
      <t>フドウサン</t>
    </rPh>
    <rPh sb="3" eb="5">
      <t>シュトク</t>
    </rPh>
    <rPh sb="5" eb="6">
      <t>ゼイ</t>
    </rPh>
    <rPh sb="7" eb="9">
      <t>トウロク</t>
    </rPh>
    <rPh sb="9" eb="12">
      <t>メンキョゼイ</t>
    </rPh>
    <phoneticPr fontId="2"/>
  </si>
  <si>
    <t>収入印紙代</t>
    <rPh sb="0" eb="2">
      <t>シュウニュウ</t>
    </rPh>
    <rPh sb="2" eb="4">
      <t>インシ</t>
    </rPh>
    <rPh sb="4" eb="5">
      <t>ダイ</t>
    </rPh>
    <phoneticPr fontId="2"/>
  </si>
  <si>
    <t>期中金利</t>
    <rPh sb="0" eb="2">
      <t>キチュウ</t>
    </rPh>
    <rPh sb="2" eb="4">
      <t>キンリ</t>
    </rPh>
    <phoneticPr fontId="2"/>
  </si>
  <si>
    <t>○○銀行借入利息</t>
    <rPh sb="2" eb="4">
      <t>ギンコウ</t>
    </rPh>
    <rPh sb="4" eb="6">
      <t>カリイレ</t>
    </rPh>
    <rPh sb="6" eb="8">
      <t>リソク</t>
    </rPh>
    <phoneticPr fontId="2"/>
  </si>
  <si>
    <t>■■銀行借入利息</t>
    <rPh sb="2" eb="4">
      <t>ギンコウ</t>
    </rPh>
    <rPh sb="4" eb="6">
      <t>カリイレ</t>
    </rPh>
    <rPh sb="6" eb="8">
      <t>リソク</t>
    </rPh>
    <phoneticPr fontId="2"/>
  </si>
  <si>
    <t>予備費</t>
    <rPh sb="0" eb="3">
      <t>ヨビヒ</t>
    </rPh>
    <phoneticPr fontId="2"/>
  </si>
  <si>
    <t>法人事務費　計</t>
    <rPh sb="0" eb="2">
      <t>ホウジン</t>
    </rPh>
    <rPh sb="2" eb="5">
      <t>ジムヒ</t>
    </rPh>
    <rPh sb="6" eb="7">
      <t>ケイ</t>
    </rPh>
    <phoneticPr fontId="2"/>
  </si>
  <si>
    <t>事業費・資金調達内訳等一覧表</t>
    <rPh sb="0" eb="3">
      <t>ジギョウヒ</t>
    </rPh>
    <rPh sb="4" eb="6">
      <t>シキン</t>
    </rPh>
    <rPh sb="6" eb="8">
      <t>チョウタツ</t>
    </rPh>
    <rPh sb="8" eb="10">
      <t>ウチワケ</t>
    </rPh>
    <rPh sb="10" eb="11">
      <t>トウ</t>
    </rPh>
    <rPh sb="11" eb="13">
      <t>イチラン</t>
    </rPh>
    <rPh sb="13" eb="14">
      <t>ヒョウ</t>
    </rPh>
    <phoneticPr fontId="2"/>
  </si>
  <si>
    <t>金額（単位：円）</t>
    <rPh sb="0" eb="1">
      <t>キン</t>
    </rPh>
    <rPh sb="1" eb="2">
      <t>ガク</t>
    </rPh>
    <rPh sb="3" eb="5">
      <t>タンイ</t>
    </rPh>
    <rPh sb="6" eb="7">
      <t>エン</t>
    </rPh>
    <phoneticPr fontId="2"/>
  </si>
  <si>
    <t>比　率</t>
    <rPh sb="0" eb="1">
      <t>ヒ</t>
    </rPh>
    <rPh sb="2" eb="3">
      <t>リツ</t>
    </rPh>
    <phoneticPr fontId="2"/>
  </si>
  <si>
    <t>１　事業費</t>
    <rPh sb="2" eb="5">
      <t>ジギョウヒ</t>
    </rPh>
    <phoneticPr fontId="2"/>
  </si>
  <si>
    <t>用地費</t>
    <rPh sb="0" eb="3">
      <t>ヨウチヒ</t>
    </rPh>
    <phoneticPr fontId="2"/>
  </si>
  <si>
    <t>施設整備費</t>
    <rPh sb="0" eb="2">
      <t>シセツ</t>
    </rPh>
    <rPh sb="2" eb="4">
      <t>セイビ</t>
    </rPh>
    <rPh sb="4" eb="5">
      <t>ヒ</t>
    </rPh>
    <phoneticPr fontId="2"/>
  </si>
  <si>
    <t>補助対象
経費</t>
    <rPh sb="0" eb="2">
      <t>ホジョ</t>
    </rPh>
    <rPh sb="2" eb="4">
      <t>タイショウ</t>
    </rPh>
    <rPh sb="5" eb="7">
      <t>ケイヒ</t>
    </rPh>
    <phoneticPr fontId="2"/>
  </si>
  <si>
    <t>工事請負費</t>
    <rPh sb="0" eb="2">
      <t>コウジ</t>
    </rPh>
    <rPh sb="2" eb="4">
      <t>ウケオイ</t>
    </rPh>
    <rPh sb="4" eb="5">
      <t>ヒ</t>
    </rPh>
    <phoneticPr fontId="2"/>
  </si>
  <si>
    <t>工事事務費（設計監理）</t>
    <rPh sb="0" eb="2">
      <t>コウジ</t>
    </rPh>
    <rPh sb="2" eb="5">
      <t>ジムヒ</t>
    </rPh>
    <rPh sb="6" eb="8">
      <t>セッケイ</t>
    </rPh>
    <rPh sb="8" eb="10">
      <t>カンリ</t>
    </rPh>
    <phoneticPr fontId="2"/>
  </si>
  <si>
    <t>補助対象外
経費</t>
    <rPh sb="0" eb="2">
      <t>ホジョ</t>
    </rPh>
    <rPh sb="2" eb="5">
      <t>タイショウガイ</t>
    </rPh>
    <rPh sb="6" eb="8">
      <t>ケイヒ</t>
    </rPh>
    <phoneticPr fontId="2"/>
  </si>
  <si>
    <t>合計</t>
    <rPh sb="0" eb="1">
      <t>ゴウ</t>
    </rPh>
    <rPh sb="1" eb="2">
      <t>ケイ</t>
    </rPh>
    <phoneticPr fontId="2"/>
  </si>
  <si>
    <t>設備（備品）費</t>
    <rPh sb="0" eb="2">
      <t>セツビ</t>
    </rPh>
    <rPh sb="3" eb="5">
      <t>ビヒン</t>
    </rPh>
    <rPh sb="6" eb="7">
      <t>ヒ</t>
    </rPh>
    <phoneticPr fontId="2"/>
  </si>
  <si>
    <r>
      <t>運転資金</t>
    </r>
    <r>
      <rPr>
        <sz val="9"/>
        <rFont val="ＭＳ 明朝"/>
        <family val="1"/>
        <charset val="128"/>
      </rPr>
      <t>（開設後2か月分）</t>
    </r>
    <rPh sb="0" eb="2">
      <t>ウンテン</t>
    </rPh>
    <rPh sb="2" eb="4">
      <t>シキン</t>
    </rPh>
    <rPh sb="5" eb="7">
      <t>カイセツ</t>
    </rPh>
    <rPh sb="7" eb="8">
      <t>ゴ</t>
    </rPh>
    <rPh sb="10" eb="11">
      <t>ゲツ</t>
    </rPh>
    <rPh sb="11" eb="12">
      <t>ブン</t>
    </rPh>
    <phoneticPr fontId="2"/>
  </si>
  <si>
    <t>法人事務費</t>
    <rPh sb="0" eb="2">
      <t>ホウジン</t>
    </rPh>
    <rPh sb="2" eb="5">
      <t>ジムヒ</t>
    </rPh>
    <phoneticPr fontId="2"/>
  </si>
  <si>
    <t>合　　　　　　　　　計</t>
    <rPh sb="0" eb="1">
      <t>ゴウ</t>
    </rPh>
    <rPh sb="10" eb="11">
      <t>ケイ</t>
    </rPh>
    <phoneticPr fontId="2"/>
  </si>
  <si>
    <t>２　資金調達内訳</t>
  </si>
  <si>
    <t>東京都補助金</t>
    <rPh sb="0" eb="3">
      <t>トウキョウト</t>
    </rPh>
    <rPh sb="3" eb="6">
      <t>ホジョキン</t>
    </rPh>
    <phoneticPr fontId="2"/>
  </si>
  <si>
    <t>福祉医療機構借入金</t>
    <phoneticPr fontId="2"/>
  </si>
  <si>
    <t>市中金融機関借入金</t>
    <rPh sb="0" eb="2">
      <t>シチュウ</t>
    </rPh>
    <rPh sb="2" eb="4">
      <t>キンユウ</t>
    </rPh>
    <rPh sb="4" eb="6">
      <t>キカン</t>
    </rPh>
    <rPh sb="6" eb="8">
      <t>カリイ</t>
    </rPh>
    <rPh sb="8" eb="9">
      <t>カネ</t>
    </rPh>
    <phoneticPr fontId="2"/>
  </si>
  <si>
    <t>自己資金</t>
    <rPh sb="0" eb="2">
      <t>ジコ</t>
    </rPh>
    <rPh sb="2" eb="4">
      <t>シキン</t>
    </rPh>
    <phoneticPr fontId="2"/>
  </si>
  <si>
    <t>区市町村補助金</t>
    <rPh sb="0" eb="4">
      <t>クシチョウソン</t>
    </rPh>
    <rPh sb="4" eb="7">
      <t>ホジョキン</t>
    </rPh>
    <phoneticPr fontId="2"/>
  </si>
  <si>
    <t>福祉医療機構借入金</t>
    <rPh sb="0" eb="2">
      <t>フクシ</t>
    </rPh>
    <rPh sb="2" eb="4">
      <t>イリョウ</t>
    </rPh>
    <rPh sb="4" eb="6">
      <t>キコウ</t>
    </rPh>
    <rPh sb="6" eb="8">
      <t>カリイレ</t>
    </rPh>
    <rPh sb="8" eb="9">
      <t>キン</t>
    </rPh>
    <phoneticPr fontId="2"/>
  </si>
  <si>
    <r>
      <t xml:space="preserve">運転資金
</t>
    </r>
    <r>
      <rPr>
        <sz val="9"/>
        <rFont val="ＭＳ 明朝"/>
        <family val="1"/>
        <charset val="128"/>
      </rPr>
      <t>（開設後2か月分）</t>
    </r>
    <rPh sb="0" eb="2">
      <t>ウンテン</t>
    </rPh>
    <rPh sb="2" eb="4">
      <t>シキン</t>
    </rPh>
    <rPh sb="6" eb="8">
      <t>カイセツ</t>
    </rPh>
    <rPh sb="8" eb="9">
      <t>ゴ</t>
    </rPh>
    <rPh sb="11" eb="12">
      <t>ゲツ</t>
    </rPh>
    <rPh sb="12" eb="13">
      <t>ブン</t>
    </rPh>
    <phoneticPr fontId="2"/>
  </si>
  <si>
    <t>補助金内訳（再掲）</t>
    <rPh sb="0" eb="3">
      <t>ホジョキン</t>
    </rPh>
    <rPh sb="3" eb="5">
      <t>ウチワケ</t>
    </rPh>
    <rPh sb="6" eb="8">
      <t>サイケイ</t>
    </rPh>
    <phoneticPr fontId="2"/>
  </si>
  <si>
    <t>東京都補助金</t>
    <rPh sb="0" eb="2">
      <t>トウキョウ</t>
    </rPh>
    <rPh sb="2" eb="3">
      <t>ト</t>
    </rPh>
    <rPh sb="3" eb="6">
      <t>ホジョキン</t>
    </rPh>
    <phoneticPr fontId="2"/>
  </si>
  <si>
    <t>借入金内訳（再掲）</t>
    <rPh sb="0" eb="2">
      <t>カリイレ</t>
    </rPh>
    <rPh sb="2" eb="3">
      <t>キン</t>
    </rPh>
    <rPh sb="3" eb="5">
      <t>ウチワケ</t>
    </rPh>
    <rPh sb="6" eb="8">
      <t>サイケイ</t>
    </rPh>
    <phoneticPr fontId="2"/>
  </si>
  <si>
    <t>市中金融機関</t>
    <rPh sb="0" eb="2">
      <t>シチュウ</t>
    </rPh>
    <rPh sb="2" eb="4">
      <t>キンユウ</t>
    </rPh>
    <rPh sb="4" eb="6">
      <t>キカン</t>
    </rPh>
    <phoneticPr fontId="2"/>
  </si>
  <si>
    <t>自己資金計（再掲）</t>
    <rPh sb="0" eb="2">
      <t>ジコ</t>
    </rPh>
    <rPh sb="2" eb="4">
      <t>シキン</t>
    </rPh>
    <rPh sb="4" eb="5">
      <t>ケイ</t>
    </rPh>
    <rPh sb="6" eb="8">
      <t>サイケイ</t>
    </rPh>
    <phoneticPr fontId="2"/>
  </si>
  <si>
    <t>（注記）</t>
    <rPh sb="1" eb="3">
      <t>チュウキ</t>
    </rPh>
    <phoneticPr fontId="2"/>
  </si>
  <si>
    <t>① 運転資金として年間事業費の１２分の２以上を「自己資金」で確保すること。</t>
    <phoneticPr fontId="2"/>
  </si>
  <si>
    <t>② 法人事務費として、開設までに必要な額(※)を用意すること。　　
　 また、別紙（様式任意）によりその内訳を添付すること。
　 (※)例として、事務所代、入札準備代、収入印紙代、開設前人件費、登記手数料、固定資産税等</t>
    <rPh sb="97" eb="99">
      <t>トウキ</t>
    </rPh>
    <rPh sb="99" eb="102">
      <t>テスウリョウ</t>
    </rPh>
    <phoneticPr fontId="2"/>
  </si>
  <si>
    <t>③「自己資金」は、総事業費に対し、少なくとも５％以上であること。</t>
    <phoneticPr fontId="2"/>
  </si>
  <si>
    <t>④ 借入金の総額は、総事業費の2分の1を超えないようにすること。</t>
    <rPh sb="2" eb="4">
      <t>カリイレ</t>
    </rPh>
    <rPh sb="4" eb="5">
      <t>キン</t>
    </rPh>
    <rPh sb="6" eb="8">
      <t>ソウガク</t>
    </rPh>
    <rPh sb="10" eb="14">
      <t>ソウジギョウヒ</t>
    </rPh>
    <rPh sb="16" eb="17">
      <t>ブン</t>
    </rPh>
    <rPh sb="20" eb="21">
      <t>コ</t>
    </rPh>
    <phoneticPr fontId="2"/>
  </si>
  <si>
    <t>事業費・資金調達内訳等一覧表（事業別）</t>
    <rPh sb="0" eb="3">
      <t>ジギョウヒ</t>
    </rPh>
    <rPh sb="4" eb="6">
      <t>シキン</t>
    </rPh>
    <rPh sb="6" eb="8">
      <t>チョウタツ</t>
    </rPh>
    <rPh sb="8" eb="10">
      <t>ウチワケ</t>
    </rPh>
    <rPh sb="10" eb="11">
      <t>トウ</t>
    </rPh>
    <rPh sb="11" eb="13">
      <t>イチラン</t>
    </rPh>
    <rPh sb="13" eb="14">
      <t>ヒョウ</t>
    </rPh>
    <rPh sb="15" eb="17">
      <t>ジギョウ</t>
    </rPh>
    <rPh sb="17" eb="18">
      <t>ベツ</t>
    </rPh>
    <phoneticPr fontId="2"/>
  </si>
  <si>
    <t>補助対象外
経費</t>
    <rPh sb="0" eb="2">
      <t>ホジョ</t>
    </rPh>
    <rPh sb="2" eb="4">
      <t>タイショウ</t>
    </rPh>
    <rPh sb="4" eb="5">
      <t>ガイ</t>
    </rPh>
    <rPh sb="6" eb="8">
      <t>ケイヒ</t>
    </rPh>
    <phoneticPr fontId="2"/>
  </si>
  <si>
    <t>２　資金調達内訳</t>
    <phoneticPr fontId="2"/>
  </si>
  <si>
    <t>自 己 資 金 計（再掲）</t>
    <rPh sb="0" eb="1">
      <t>ジ</t>
    </rPh>
    <rPh sb="2" eb="3">
      <t>オノレ</t>
    </rPh>
    <rPh sb="4" eb="5">
      <t>シ</t>
    </rPh>
    <rPh sb="6" eb="7">
      <t>カネ</t>
    </rPh>
    <rPh sb="8" eb="9">
      <t>ケイ</t>
    </rPh>
    <rPh sb="10" eb="12">
      <t>サイケイ</t>
    </rPh>
    <phoneticPr fontId="2"/>
  </si>
  <si>
    <t>様式７－３</t>
    <rPh sb="0" eb="2">
      <t>ヨウシキ</t>
    </rPh>
    <phoneticPr fontId="2"/>
  </si>
  <si>
    <t>施設種別</t>
    <rPh sb="0" eb="2">
      <t>シセツ</t>
    </rPh>
    <rPh sb="2" eb="4">
      <t>シュベツ</t>
    </rPh>
    <phoneticPr fontId="2"/>
  </si>
  <si>
    <t>定員</t>
    <rPh sb="0" eb="2">
      <t>テイイン</t>
    </rPh>
    <phoneticPr fontId="2"/>
  </si>
  <si>
    <t>総事業費</t>
    <rPh sb="0" eb="1">
      <t>ソウ</t>
    </rPh>
    <rPh sb="1" eb="4">
      <t>ジギョウヒ</t>
    </rPh>
    <phoneticPr fontId="2"/>
  </si>
  <si>
    <t>対象経費</t>
    <rPh sb="0" eb="2">
      <t>タイショウ</t>
    </rPh>
    <rPh sb="2" eb="4">
      <t>ケイヒ</t>
    </rPh>
    <phoneticPr fontId="2"/>
  </si>
  <si>
    <t>寄付金その他の収入額</t>
    <rPh sb="0" eb="3">
      <t>キフキン</t>
    </rPh>
    <rPh sb="5" eb="6">
      <t>ホカ</t>
    </rPh>
    <rPh sb="7" eb="10">
      <t>シュウニュウガク</t>
    </rPh>
    <phoneticPr fontId="2"/>
  </si>
  <si>
    <t>差引額</t>
    <rPh sb="0" eb="3">
      <t>サシヒキガク</t>
    </rPh>
    <phoneticPr fontId="2"/>
  </si>
  <si>
    <t>算定基準による算定額</t>
    <rPh sb="0" eb="2">
      <t>サンテイ</t>
    </rPh>
    <rPh sb="2" eb="4">
      <t>キジュン</t>
    </rPh>
    <rPh sb="7" eb="10">
      <t>サンテイガク</t>
    </rPh>
    <phoneticPr fontId="2"/>
  </si>
  <si>
    <t>補助基本額</t>
    <rPh sb="0" eb="2">
      <t>ホジョ</t>
    </rPh>
    <rPh sb="2" eb="4">
      <t>キホン</t>
    </rPh>
    <rPh sb="4" eb="5">
      <t>ガク</t>
    </rPh>
    <phoneticPr fontId="2"/>
  </si>
  <si>
    <t>控除する　　　　交付金額</t>
    <rPh sb="0" eb="2">
      <t>コウジョ</t>
    </rPh>
    <rPh sb="8" eb="10">
      <t>コウフ</t>
    </rPh>
    <rPh sb="10" eb="12">
      <t>キンガク</t>
    </rPh>
    <phoneticPr fontId="2"/>
  </si>
  <si>
    <t>補助額</t>
    <rPh sb="0" eb="2">
      <t>ホジョ</t>
    </rPh>
    <rPh sb="2" eb="3">
      <t>ガク</t>
    </rPh>
    <phoneticPr fontId="2"/>
  </si>
  <si>
    <t>整備区分</t>
    <phoneticPr fontId="2"/>
  </si>
  <si>
    <t>類型</t>
    <rPh sb="0" eb="2">
      <t>ルイケイ</t>
    </rPh>
    <phoneticPr fontId="2"/>
  </si>
  <si>
    <t>Ａ</t>
    <phoneticPr fontId="2"/>
  </si>
  <si>
    <t>Ｂ（≦A）</t>
    <phoneticPr fontId="2"/>
  </si>
  <si>
    <t>Ｃ</t>
    <phoneticPr fontId="2"/>
  </si>
  <si>
    <t>Ｄ(=Ａ-Ｃ)</t>
    <phoneticPr fontId="2"/>
  </si>
  <si>
    <t>(単価)</t>
    <rPh sb="1" eb="3">
      <t>タンカ</t>
    </rPh>
    <phoneticPr fontId="2"/>
  </si>
  <si>
    <t>(定員)</t>
    <rPh sb="1" eb="3">
      <t>テイイン</t>
    </rPh>
    <phoneticPr fontId="2"/>
  </si>
  <si>
    <t>(促進係数)</t>
    <rPh sb="1" eb="3">
      <t>ソクシン</t>
    </rPh>
    <rPh sb="3" eb="5">
      <t>ケイスウ</t>
    </rPh>
    <phoneticPr fontId="2"/>
  </si>
  <si>
    <t>(出来高％)</t>
    <rPh sb="1" eb="4">
      <t>デキダカ</t>
    </rPh>
    <phoneticPr fontId="2"/>
  </si>
  <si>
    <t>Ｅ</t>
    <phoneticPr fontId="2"/>
  </si>
  <si>
    <t>Ｆ</t>
    <phoneticPr fontId="2"/>
  </si>
  <si>
    <t>Ｇ</t>
    <phoneticPr fontId="2"/>
  </si>
  <si>
    <r>
      <t xml:space="preserve">Ｈ（Ｆ-Ｇ)       </t>
    </r>
    <r>
      <rPr>
        <b/>
        <sz val="11"/>
        <rFont val="ＭＳ Ｐゴシック"/>
        <family val="3"/>
        <charset val="128"/>
      </rPr>
      <t>千円未満切捨</t>
    </r>
    <rPh sb="13" eb="14">
      <t>セン</t>
    </rPh>
    <rPh sb="14" eb="15">
      <t>エン</t>
    </rPh>
    <rPh sb="15" eb="17">
      <t>ミマン</t>
    </rPh>
    <rPh sb="17" eb="18">
      <t>キ</t>
    </rPh>
    <rPh sb="18" eb="19">
      <t>ス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</si>
  <si>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</si>
  <si>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ユニット型</t>
    <rPh sb="4" eb="5">
      <t>ガタ</t>
    </rPh>
    <phoneticPr fontId="2"/>
  </si>
  <si>
    <t>円</t>
    <rPh sb="0" eb="1">
      <t>エン</t>
    </rPh>
    <phoneticPr fontId="2"/>
  </si>
  <si>
    <t>×</t>
    <phoneticPr fontId="2"/>
  </si>
  <si>
    <t>床</t>
    <rPh sb="0" eb="1">
      <t>ユカ</t>
    </rPh>
    <phoneticPr fontId="2"/>
  </si>
  <si>
    <t>％</t>
    <phoneticPr fontId="2"/>
  </si>
  <si>
    <t>＝</t>
    <phoneticPr fontId="2"/>
  </si>
  <si>
    <t>全</t>
    <rPh sb="0" eb="1">
      <t>ゼン</t>
    </rPh>
    <phoneticPr fontId="2"/>
  </si>
  <si>
    <t>小　　計</t>
    <rPh sb="0" eb="1">
      <t>ショウ</t>
    </rPh>
    <rPh sb="3" eb="4">
      <t>ケイ</t>
    </rPh>
    <phoneticPr fontId="2"/>
  </si>
  <si>
    <t>体</t>
    <rPh sb="0" eb="1">
      <t>タイ</t>
    </rPh>
    <phoneticPr fontId="2"/>
  </si>
  <si>
    <t>併設加算</t>
    <rPh sb="0" eb="4">
      <t>ヘイセツカサン</t>
    </rPh>
    <phoneticPr fontId="2"/>
  </si>
  <si>
    <t>％</t>
  </si>
  <si>
    <t>高騰加算</t>
    <rPh sb="0" eb="2">
      <t>コウトウ</t>
    </rPh>
    <rPh sb="2" eb="4">
      <t>カサン</t>
    </rPh>
    <phoneticPr fontId="2"/>
  </si>
  <si>
    <t>合　　計</t>
    <rPh sb="0" eb="1">
      <t>ゴウ</t>
    </rPh>
    <rPh sb="3" eb="4">
      <t>ケイ</t>
    </rPh>
    <phoneticPr fontId="2"/>
  </si>
  <si>
    <t>工　事　請　負　費</t>
    <rPh sb="0" eb="1">
      <t>コウ</t>
    </rPh>
    <rPh sb="2" eb="3">
      <t>コト</t>
    </rPh>
    <rPh sb="4" eb="5">
      <t>ショウ</t>
    </rPh>
    <rPh sb="6" eb="7">
      <t>フ</t>
    </rPh>
    <rPh sb="8" eb="9">
      <t>ヒ</t>
    </rPh>
    <phoneticPr fontId="2"/>
  </si>
  <si>
    <t>工　事　事　務　費</t>
    <rPh sb="0" eb="1">
      <t>コウ</t>
    </rPh>
    <rPh sb="2" eb="3">
      <t>コト</t>
    </rPh>
    <rPh sb="4" eb="5">
      <t>コト</t>
    </rPh>
    <rPh sb="6" eb="7">
      <t>ツトム</t>
    </rPh>
    <rPh sb="8" eb="9">
      <t>ヒ</t>
    </rPh>
    <phoneticPr fontId="2"/>
  </si>
  <si>
    <t>整備年度</t>
    <rPh sb="0" eb="2">
      <t>セイビ</t>
    </rPh>
    <rPh sb="2" eb="4">
      <t>ネンド</t>
    </rPh>
    <phoneticPr fontId="2"/>
  </si>
  <si>
    <t>高騰加算</t>
    <phoneticPr fontId="2"/>
  </si>
  <si>
    <t>（併設加算）</t>
    <rPh sb="1" eb="3">
      <t>ヘイセツ</t>
    </rPh>
    <rPh sb="3" eb="5">
      <t>カサン</t>
    </rPh>
    <phoneticPr fontId="2"/>
  </si>
  <si>
    <t>併設</t>
    <rPh sb="0" eb="2">
      <t>ヘイセツ</t>
    </rPh>
    <phoneticPr fontId="2"/>
  </si>
  <si>
    <t>加算額</t>
    <rPh sb="0" eb="3">
      <t>カサンガク</t>
    </rPh>
    <phoneticPr fontId="2"/>
  </si>
  <si>
    <t>単価</t>
    <rPh sb="0" eb="2">
      <t>タンカ</t>
    </rPh>
    <phoneticPr fontId="2"/>
  </si>
  <si>
    <t>（注１）事業費は年度出来高で按分する。</t>
    <rPh sb="1" eb="2">
      <t>チュウ</t>
    </rPh>
    <rPh sb="4" eb="7">
      <t>ジギョウヒ</t>
    </rPh>
    <rPh sb="8" eb="10">
      <t>ネンド</t>
    </rPh>
    <rPh sb="10" eb="13">
      <t>デキダカ</t>
    </rPh>
    <rPh sb="14" eb="16">
      <t>アンブン</t>
    </rPh>
    <phoneticPr fontId="2"/>
  </si>
  <si>
    <t>看護小規模多機能型居宅介護事業所</t>
    <rPh sb="0" eb="2">
      <t>カンゴ</t>
    </rPh>
    <rPh sb="2" eb="5">
      <t>ショウキボ</t>
    </rPh>
    <rPh sb="5" eb="9">
      <t>タキノウガタ</t>
    </rPh>
    <rPh sb="9" eb="11">
      <t>キョタク</t>
    </rPh>
    <rPh sb="11" eb="13">
      <t>カイゴ</t>
    </rPh>
    <phoneticPr fontId="2"/>
  </si>
  <si>
    <t>（注２）対象経費（Ｂ欄）には対象外工事費（土地造成等）は含めない。</t>
    <rPh sb="1" eb="2">
      <t>チュウ</t>
    </rPh>
    <rPh sb="4" eb="6">
      <t>タイショウ</t>
    </rPh>
    <rPh sb="6" eb="8">
      <t>ケイヒ</t>
    </rPh>
    <rPh sb="10" eb="11">
      <t>ラン</t>
    </rPh>
    <rPh sb="14" eb="17">
      <t>タイショウガイ</t>
    </rPh>
    <rPh sb="17" eb="20">
      <t>コウジヒ</t>
    </rPh>
    <rPh sb="21" eb="23">
      <t>トチ</t>
    </rPh>
    <rPh sb="23" eb="25">
      <t>ゾウセイ</t>
    </rPh>
    <rPh sb="25" eb="26">
      <t>トウ</t>
    </rPh>
    <rPh sb="28" eb="29">
      <t>フク</t>
    </rPh>
    <phoneticPr fontId="2"/>
  </si>
  <si>
    <t>認知症高齢者グループホーム</t>
  </si>
  <si>
    <t>（注３）工事事務費の対象経費（Ｂ欄）は、工事請負費の対象経費（Ｂ欄）の２．６％を限度とする。</t>
    <rPh sb="1" eb="2">
      <t>チュウ</t>
    </rPh>
    <rPh sb="32" eb="33">
      <t>ラン</t>
    </rPh>
    <phoneticPr fontId="2"/>
  </si>
  <si>
    <t>小規模多機能型居宅介護事業所</t>
  </si>
  <si>
    <t>（注４）Ｆ欄は、Ｂ、Ｄ、Ｅ欄のいずれか少ない金額となる。</t>
    <rPh sb="1" eb="2">
      <t>チュウ</t>
    </rPh>
    <rPh sb="5" eb="6">
      <t>ラン</t>
    </rPh>
    <phoneticPr fontId="2"/>
  </si>
  <si>
    <t>認知症対応型デイサービスセンター</t>
  </si>
  <si>
    <t>介護予防拠点</t>
    <rPh sb="0" eb="2">
      <t>カイゴ</t>
    </rPh>
    <rPh sb="2" eb="4">
      <t>ヨボウ</t>
    </rPh>
    <rPh sb="4" eb="6">
      <t>キョテン</t>
    </rPh>
    <phoneticPr fontId="2"/>
  </si>
  <si>
    <t>整備区分</t>
    <rPh sb="0" eb="2">
      <t>セイビ</t>
    </rPh>
    <rPh sb="2" eb="4">
      <t>クブン</t>
    </rPh>
    <phoneticPr fontId="2"/>
  </si>
  <si>
    <t>訪問看護ステーション</t>
    <rPh sb="0" eb="2">
      <t>ホウモン</t>
    </rPh>
    <rPh sb="2" eb="4">
      <t>カンゴ</t>
    </rPh>
    <phoneticPr fontId="2"/>
  </si>
  <si>
    <t>夜間対応型訪問介護事業所</t>
  </si>
  <si>
    <t>併設加算</t>
    <rPh sb="0" eb="2">
      <t>ヘイセツ</t>
    </rPh>
    <rPh sb="2" eb="4">
      <t>カサン</t>
    </rPh>
    <phoneticPr fontId="2"/>
  </si>
  <si>
    <t>・・・併設する場合、「併設」欄で「○」を選択。</t>
    <rPh sb="3" eb="5">
      <t>ヘイセツ</t>
    </rPh>
    <rPh sb="7" eb="9">
      <t>バアイ</t>
    </rPh>
    <rPh sb="11" eb="13">
      <t>ヘイセツ</t>
    </rPh>
    <rPh sb="14" eb="15">
      <t>ラン</t>
    </rPh>
    <rPh sb="20" eb="22">
      <t>センタク</t>
    </rPh>
    <phoneticPr fontId="2"/>
  </si>
  <si>
    <t>定期巡回・随時対応型訪問介護看護事業所</t>
  </si>
  <si>
    <t>・・・定員一人当たりの加算額の上限は５０万円。</t>
    <rPh sb="3" eb="5">
      <t>テイイン</t>
    </rPh>
    <rPh sb="5" eb="7">
      <t>ヒトリ</t>
    </rPh>
    <rPh sb="7" eb="8">
      <t>ア</t>
    </rPh>
    <rPh sb="11" eb="14">
      <t>カサンガク</t>
    </rPh>
    <rPh sb="15" eb="17">
      <t>ジョウゲン</t>
    </rPh>
    <rPh sb="20" eb="22">
      <t>マンエン</t>
    </rPh>
    <phoneticPr fontId="2"/>
  </si>
  <si>
    <t>地域包括支援センター</t>
    <rPh sb="0" eb="2">
      <t>チイキ</t>
    </rPh>
    <rPh sb="2" eb="4">
      <t>ホウカツ</t>
    </rPh>
    <rPh sb="4" eb="6">
      <t>シエン</t>
    </rPh>
    <phoneticPr fontId="2"/>
  </si>
  <si>
    <t>・・・介護老人保健施設の定員が１００人を超える場合、１００人を超える基準単価に対し</t>
    <rPh sb="3" eb="5">
      <t>カイゴ</t>
    </rPh>
    <rPh sb="5" eb="7">
      <t>ロウジン</t>
    </rPh>
    <rPh sb="7" eb="9">
      <t>ホケン</t>
    </rPh>
    <rPh sb="9" eb="11">
      <t>シセツ</t>
    </rPh>
    <rPh sb="12" eb="14">
      <t>テイイン</t>
    </rPh>
    <rPh sb="18" eb="19">
      <t>ニン</t>
    </rPh>
    <rPh sb="20" eb="21">
      <t>コ</t>
    </rPh>
    <rPh sb="23" eb="25">
      <t>バアイ</t>
    </rPh>
    <rPh sb="29" eb="30">
      <t>ニン</t>
    </rPh>
    <rPh sb="31" eb="32">
      <t>コ</t>
    </rPh>
    <rPh sb="34" eb="36">
      <t>キジュン</t>
    </rPh>
    <rPh sb="36" eb="38">
      <t>タンカ</t>
    </rPh>
    <phoneticPr fontId="2"/>
  </si>
  <si>
    <t>合　　　　計</t>
    <rPh sb="0" eb="1">
      <t>ア</t>
    </rPh>
    <rPh sb="5" eb="6">
      <t>ケイ</t>
    </rPh>
    <phoneticPr fontId="2"/>
  </si>
  <si>
    <t>　　ては、加算を行わない。</t>
    <phoneticPr fontId="2"/>
  </si>
  <si>
    <t>様式７－４</t>
    <rPh sb="0" eb="2">
      <t>ヨウシキ</t>
    </rPh>
    <phoneticPr fontId="2"/>
  </si>
  <si>
    <t>従来型個室</t>
    <rPh sb="0" eb="3">
      <t>ジュウライガタ</t>
    </rPh>
    <rPh sb="3" eb="5">
      <t>コシツ</t>
    </rPh>
    <phoneticPr fontId="2"/>
  </si>
  <si>
    <t>多床室</t>
    <rPh sb="0" eb="3">
      <t>タショウシツ</t>
    </rPh>
    <phoneticPr fontId="2"/>
  </si>
  <si>
    <t>円</t>
  </si>
  <si>
    <t>×</t>
  </si>
  <si>
    <t>床</t>
  </si>
  <si>
    <t>＝</t>
  </si>
  <si>
    <t>高騰加算（個室）</t>
    <rPh sb="0" eb="2">
      <t>コウトウ</t>
    </rPh>
    <rPh sb="2" eb="4">
      <t>カサン</t>
    </rPh>
    <rPh sb="5" eb="7">
      <t>コシツ</t>
    </rPh>
    <phoneticPr fontId="2"/>
  </si>
  <si>
    <t>高騰加算（多床室）</t>
    <rPh sb="0" eb="2">
      <t>コウトウ</t>
    </rPh>
    <rPh sb="2" eb="4">
      <t>カサン</t>
    </rPh>
    <rPh sb="5" eb="8">
      <t>タショウシツ</t>
    </rPh>
    <phoneticPr fontId="2"/>
  </si>
  <si>
    <t>令和〇年度</t>
    <rPh sb="0" eb="2">
      <t>レイワ</t>
    </rPh>
    <rPh sb="3" eb="5">
      <t>ネンド</t>
    </rPh>
    <phoneticPr fontId="2"/>
  </si>
  <si>
    <t>(促進係数・島しょ指数)</t>
    <rPh sb="1" eb="3">
      <t>ソクシン</t>
    </rPh>
    <rPh sb="3" eb="5">
      <t>ケイスウ</t>
    </rPh>
    <rPh sb="6" eb="7">
      <t>トウ</t>
    </rPh>
    <rPh sb="9" eb="11">
      <t>シスウ</t>
    </rPh>
    <phoneticPr fontId="2"/>
  </si>
  <si>
    <t>(島しょのみ適用）</t>
    <rPh sb="1" eb="2">
      <t>トウ</t>
    </rPh>
    <rPh sb="6" eb="8">
      <t>テキヨウ</t>
    </rPh>
    <phoneticPr fontId="2"/>
  </si>
  <si>
    <t>介護老人保健施設施設整備費補助金　算出内訳（ユニット型）</t>
    <phoneticPr fontId="2"/>
  </si>
  <si>
    <t>協議用</t>
    <rPh sb="0" eb="2">
      <t>キョウギ</t>
    </rPh>
    <rPh sb="2" eb="3">
      <t>ヨウ</t>
    </rPh>
    <phoneticPr fontId="2"/>
  </si>
  <si>
    <t>交付申請用</t>
    <rPh sb="0" eb="2">
      <t>コウフ</t>
    </rPh>
    <rPh sb="2" eb="5">
      <t>シンセイヨウ</t>
    </rPh>
    <phoneticPr fontId="2"/>
  </si>
  <si>
    <t>実績報告用</t>
    <rPh sb="0" eb="2">
      <t>ジッセキ</t>
    </rPh>
    <rPh sb="2" eb="4">
      <t>ホウコク</t>
    </rPh>
    <rPh sb="4" eb="5">
      <t>ヨウ</t>
    </rPh>
    <phoneticPr fontId="2"/>
  </si>
  <si>
    <t>介護老人保健施設施設整備費補助金　算出内訳（従来型）</t>
    <rPh sb="22" eb="24">
      <t>ジュウライ</t>
    </rPh>
    <phoneticPr fontId="2"/>
  </si>
  <si>
    <t>・・・「創設」「増築」「改築」等から選択。</t>
    <rPh sb="8" eb="10">
      <t>ゾウチク</t>
    </rPh>
    <rPh sb="12" eb="14">
      <t>カイチク</t>
    </rPh>
    <rPh sb="15" eb="16">
      <t>ナド</t>
    </rPh>
    <phoneticPr fontId="2"/>
  </si>
  <si>
    <t>（様式９）</t>
    <rPh sb="1" eb="3">
      <t>ヨウシキ</t>
    </rPh>
    <phoneticPr fontId="2"/>
  </si>
  <si>
    <t>年度別施設整備計画</t>
    <rPh sb="0" eb="2">
      <t>ネンド</t>
    </rPh>
    <rPh sb="2" eb="3">
      <t>ベツ</t>
    </rPh>
    <rPh sb="3" eb="5">
      <t>シセツ</t>
    </rPh>
    <rPh sb="5" eb="7">
      <t>セイビ</t>
    </rPh>
    <rPh sb="7" eb="9">
      <t>ケイカク</t>
    </rPh>
    <phoneticPr fontId="2"/>
  </si>
  <si>
    <t>費目</t>
    <rPh sb="0" eb="2">
      <t>ヒモク</t>
    </rPh>
    <phoneticPr fontId="2"/>
  </si>
  <si>
    <t>総事業</t>
    <rPh sb="0" eb="1">
      <t>ソウ</t>
    </rPh>
    <rPh sb="1" eb="3">
      <t>ジギョウ</t>
    </rPh>
    <phoneticPr fontId="2"/>
  </si>
  <si>
    <t>年度別内訳</t>
    <rPh sb="0" eb="2">
      <t>ネンド</t>
    </rPh>
    <rPh sb="2" eb="3">
      <t>ベツ</t>
    </rPh>
    <rPh sb="3" eb="5">
      <t>ウチワケ</t>
    </rPh>
    <phoneticPr fontId="2"/>
  </si>
  <si>
    <t>金額</t>
    <rPh sb="0" eb="2">
      <t>キンガク</t>
    </rPh>
    <phoneticPr fontId="2"/>
  </si>
  <si>
    <t>進捗率（％）</t>
    <rPh sb="0" eb="2">
      <t>シンチョク</t>
    </rPh>
    <rPh sb="2" eb="3">
      <t>リツ</t>
    </rPh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</si>
  <si>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</si>
  <si>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工事費小計</t>
    <rPh sb="0" eb="3">
      <t>コウジヒ</t>
    </rPh>
    <rPh sb="3" eb="4">
      <t>ショウ</t>
    </rPh>
    <rPh sb="4" eb="5">
      <t>ケイ</t>
    </rPh>
    <phoneticPr fontId="2"/>
  </si>
  <si>
    <t>（Ａ）</t>
    <phoneticPr fontId="2"/>
  </si>
  <si>
    <t>（Ｂ）</t>
    <phoneticPr fontId="2"/>
  </si>
  <si>
    <t>補助対象経費　計</t>
    <rPh sb="0" eb="2">
      <t>ホジョ</t>
    </rPh>
    <rPh sb="2" eb="4">
      <t>タイショウ</t>
    </rPh>
    <rPh sb="4" eb="6">
      <t>ケイヒ</t>
    </rPh>
    <rPh sb="7" eb="8">
      <t>ケイ</t>
    </rPh>
    <phoneticPr fontId="2"/>
  </si>
  <si>
    <t>（Ｃ）</t>
    <phoneticPr fontId="2"/>
  </si>
  <si>
    <t>（Ｃ1）</t>
    <phoneticPr fontId="2"/>
  </si>
  <si>
    <t>（Ｃ2）</t>
    <phoneticPr fontId="2"/>
  </si>
  <si>
    <t>（Ｄ）</t>
    <phoneticPr fontId="2"/>
  </si>
  <si>
    <t>工事事務費２</t>
    <rPh sb="0" eb="2">
      <t>コウジ</t>
    </rPh>
    <rPh sb="2" eb="5">
      <t>ジムヒ</t>
    </rPh>
    <phoneticPr fontId="2"/>
  </si>
  <si>
    <t>（Ｅ）</t>
    <phoneticPr fontId="2"/>
  </si>
  <si>
    <t>補助対象外経費　計</t>
    <rPh sb="0" eb="2">
      <t>ホジョ</t>
    </rPh>
    <rPh sb="2" eb="5">
      <t>タイショウガイ</t>
    </rPh>
    <rPh sb="5" eb="7">
      <t>ケイヒ</t>
    </rPh>
    <rPh sb="8" eb="9">
      <t>ケイ</t>
    </rPh>
    <phoneticPr fontId="2"/>
  </si>
  <si>
    <t>　工事費 計　（Ａ＋Ｄ）</t>
    <rPh sb="1" eb="4">
      <t>コウジヒ</t>
    </rPh>
    <rPh sb="5" eb="6">
      <t>ケイ</t>
    </rPh>
    <phoneticPr fontId="2"/>
  </si>
  <si>
    <t>　工事事務費 計　（Ｂ＋Ｅ）</t>
    <rPh sb="1" eb="3">
      <t>コウジ</t>
    </rPh>
    <rPh sb="3" eb="5">
      <t>ジム</t>
    </rPh>
    <rPh sb="5" eb="6">
      <t>ヒ</t>
    </rPh>
    <rPh sb="7" eb="8">
      <t>ケイ</t>
    </rPh>
    <phoneticPr fontId="2"/>
  </si>
  <si>
    <r>
      <t>※工事事務費１</t>
    </r>
    <r>
      <rPr>
        <sz val="10"/>
        <rFont val="ＭＳ Ｐゴシック"/>
        <family val="3"/>
        <charset val="128"/>
      </rPr>
      <t>（Ｂ）</t>
    </r>
    <r>
      <rPr>
        <sz val="10"/>
        <rFont val="ＭＳ Ｐ明朝"/>
        <family val="1"/>
        <charset val="128"/>
      </rPr>
      <t xml:space="preserve"> ÷ 補助対象工事費</t>
    </r>
    <r>
      <rPr>
        <sz val="10"/>
        <rFont val="ＭＳ Ｐゴシック"/>
        <family val="3"/>
        <charset val="128"/>
      </rPr>
      <t>（Ａ）</t>
    </r>
    <r>
      <rPr>
        <sz val="10"/>
        <rFont val="ＭＳ Ｐ明朝"/>
        <family val="1"/>
        <charset val="128"/>
      </rPr>
      <t xml:space="preserve"> ≦ 2.6％　　</t>
    </r>
    <r>
      <rPr>
        <u/>
        <sz val="10"/>
        <rFont val="ＭＳ Ｐ明朝"/>
        <family val="1"/>
        <charset val="128"/>
      </rPr>
      <t>★各年度ごとに、工事費の2.6％を限度</t>
    </r>
    <r>
      <rPr>
        <sz val="10"/>
        <rFont val="ＭＳ Ｐ明朝"/>
        <family val="1"/>
        <charset val="128"/>
      </rPr>
      <t xml:space="preserve">に工事事務費の一部を補助対象にできる … </t>
    </r>
    <r>
      <rPr>
        <b/>
        <u/>
        <sz val="10"/>
        <rFont val="ＭＳ Ｐ明朝"/>
        <family val="1"/>
        <charset val="128"/>
      </rPr>
      <t xml:space="preserve">(内示後の契約に限る） </t>
    </r>
    <rPh sb="1" eb="3">
      <t>コウジ</t>
    </rPh>
    <rPh sb="3" eb="6">
      <t>ジムヒ</t>
    </rPh>
    <rPh sb="13" eb="15">
      <t>ホジョ</t>
    </rPh>
    <rPh sb="15" eb="17">
      <t>タイショウ</t>
    </rPh>
    <rPh sb="17" eb="20">
      <t>コウジヒ</t>
    </rPh>
    <rPh sb="33" eb="36">
      <t>カクネンド</t>
    </rPh>
    <rPh sb="40" eb="43">
      <t>コウジヒ</t>
    </rPh>
    <rPh sb="49" eb="51">
      <t>ゲンド</t>
    </rPh>
    <rPh sb="52" eb="54">
      <t>コウジ</t>
    </rPh>
    <rPh sb="54" eb="57">
      <t>ジムヒ</t>
    </rPh>
    <rPh sb="58" eb="60">
      <t>イチブ</t>
    </rPh>
    <rPh sb="61" eb="63">
      <t>ホジョ</t>
    </rPh>
    <rPh sb="63" eb="65">
      <t>タイショウ</t>
    </rPh>
    <rPh sb="73" eb="75">
      <t>ナイジ</t>
    </rPh>
    <rPh sb="75" eb="76">
      <t>ゴ</t>
    </rPh>
    <rPh sb="77" eb="79">
      <t>ケイヤク</t>
    </rPh>
    <rPh sb="80" eb="81">
      <t>カギ</t>
    </rPh>
    <phoneticPr fontId="2"/>
  </si>
  <si>
    <t>※工事事務費計　＝　設計・工事監理契約金額</t>
    <rPh sb="1" eb="3">
      <t>コウジ</t>
    </rPh>
    <rPh sb="3" eb="6">
      <t>ジムヒ</t>
    </rPh>
    <rPh sb="6" eb="7">
      <t>ケイ</t>
    </rPh>
    <rPh sb="10" eb="12">
      <t>セッケイ</t>
    </rPh>
    <rPh sb="13" eb="15">
      <t>コウジ</t>
    </rPh>
    <rPh sb="15" eb="17">
      <t>カンリ</t>
    </rPh>
    <rPh sb="17" eb="19">
      <t>ケイヤク</t>
    </rPh>
    <rPh sb="19" eb="21">
      <t>キンガク</t>
    </rPh>
    <phoneticPr fontId="2"/>
  </si>
  <si>
    <r>
      <t>※進捗率（％） ＝ 当該年度に係る補助対象経費（</t>
    </r>
    <r>
      <rPr>
        <sz val="10"/>
        <rFont val="ＭＳ Ｐゴシック"/>
        <family val="3"/>
        <charset val="128"/>
      </rPr>
      <t>C1</t>
    </r>
    <r>
      <rPr>
        <sz val="10"/>
        <rFont val="ＭＳ Ｐ明朝"/>
        <family val="1"/>
        <charset val="128"/>
      </rPr>
      <t>又は</t>
    </r>
    <r>
      <rPr>
        <sz val="10"/>
        <rFont val="ＭＳ Ｐゴシック"/>
        <family val="3"/>
        <charset val="128"/>
      </rPr>
      <t>C2</t>
    </r>
    <r>
      <rPr>
        <sz val="10"/>
        <rFont val="ＭＳ Ｐ明朝"/>
        <family val="1"/>
        <charset val="128"/>
      </rPr>
      <t xml:space="preserve">） ÷ 補助対象経費総額 </t>
    </r>
    <r>
      <rPr>
        <sz val="10"/>
        <rFont val="ＭＳ Ｐゴシック"/>
        <family val="3"/>
        <charset val="128"/>
      </rPr>
      <t>（Ｃ）</t>
    </r>
    <r>
      <rPr>
        <sz val="10"/>
        <rFont val="ＭＳ Ｐ明朝"/>
        <family val="1"/>
        <charset val="128"/>
      </rPr>
      <t xml:space="preserve"> … （小数点以下第３位を</t>
    </r>
    <r>
      <rPr>
        <sz val="10"/>
        <color indexed="10"/>
        <rFont val="ＭＳ Ｐ明朝"/>
        <family val="1"/>
        <charset val="128"/>
      </rPr>
      <t>切り捨て</t>
    </r>
    <r>
      <rPr>
        <sz val="10"/>
        <rFont val="ＭＳ Ｐ明朝"/>
        <family val="1"/>
        <charset val="128"/>
      </rPr>
      <t>）</t>
    </r>
    <r>
      <rPr>
        <sz val="10"/>
        <color indexed="10"/>
        <rFont val="ＭＳ Ｐ明朝"/>
        <family val="1"/>
        <charset val="128"/>
      </rPr>
      <t>　⇒　初年度</t>
    </r>
    <rPh sb="1" eb="3">
      <t>シンチョク</t>
    </rPh>
    <rPh sb="3" eb="4">
      <t>リツ</t>
    </rPh>
    <rPh sb="10" eb="12">
      <t>トウガイ</t>
    </rPh>
    <rPh sb="12" eb="14">
      <t>ネンド</t>
    </rPh>
    <rPh sb="15" eb="16">
      <t>カカ</t>
    </rPh>
    <rPh sb="17" eb="19">
      <t>ホジョ</t>
    </rPh>
    <rPh sb="19" eb="21">
      <t>タイショウ</t>
    </rPh>
    <rPh sb="21" eb="23">
      <t>ケイヒ</t>
    </rPh>
    <rPh sb="26" eb="27">
      <t>マタ</t>
    </rPh>
    <rPh sb="34" eb="36">
      <t>ホジョ</t>
    </rPh>
    <rPh sb="36" eb="38">
      <t>タイショウ</t>
    </rPh>
    <rPh sb="38" eb="40">
      <t>ケイヒ</t>
    </rPh>
    <rPh sb="40" eb="42">
      <t>ソウガク</t>
    </rPh>
    <rPh sb="50" eb="53">
      <t>ショウスウテン</t>
    </rPh>
    <rPh sb="53" eb="55">
      <t>イカ</t>
    </rPh>
    <rPh sb="55" eb="56">
      <t>ダイ</t>
    </rPh>
    <rPh sb="57" eb="58">
      <t>イ</t>
    </rPh>
    <rPh sb="59" eb="60">
      <t>キ</t>
    </rPh>
    <rPh sb="61" eb="62">
      <t>ス</t>
    </rPh>
    <phoneticPr fontId="2"/>
  </si>
  <si>
    <t>　　　　　　　　　 ＝ １００％　－　初年度出来高　　⇒　次年度</t>
    <rPh sb="19" eb="22">
      <t>ショネンド</t>
    </rPh>
    <rPh sb="22" eb="25">
      <t>デキダカ</t>
    </rPh>
    <rPh sb="29" eb="32">
      <t>ジネンド</t>
    </rPh>
    <phoneticPr fontId="2"/>
  </si>
  <si>
    <t>法人名</t>
    <rPh sb="0" eb="2">
      <t>ホウジン</t>
    </rPh>
    <rPh sb="2" eb="3">
      <t>メイ</t>
    </rPh>
    <phoneticPr fontId="2"/>
  </si>
  <si>
    <t>その他工事費</t>
    <rPh sb="2" eb="3">
      <t>タ</t>
    </rPh>
    <rPh sb="3" eb="6">
      <t>コウジヒ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</si>
</sst>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000000000;[Red]\-#,##0.0000000000"/>
    <numFmt numFmtId="177" formatCode="#,##0_);[Red]\(#,##0\)"/>
    <numFmt numFmtId="178" formatCode="#,##0.0;[Red]\-#,##0.0"/>
    <numFmt numFmtId="179" formatCode="#,##0_ ;[Red]\-#,##0\ "/>
    <numFmt numFmtId="180" formatCode="#,##0;&quot;▲ &quot;#,##0"/>
    <numFmt numFmtId="181" formatCode="#,000;\-0;0"/>
  </numFmts>
  <fonts count="4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2"/>
      <name val="ＭＳ 明朝"/>
      <family val="1"/>
      <charset val="128"/>
    </font>
    <font>
      <b/>
      <u/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ＭＳ Ｐゴシック"/>
      <family val="3"/>
      <charset val="128"/>
    </font>
    <font>
      <sz val="14"/>
      <name val="HGSｺﾞｼｯｸM"/>
      <family val="3"/>
      <charset val="128"/>
    </font>
    <font>
      <sz val="8"/>
      <name val="ＭＳ Ｐゴシック"/>
      <family val="3"/>
      <charset val="128"/>
    </font>
    <font>
      <sz val="10"/>
      <name val="HGSｺﾞｼｯｸM"/>
      <family val="3"/>
      <charset val="128"/>
    </font>
    <font>
      <sz val="10"/>
      <color indexed="18"/>
      <name val="ＭＳ Ｐ明朝"/>
      <family val="1"/>
      <charset val="128"/>
    </font>
    <font>
      <sz val="6"/>
      <name val="HGSｺﾞｼｯｸM"/>
      <family val="3"/>
      <charset val="128"/>
    </font>
    <font>
      <sz val="9"/>
      <color indexed="18"/>
      <name val="ＭＳ Ｐ明朝"/>
      <family val="1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6"/>
      <name val="ＭＳ ゴシック"/>
      <family val="3"/>
      <charset val="128"/>
    </font>
    <font>
      <sz val="16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9"/>
      <name val="ＭＳ 明朝"/>
      <family val="1"/>
      <charset val="128"/>
    </font>
    <font>
      <b/>
      <sz val="11"/>
      <name val="ＭＳ 明朝"/>
      <family val="1"/>
      <charset val="128"/>
    </font>
    <font>
      <b/>
      <sz val="12"/>
      <color indexed="10"/>
      <name val="ＭＳ 明朝"/>
      <family val="1"/>
      <charset val="128"/>
    </font>
    <font>
      <b/>
      <sz val="14"/>
      <name val="ＭＳ ゴシック"/>
      <family val="3"/>
      <charset val="128"/>
    </font>
    <font>
      <b/>
      <sz val="20"/>
      <name val="ＭＳ Ｐゴシック"/>
      <family val="3"/>
      <charset val="128"/>
    </font>
    <font>
      <sz val="13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3"/>
      <name val="ＭＳ Ｐゴシック"/>
      <family val="3"/>
      <charset val="128"/>
    </font>
    <font>
      <sz val="13"/>
      <name val="ＭＳ ゴシック"/>
      <family val="3"/>
      <charset val="128"/>
    </font>
    <font>
      <b/>
      <u/>
      <sz val="13"/>
      <name val="ＭＳ Ｐゴシック"/>
      <family val="3"/>
      <charset val="128"/>
    </font>
    <font>
      <b/>
      <sz val="10"/>
      <name val="ＭＳ Ｐ明朝"/>
      <family val="1"/>
      <charset val="128"/>
    </font>
    <font>
      <b/>
      <sz val="14"/>
      <name val="ＭＳ Ｐ明朝"/>
      <family val="1"/>
      <charset val="128"/>
    </font>
    <font>
      <b/>
      <sz val="10"/>
      <name val="ＭＳ Ｐゴシック"/>
      <family val="3"/>
      <charset val="128"/>
    </font>
    <font>
      <u/>
      <sz val="10"/>
      <name val="ＭＳ Ｐ明朝"/>
      <family val="1"/>
      <charset val="128"/>
    </font>
    <font>
      <b/>
      <u/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1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>
      <left/>
      <right/>
      <top style="medium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>
      <left style="medium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>
      <left/>
      <right/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medium">
        <color theme="5" tint="-0.499984740745262"/>
      </left>
      <right/>
      <top style="medium">
        <color theme="5" tint="-0.499984740745262"/>
      </top>
      <bottom style="medium">
        <color theme="5" tint="-0.499984740745262"/>
      </bottom>
      <diagonal style="thin">
        <color indexed="64"/>
      </diagonal>
    </border>
    <border diagonalUp="1">
      <left/>
      <right/>
      <top style="medium">
        <color theme="5" tint="-0.499984740745262"/>
      </top>
      <bottom style="medium">
        <color theme="5" tint="-0.499984740745262"/>
      </bottom>
      <diagonal style="thin">
        <color indexed="64"/>
      </diagonal>
    </border>
    <border diagonalUp="1">
      <left/>
      <right style="medium">
        <color theme="5" tint="-0.499984740745262"/>
      </right>
      <top style="medium">
        <color theme="5" tint="-0.499984740745262"/>
      </top>
      <bottom style="medium">
        <color theme="5" tint="-0.499984740745262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38" fontId="1" fillId="0" borderId="0" applyFont="0" applyFill="0" applyBorder="0" applyAlignment="0" applyProtection="0"/>
  </cellStyleXfs>
  <cellXfs count="1088">
    <xf numFmtId="0" fontId="0" fillId="0" borderId="0" xfId="0">
      <alignment vertical="center"/>
    </xf>
    <xf numFmtId="38" fontId="3" fillId="0" borderId="1" xfId="2" applyFont="1" applyBorder="1" applyAlignment="1">
      <alignment horizontal="center" vertical="center"/>
    </xf>
    <xf numFmtId="176" fontId="3" fillId="0" borderId="2" xfId="2" applyNumberFormat="1" applyFont="1" applyBorder="1" applyAlignment="1">
      <alignment horizontal="center" vertical="center"/>
    </xf>
    <xf numFmtId="38" fontId="3" fillId="0" borderId="3" xfId="2" applyFont="1" applyBorder="1" applyAlignment="1">
      <alignment horizontal="center" vertical="center"/>
    </xf>
    <xf numFmtId="38" fontId="3" fillId="0" borderId="4" xfId="2" applyFont="1" applyBorder="1" applyAlignment="1">
      <alignment horizontal="center" vertical="center"/>
    </xf>
    <xf numFmtId="176" fontId="3" fillId="0" borderId="5" xfId="2" applyNumberFormat="1" applyFont="1" applyBorder="1" applyAlignment="1">
      <alignment horizontal="right" vertical="center"/>
    </xf>
    <xf numFmtId="38" fontId="3" fillId="0" borderId="6" xfId="2" applyFont="1" applyBorder="1" applyAlignment="1">
      <alignment horizontal="right" vertical="center"/>
    </xf>
    <xf numFmtId="38" fontId="3" fillId="0" borderId="7" xfId="2" applyFont="1" applyBorder="1" applyAlignment="1">
      <alignment horizontal="right" vertical="center"/>
    </xf>
    <xf numFmtId="38" fontId="3" fillId="0" borderId="8" xfId="2" applyFont="1" applyBorder="1" applyAlignment="1">
      <alignment horizontal="right" vertical="center"/>
    </xf>
    <xf numFmtId="38" fontId="3" fillId="0" borderId="9" xfId="2" applyFont="1" applyBorder="1" applyAlignment="1">
      <alignment horizontal="right" vertical="center"/>
    </xf>
    <xf numFmtId="38" fontId="3" fillId="0" borderId="10" xfId="2" applyFont="1" applyBorder="1">
      <alignment vertical="center"/>
    </xf>
    <xf numFmtId="38" fontId="3" fillId="0" borderId="11" xfId="2" applyFont="1" applyBorder="1">
      <alignment vertical="center"/>
    </xf>
    <xf numFmtId="176" fontId="3" fillId="0" borderId="12" xfId="2" applyNumberFormat="1" applyFont="1" applyBorder="1" applyAlignment="1">
      <alignment vertical="center"/>
    </xf>
    <xf numFmtId="176" fontId="3" fillId="0" borderId="13" xfId="2" applyNumberFormat="1" applyFont="1" applyBorder="1" applyAlignment="1">
      <alignment horizontal="right" vertical="top"/>
    </xf>
    <xf numFmtId="176" fontId="3" fillId="0" borderId="14" xfId="2" applyNumberFormat="1" applyFont="1" applyBorder="1" applyAlignment="1">
      <alignment horizontal="right" vertical="top"/>
    </xf>
    <xf numFmtId="176" fontId="3" fillId="0" borderId="15" xfId="2" applyNumberFormat="1" applyFont="1" applyBorder="1" applyAlignment="1">
      <alignment vertical="center"/>
    </xf>
    <xf numFmtId="176" fontId="3" fillId="0" borderId="0" xfId="2" applyNumberFormat="1" applyFont="1" applyBorder="1" applyAlignment="1">
      <alignment vertical="center"/>
    </xf>
    <xf numFmtId="176" fontId="3" fillId="0" borderId="16" xfId="2" applyNumberFormat="1" applyFont="1" applyBorder="1" applyAlignment="1">
      <alignment vertical="center"/>
    </xf>
    <xf numFmtId="38" fontId="3" fillId="0" borderId="17" xfId="2" applyFont="1" applyBorder="1">
      <alignment vertical="center"/>
    </xf>
    <xf numFmtId="38" fontId="3" fillId="0" borderId="18" xfId="2" applyFont="1" applyBorder="1">
      <alignment vertical="center"/>
    </xf>
    <xf numFmtId="38" fontId="3" fillId="0" borderId="19" xfId="2" applyFont="1" applyBorder="1">
      <alignment vertical="center"/>
    </xf>
    <xf numFmtId="38" fontId="3" fillId="0" borderId="20" xfId="2" applyFont="1" applyBorder="1">
      <alignment vertical="center"/>
    </xf>
    <xf numFmtId="176" fontId="3" fillId="0" borderId="19" xfId="2" applyNumberFormat="1" applyFont="1" applyBorder="1" applyAlignment="1">
      <alignment vertical="center"/>
    </xf>
    <xf numFmtId="176" fontId="3" fillId="0" borderId="20" xfId="2" applyNumberFormat="1" applyFont="1" applyBorder="1" applyAlignment="1">
      <alignment vertical="center"/>
    </xf>
    <xf numFmtId="176" fontId="3" fillId="0" borderId="21" xfId="2" applyNumberFormat="1" applyFont="1" applyBorder="1" applyAlignment="1">
      <alignment vertical="center"/>
    </xf>
    <xf numFmtId="38" fontId="3" fillId="0" borderId="22" xfId="2" applyFont="1" applyBorder="1" applyAlignment="1">
      <alignment horizontal="center" vertical="center" wrapText="1"/>
    </xf>
    <xf numFmtId="38" fontId="3" fillId="0" borderId="0" xfId="2" applyFont="1">
      <alignment vertical="center"/>
    </xf>
    <xf numFmtId="176" fontId="3" fillId="0" borderId="0" xfId="2" applyNumberFormat="1" applyFont="1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>
      <alignment vertical="center"/>
    </xf>
    <xf numFmtId="38" fontId="6" fillId="0" borderId="0" xfId="2" applyFont="1">
      <alignment vertical="center"/>
    </xf>
    <xf numFmtId="38" fontId="4" fillId="0" borderId="0" xfId="2" applyFont="1" applyAlignment="1">
      <alignment horizontal="center" vertical="center"/>
    </xf>
    <xf numFmtId="38" fontId="3" fillId="0" borderId="23" xfId="2" applyFont="1" applyBorder="1" applyAlignment="1">
      <alignment horizontal="center" vertical="center"/>
    </xf>
    <xf numFmtId="38" fontId="4" fillId="0" borderId="0" xfId="2" applyFont="1" applyAlignment="1">
      <alignment horizontal="right" vertical="center"/>
    </xf>
    <xf numFmtId="38" fontId="3" fillId="0" borderId="35" xfId="2" applyFont="1" applyBorder="1">
      <alignment vertical="center"/>
    </xf>
    <xf numFmtId="10" fontId="3" fillId="0" borderId="34" xfId="1" applyNumberFormat="1" applyFont="1" applyBorder="1">
      <alignment vertical="center"/>
    </xf>
    <xf numFmtId="38" fontId="3" fillId="0" borderId="36" xfId="2" applyNumberFormat="1" applyFont="1" applyBorder="1">
      <alignment vertical="center"/>
    </xf>
    <xf numFmtId="38" fontId="3" fillId="0" borderId="37" xfId="2" applyFont="1" applyBorder="1">
      <alignment vertical="center"/>
    </xf>
    <xf numFmtId="38" fontId="3" fillId="0" borderId="38" xfId="2" applyFont="1" applyBorder="1">
      <alignment vertical="center"/>
    </xf>
    <xf numFmtId="38" fontId="3" fillId="0" borderId="40" xfId="2" applyFont="1" applyBorder="1">
      <alignment vertical="center"/>
    </xf>
    <xf numFmtId="10" fontId="3" fillId="0" borderId="39" xfId="1" applyNumberFormat="1" applyFont="1" applyBorder="1">
      <alignment vertical="center"/>
    </xf>
    <xf numFmtId="38" fontId="3" fillId="0" borderId="41" xfId="2" applyNumberFormat="1" applyFont="1" applyBorder="1">
      <alignment vertical="center"/>
    </xf>
    <xf numFmtId="38" fontId="3" fillId="0" borderId="42" xfId="2" applyFont="1" applyBorder="1">
      <alignment vertical="center"/>
    </xf>
    <xf numFmtId="38" fontId="3" fillId="0" borderId="48" xfId="2" applyFont="1" applyBorder="1">
      <alignment vertical="center"/>
    </xf>
    <xf numFmtId="10" fontId="3" fillId="0" borderId="47" xfId="1" applyNumberFormat="1" applyFont="1" applyBorder="1">
      <alignment vertical="center"/>
    </xf>
    <xf numFmtId="38" fontId="3" fillId="0" borderId="49" xfId="2" applyNumberFormat="1" applyFont="1" applyBorder="1">
      <alignment vertical="center"/>
    </xf>
    <xf numFmtId="38" fontId="3" fillId="0" borderId="50" xfId="2" applyFont="1" applyBorder="1">
      <alignment vertical="center"/>
    </xf>
    <xf numFmtId="38" fontId="3" fillId="0" borderId="51" xfId="2" applyFont="1" applyBorder="1">
      <alignment vertical="center"/>
    </xf>
    <xf numFmtId="38" fontId="3" fillId="0" borderId="56" xfId="2" applyNumberFormat="1" applyFont="1" applyBorder="1">
      <alignment vertical="center"/>
    </xf>
    <xf numFmtId="38" fontId="8" fillId="0" borderId="0" xfId="2" applyFont="1" applyBorder="1" applyAlignment="1">
      <alignment horizontal="center" vertical="center"/>
    </xf>
    <xf numFmtId="10" fontId="3" fillId="2" borderId="30" xfId="1" applyNumberFormat="1" applyFont="1" applyFill="1" applyBorder="1">
      <alignment vertical="center"/>
    </xf>
    <xf numFmtId="38" fontId="3" fillId="2" borderId="32" xfId="2" applyNumberFormat="1" applyFont="1" applyFill="1" applyBorder="1">
      <alignment vertical="center"/>
    </xf>
    <xf numFmtId="38" fontId="3" fillId="2" borderId="31" xfId="2" applyFont="1" applyFill="1" applyBorder="1">
      <alignment vertical="center"/>
    </xf>
    <xf numFmtId="38" fontId="3" fillId="2" borderId="55" xfId="2" applyNumberFormat="1" applyFont="1" applyFill="1" applyBorder="1">
      <alignment vertical="center"/>
    </xf>
    <xf numFmtId="38" fontId="3" fillId="2" borderId="33" xfId="2" applyFont="1" applyFill="1" applyBorder="1">
      <alignment vertical="center"/>
    </xf>
    <xf numFmtId="10" fontId="3" fillId="2" borderId="34" xfId="1" applyNumberFormat="1" applyFont="1" applyFill="1" applyBorder="1">
      <alignment vertical="center"/>
    </xf>
    <xf numFmtId="38" fontId="3" fillId="2" borderId="36" xfId="2" applyNumberFormat="1" applyFont="1" applyFill="1" applyBorder="1">
      <alignment vertical="center"/>
    </xf>
    <xf numFmtId="38" fontId="3" fillId="2" borderId="35" xfId="2" applyFont="1" applyFill="1" applyBorder="1">
      <alignment vertical="center"/>
    </xf>
    <xf numFmtId="38" fontId="3" fillId="2" borderId="37" xfId="2" applyNumberFormat="1" applyFont="1" applyFill="1" applyBorder="1">
      <alignment vertical="center"/>
    </xf>
    <xf numFmtId="38" fontId="3" fillId="2" borderId="38" xfId="2" applyFont="1" applyFill="1" applyBorder="1">
      <alignment vertical="center"/>
    </xf>
    <xf numFmtId="10" fontId="3" fillId="2" borderId="43" xfId="1" applyNumberFormat="1" applyFont="1" applyFill="1" applyBorder="1">
      <alignment vertical="center"/>
    </xf>
    <xf numFmtId="38" fontId="3" fillId="2" borderId="45" xfId="2" applyNumberFormat="1" applyFont="1" applyFill="1" applyBorder="1">
      <alignment vertical="center"/>
    </xf>
    <xf numFmtId="38" fontId="3" fillId="2" borderId="44" xfId="2" applyFont="1" applyFill="1" applyBorder="1">
      <alignment vertical="center"/>
    </xf>
    <xf numFmtId="38" fontId="3" fillId="2" borderId="57" xfId="2" applyNumberFormat="1" applyFont="1" applyFill="1" applyBorder="1">
      <alignment vertical="center"/>
    </xf>
    <xf numFmtId="38" fontId="3" fillId="2" borderId="46" xfId="2" applyFont="1" applyFill="1" applyBorder="1">
      <alignment vertical="center"/>
    </xf>
    <xf numFmtId="10" fontId="3" fillId="2" borderId="10" xfId="1" applyNumberFormat="1" applyFont="1" applyFill="1" applyBorder="1">
      <alignment vertical="center"/>
    </xf>
    <xf numFmtId="38" fontId="3" fillId="2" borderId="24" xfId="2" applyFont="1" applyFill="1" applyBorder="1" applyAlignment="1">
      <alignment horizontal="right" vertical="center"/>
    </xf>
    <xf numFmtId="38" fontId="3" fillId="2" borderId="27" xfId="2" applyFont="1" applyFill="1" applyBorder="1" applyAlignment="1">
      <alignment horizontal="right" vertical="center"/>
    </xf>
    <xf numFmtId="38" fontId="3" fillId="2" borderId="28" xfId="2" applyFont="1" applyFill="1" applyBorder="1" applyAlignment="1">
      <alignment horizontal="right" vertical="center"/>
    </xf>
    <xf numFmtId="38" fontId="3" fillId="2" borderId="29" xfId="2" applyFont="1" applyFill="1" applyBorder="1" applyAlignment="1">
      <alignment horizontal="right" vertical="center"/>
    </xf>
    <xf numFmtId="176" fontId="3" fillId="2" borderId="0" xfId="2" applyNumberFormat="1" applyFont="1" applyFill="1" applyBorder="1" applyAlignment="1">
      <alignment horizontal="right" vertical="top"/>
    </xf>
    <xf numFmtId="176" fontId="3" fillId="2" borderId="16" xfId="2" applyNumberFormat="1" applyFont="1" applyFill="1" applyBorder="1" applyAlignment="1">
      <alignment horizontal="right" vertical="top"/>
    </xf>
    <xf numFmtId="38" fontId="3" fillId="0" borderId="30" xfId="2" applyFont="1" applyFill="1" applyBorder="1">
      <alignment vertical="center"/>
    </xf>
    <xf numFmtId="38" fontId="3" fillId="0" borderId="31" xfId="2" applyFont="1" applyFill="1" applyBorder="1">
      <alignment vertical="center"/>
    </xf>
    <xf numFmtId="38" fontId="3" fillId="0" borderId="32" xfId="2" applyFont="1" applyFill="1" applyBorder="1">
      <alignment vertical="center"/>
    </xf>
    <xf numFmtId="38" fontId="3" fillId="0" borderId="34" xfId="2" applyFont="1" applyFill="1" applyBorder="1">
      <alignment vertical="center"/>
    </xf>
    <xf numFmtId="38" fontId="3" fillId="0" borderId="35" xfId="2" applyFont="1" applyFill="1" applyBorder="1">
      <alignment vertical="center"/>
    </xf>
    <xf numFmtId="38" fontId="3" fillId="0" borderId="36" xfId="2" applyFont="1" applyFill="1" applyBorder="1">
      <alignment vertical="center"/>
    </xf>
    <xf numFmtId="38" fontId="3" fillId="0" borderId="39" xfId="2" applyFont="1" applyFill="1" applyBorder="1">
      <alignment vertical="center"/>
    </xf>
    <xf numFmtId="38" fontId="3" fillId="0" borderId="40" xfId="2" applyFont="1" applyFill="1" applyBorder="1">
      <alignment vertical="center"/>
    </xf>
    <xf numFmtId="38" fontId="3" fillId="0" borderId="41" xfId="2" applyFont="1" applyFill="1" applyBorder="1">
      <alignment vertical="center"/>
    </xf>
    <xf numFmtId="38" fontId="3" fillId="0" borderId="43" xfId="2" applyFont="1" applyFill="1" applyBorder="1">
      <alignment vertical="center"/>
    </xf>
    <xf numFmtId="38" fontId="3" fillId="0" borderId="44" xfId="2" applyFont="1" applyFill="1" applyBorder="1">
      <alignment vertical="center"/>
    </xf>
    <xf numFmtId="38" fontId="3" fillId="0" borderId="45" xfId="2" applyFont="1" applyFill="1" applyBorder="1">
      <alignment vertical="center"/>
    </xf>
    <xf numFmtId="38" fontId="3" fillId="0" borderId="47" xfId="2" applyFont="1" applyFill="1" applyBorder="1">
      <alignment vertical="center"/>
    </xf>
    <xf numFmtId="38" fontId="3" fillId="0" borderId="48" xfId="2" applyFont="1" applyFill="1" applyBorder="1">
      <alignment vertical="center"/>
    </xf>
    <xf numFmtId="38" fontId="3" fillId="0" borderId="49" xfId="2" applyFont="1" applyFill="1" applyBorder="1">
      <alignment vertical="center"/>
    </xf>
    <xf numFmtId="38" fontId="3" fillId="0" borderId="11" xfId="2" applyFont="1" applyFill="1" applyBorder="1">
      <alignment vertical="center"/>
    </xf>
    <xf numFmtId="38" fontId="3" fillId="0" borderId="52" xfId="2" applyFont="1" applyFill="1" applyBorder="1">
      <alignment vertical="center"/>
    </xf>
    <xf numFmtId="38" fontId="3" fillId="0" borderId="53" xfId="2" applyFont="1" applyFill="1" applyBorder="1">
      <alignment vertical="center"/>
    </xf>
    <xf numFmtId="38" fontId="3" fillId="0" borderId="54" xfId="2" applyFont="1" applyFill="1" applyBorder="1">
      <alignment vertical="center"/>
    </xf>
    <xf numFmtId="38" fontId="3" fillId="2" borderId="24" xfId="2" applyFont="1" applyFill="1" applyBorder="1">
      <alignment vertical="center"/>
    </xf>
    <xf numFmtId="38" fontId="3" fillId="2" borderId="25" xfId="2" applyFont="1" applyFill="1" applyBorder="1">
      <alignment vertical="center"/>
    </xf>
    <xf numFmtId="38" fontId="3" fillId="2" borderId="26" xfId="2" applyFont="1" applyFill="1" applyBorder="1">
      <alignment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right"/>
    </xf>
    <xf numFmtId="0" fontId="9" fillId="0" borderId="72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74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9" fillId="0" borderId="6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9" fillId="0" borderId="107" xfId="0" applyFont="1" applyBorder="1" applyAlignment="1">
      <alignment horizontal="center" vertical="center"/>
    </xf>
    <xf numFmtId="9" fontId="9" fillId="0" borderId="108" xfId="1" applyFont="1" applyBorder="1" applyProtection="1">
      <alignment vertical="center"/>
      <protection locked="0"/>
    </xf>
    <xf numFmtId="0" fontId="9" fillId="0" borderId="72" xfId="0" applyFont="1" applyBorder="1" applyAlignment="1">
      <alignment horizontal="right" vertical="center"/>
    </xf>
    <xf numFmtId="9" fontId="9" fillId="0" borderId="108" xfId="1" applyFont="1" applyBorder="1" applyAlignment="1" applyProtection="1">
      <alignment horizontal="center" vertical="center"/>
      <protection locked="0"/>
    </xf>
    <xf numFmtId="0" fontId="11" fillId="0" borderId="20" xfId="0" applyFont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/>
    </xf>
    <xf numFmtId="9" fontId="9" fillId="3" borderId="71" xfId="1" applyFont="1" applyFill="1" applyBorder="1" applyAlignment="1">
      <alignment vertical="center"/>
    </xf>
    <xf numFmtId="9" fontId="19" fillId="3" borderId="72" xfId="1" applyFont="1" applyFill="1" applyBorder="1" applyAlignment="1">
      <alignment vertical="center"/>
    </xf>
    <xf numFmtId="9" fontId="9" fillId="2" borderId="74" xfId="0" applyNumberFormat="1" applyFont="1" applyFill="1" applyBorder="1" applyAlignment="1">
      <alignment vertical="center"/>
    </xf>
    <xf numFmtId="0" fontId="9" fillId="0" borderId="87" xfId="0" applyFont="1" applyBorder="1" applyAlignment="1" applyProtection="1">
      <alignment horizontal="center" vertical="center"/>
      <protection locked="0"/>
    </xf>
    <xf numFmtId="0" fontId="9" fillId="0" borderId="110" xfId="0" applyFont="1" applyBorder="1" applyAlignment="1">
      <alignment horizontal="center" vertical="center" shrinkToFit="1"/>
    </xf>
    <xf numFmtId="0" fontId="9" fillId="3" borderId="110" xfId="0" applyFont="1" applyFill="1" applyBorder="1" applyAlignment="1">
      <alignment horizontal="center" vertical="center" shrinkToFit="1"/>
    </xf>
    <xf numFmtId="38" fontId="12" fillId="2" borderId="23" xfId="2" applyFont="1" applyFill="1" applyBorder="1" applyAlignment="1">
      <alignment horizontal="right" vertical="center"/>
    </xf>
    <xf numFmtId="38" fontId="12" fillId="2" borderId="112" xfId="2" applyFont="1" applyFill="1" applyBorder="1" applyAlignment="1">
      <alignment horizontal="right" vertical="center"/>
    </xf>
    <xf numFmtId="38" fontId="12" fillId="2" borderId="2" xfId="2" applyFont="1" applyFill="1" applyBorder="1" applyAlignment="1">
      <alignment horizontal="right" vertical="center"/>
    </xf>
    <xf numFmtId="38" fontId="12" fillId="2" borderId="64" xfId="2" applyFont="1" applyFill="1" applyBorder="1" applyAlignment="1">
      <alignment horizontal="right" vertical="center"/>
    </xf>
    <xf numFmtId="38" fontId="12" fillId="2" borderId="76" xfId="2" applyFont="1" applyFill="1" applyBorder="1" applyAlignment="1">
      <alignment horizontal="right" vertical="center"/>
    </xf>
    <xf numFmtId="0" fontId="18" fillId="0" borderId="111" xfId="0" applyFont="1" applyFill="1" applyBorder="1" applyAlignment="1">
      <alignment horizontal="center" vertical="center"/>
    </xf>
    <xf numFmtId="0" fontId="9" fillId="0" borderId="15" xfId="0" applyFont="1" applyBorder="1" applyAlignment="1" applyProtection="1">
      <alignment horizontal="left" vertical="center"/>
      <protection locked="0"/>
    </xf>
    <xf numFmtId="38" fontId="12" fillId="2" borderId="113" xfId="2" applyFont="1" applyFill="1" applyBorder="1" applyAlignment="1">
      <alignment horizontal="right" vertical="center"/>
    </xf>
    <xf numFmtId="38" fontId="12" fillId="2" borderId="114" xfId="2" applyFont="1" applyFill="1" applyBorder="1" applyAlignment="1">
      <alignment horizontal="right" vertical="center"/>
    </xf>
    <xf numFmtId="38" fontId="12" fillId="2" borderId="78" xfId="2" applyFont="1" applyFill="1" applyBorder="1" applyAlignment="1">
      <alignment horizontal="right" vertical="center"/>
    </xf>
    <xf numFmtId="38" fontId="12" fillId="2" borderId="15" xfId="2" applyFont="1" applyFill="1" applyBorder="1" applyAlignment="1">
      <alignment horizontal="right" vertical="center"/>
    </xf>
    <xf numFmtId="38" fontId="12" fillId="2" borderId="62" xfId="2" applyFont="1" applyFill="1" applyBorder="1" applyAlignment="1">
      <alignment horizontal="right" vertical="center"/>
    </xf>
    <xf numFmtId="38" fontId="12" fillId="2" borderId="79" xfId="2" applyFont="1" applyFill="1" applyBorder="1" applyAlignment="1">
      <alignment horizontal="right" vertical="center"/>
    </xf>
    <xf numFmtId="38" fontId="12" fillId="3" borderId="62" xfId="2" applyFont="1" applyFill="1" applyBorder="1" applyAlignment="1">
      <alignment horizontal="right" vertical="center"/>
    </xf>
    <xf numFmtId="38" fontId="22" fillId="0" borderId="111" xfId="2" applyFont="1" applyFill="1" applyBorder="1" applyAlignment="1">
      <alignment horizontal="center" vertical="center"/>
    </xf>
    <xf numFmtId="38" fontId="12" fillId="0" borderId="62" xfId="2" applyFont="1" applyFill="1" applyBorder="1" applyAlignment="1" applyProtection="1">
      <alignment horizontal="right" vertical="center"/>
      <protection locked="0"/>
    </xf>
    <xf numFmtId="38" fontId="12" fillId="0" borderId="80" xfId="2" applyFont="1" applyFill="1" applyBorder="1" applyAlignment="1" applyProtection="1">
      <alignment horizontal="right" vertical="center"/>
      <protection locked="0"/>
    </xf>
    <xf numFmtId="0" fontId="9" fillId="2" borderId="34" xfId="0" applyFont="1" applyFill="1" applyBorder="1" applyAlignment="1">
      <alignment vertical="center"/>
    </xf>
    <xf numFmtId="0" fontId="9" fillId="2" borderId="35" xfId="0" applyFont="1" applyFill="1" applyBorder="1" applyAlignment="1">
      <alignment vertical="center"/>
    </xf>
    <xf numFmtId="0" fontId="9" fillId="2" borderId="35" xfId="0" applyFont="1" applyFill="1" applyBorder="1" applyAlignment="1">
      <alignment horizontal="center" vertical="center"/>
    </xf>
    <xf numFmtId="38" fontId="12" fillId="2" borderId="36" xfId="2" applyFont="1" applyFill="1" applyBorder="1" applyAlignment="1">
      <alignment horizontal="right" vertical="center"/>
    </xf>
    <xf numFmtId="38" fontId="12" fillId="2" borderId="83" xfId="2" applyFont="1" applyFill="1" applyBorder="1" applyAlignment="1">
      <alignment horizontal="right" vertical="center"/>
    </xf>
    <xf numFmtId="38" fontId="12" fillId="2" borderId="81" xfId="2" applyFont="1" applyFill="1" applyBorder="1" applyAlignment="1">
      <alignment horizontal="right" vertical="center"/>
    </xf>
    <xf numFmtId="38" fontId="12" fillId="2" borderId="82" xfId="2" applyFont="1" applyFill="1" applyBorder="1" applyAlignment="1">
      <alignment horizontal="right" vertical="center"/>
    </xf>
    <xf numFmtId="38" fontId="12" fillId="2" borderId="85" xfId="2" applyFont="1" applyFill="1" applyBorder="1" applyAlignment="1">
      <alignment horizontal="right" vertical="center"/>
    </xf>
    <xf numFmtId="0" fontId="9" fillId="0" borderId="47" xfId="0" applyFont="1" applyBorder="1" applyAlignment="1">
      <alignment vertical="center"/>
    </xf>
    <xf numFmtId="0" fontId="9" fillId="0" borderId="48" xfId="0" applyFont="1" applyBorder="1" applyAlignment="1">
      <alignment vertical="center"/>
    </xf>
    <xf numFmtId="0" fontId="9" fillId="0" borderId="48" xfId="0" applyFont="1" applyBorder="1" applyAlignment="1">
      <alignment horizontal="center" vertical="center"/>
    </xf>
    <xf numFmtId="38" fontId="12" fillId="2" borderId="49" xfId="2" applyFont="1" applyFill="1" applyBorder="1" applyAlignment="1">
      <alignment horizontal="right" vertical="center"/>
    </xf>
    <xf numFmtId="38" fontId="12" fillId="2" borderId="115" xfId="2" applyFont="1" applyFill="1" applyBorder="1" applyAlignment="1">
      <alignment horizontal="right" vertical="center"/>
    </xf>
    <xf numFmtId="38" fontId="12" fillId="2" borderId="95" xfId="2" applyFont="1" applyFill="1" applyBorder="1" applyAlignment="1">
      <alignment horizontal="right" vertical="center"/>
    </xf>
    <xf numFmtId="38" fontId="12" fillId="2" borderId="47" xfId="2" applyFont="1" applyFill="1" applyBorder="1" applyAlignment="1">
      <alignment horizontal="right" vertical="center"/>
    </xf>
    <xf numFmtId="38" fontId="12" fillId="2" borderId="97" xfId="2" applyFont="1" applyFill="1" applyBorder="1" applyAlignment="1">
      <alignment horizontal="right" vertical="center"/>
    </xf>
    <xf numFmtId="38" fontId="12" fillId="2" borderId="96" xfId="2" applyFont="1" applyFill="1" applyBorder="1" applyAlignment="1">
      <alignment horizontal="right" vertical="center"/>
    </xf>
    <xf numFmtId="38" fontId="12" fillId="0" borderId="97" xfId="2" applyFont="1" applyFill="1" applyBorder="1" applyAlignment="1">
      <alignment horizontal="right" vertical="center"/>
    </xf>
    <xf numFmtId="38" fontId="12" fillId="2" borderId="26" xfId="2" applyFont="1" applyFill="1" applyBorder="1" applyAlignment="1">
      <alignment horizontal="right" vertical="center"/>
    </xf>
    <xf numFmtId="38" fontId="12" fillId="2" borderId="116" xfId="2" applyFont="1" applyFill="1" applyBorder="1" applyAlignment="1">
      <alignment horizontal="right" vertical="center"/>
    </xf>
    <xf numFmtId="38" fontId="12" fillId="2" borderId="118" xfId="2" applyFont="1" applyFill="1" applyBorder="1" applyAlignment="1">
      <alignment horizontal="right" vertical="center"/>
    </xf>
    <xf numFmtId="38" fontId="12" fillId="2" borderId="103" xfId="2" applyFont="1" applyFill="1" applyBorder="1" applyAlignment="1">
      <alignment horizontal="right" vertical="center"/>
    </xf>
    <xf numFmtId="38" fontId="12" fillId="2" borderId="63" xfId="2" applyFont="1" applyFill="1" applyBorder="1" applyAlignment="1">
      <alignment horizontal="right" vertical="center"/>
    </xf>
    <xf numFmtId="38" fontId="21" fillId="2" borderId="114" xfId="2" applyFont="1" applyFill="1" applyBorder="1" applyAlignment="1">
      <alignment horizontal="right" vertical="center"/>
    </xf>
    <xf numFmtId="38" fontId="21" fillId="2" borderId="79" xfId="2" applyFont="1" applyFill="1" applyBorder="1" applyAlignment="1">
      <alignment horizontal="right" vertical="center"/>
    </xf>
    <xf numFmtId="38" fontId="12" fillId="3" borderId="64" xfId="2" applyFont="1" applyFill="1" applyBorder="1" applyAlignment="1">
      <alignment horizontal="right" vertical="center"/>
    </xf>
    <xf numFmtId="38" fontId="12" fillId="0" borderId="97" xfId="2" applyFont="1" applyFill="1" applyBorder="1" applyAlignment="1" applyProtection="1">
      <alignment horizontal="right" vertical="center"/>
      <protection locked="0"/>
    </xf>
    <xf numFmtId="38" fontId="12" fillId="2" borderId="45" xfId="2" applyFont="1" applyFill="1" applyBorder="1" applyAlignment="1">
      <alignment horizontal="right" vertical="center"/>
    </xf>
    <xf numFmtId="38" fontId="12" fillId="2" borderId="119" xfId="2" applyFont="1" applyFill="1" applyBorder="1" applyAlignment="1">
      <alignment horizontal="right" vertical="center"/>
    </xf>
    <xf numFmtId="38" fontId="12" fillId="2" borderId="89" xfId="2" applyFont="1" applyFill="1" applyBorder="1" applyAlignment="1">
      <alignment horizontal="right" vertical="center"/>
    </xf>
    <xf numFmtId="38" fontId="12" fillId="2" borderId="90" xfId="2" applyFont="1" applyFill="1" applyBorder="1" applyAlignment="1">
      <alignment horizontal="right" vertical="center"/>
    </xf>
    <xf numFmtId="38" fontId="12" fillId="2" borderId="93" xfId="2" applyFont="1" applyFill="1" applyBorder="1" applyAlignment="1">
      <alignment horizontal="right" vertical="center"/>
    </xf>
    <xf numFmtId="38" fontId="12" fillId="2" borderId="98" xfId="2" applyFont="1" applyFill="1" applyBorder="1" applyAlignment="1">
      <alignment horizontal="right" vertical="center"/>
    </xf>
    <xf numFmtId="38" fontId="12" fillId="2" borderId="99" xfId="2" applyFont="1" applyFill="1" applyBorder="1" applyAlignment="1">
      <alignment horizontal="right" vertical="center"/>
    </xf>
    <xf numFmtId="38" fontId="12" fillId="2" borderId="100" xfId="2" applyFont="1" applyFill="1" applyBorder="1" applyAlignment="1">
      <alignment horizontal="right" vertical="center"/>
    </xf>
    <xf numFmtId="38" fontId="12" fillId="2" borderId="101" xfId="2" applyFont="1" applyFill="1" applyBorder="1" applyAlignment="1">
      <alignment horizontal="right" vertical="center"/>
    </xf>
    <xf numFmtId="38" fontId="22" fillId="0" borderId="120" xfId="2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8" fillId="0" borderId="121" xfId="0" applyFont="1" applyBorder="1">
      <alignment vertical="center"/>
    </xf>
    <xf numFmtId="0" fontId="18" fillId="0" borderId="13" xfId="0" applyFont="1" applyBorder="1">
      <alignment vertical="center"/>
    </xf>
    <xf numFmtId="0" fontId="18" fillId="0" borderId="13" xfId="0" applyFont="1" applyBorder="1" applyAlignment="1">
      <alignment horizontal="center" vertical="center"/>
    </xf>
    <xf numFmtId="0" fontId="18" fillId="0" borderId="122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8" fillId="0" borderId="98" xfId="0" applyFont="1" applyBorder="1" applyAlignment="1">
      <alignment vertical="center"/>
    </xf>
    <xf numFmtId="0" fontId="18" fillId="0" borderId="123" xfId="0" applyFont="1" applyBorder="1">
      <alignment vertical="center"/>
    </xf>
    <xf numFmtId="0" fontId="23" fillId="0" borderId="123" xfId="0" applyFont="1" applyBorder="1" applyAlignment="1">
      <alignment vertical="center"/>
    </xf>
    <xf numFmtId="0" fontId="18" fillId="0" borderId="123" xfId="0" applyFont="1" applyBorder="1" applyAlignment="1">
      <alignment horizontal="center" vertical="center"/>
    </xf>
    <xf numFmtId="0" fontId="18" fillId="0" borderId="124" xfId="0" applyFont="1" applyBorder="1" applyAlignment="1">
      <alignment horizontal="center" vertical="center"/>
    </xf>
    <xf numFmtId="0" fontId="24" fillId="0" borderId="0" xfId="0" applyFont="1">
      <alignment vertical="center"/>
    </xf>
    <xf numFmtId="0" fontId="23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14" fillId="0" borderId="0" xfId="0" applyFo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>
      <alignment vertical="center"/>
    </xf>
    <xf numFmtId="0" fontId="0" fillId="0" borderId="126" xfId="0" applyBorder="1" applyAlignment="1">
      <alignment horizontal="center" vertical="center"/>
    </xf>
    <xf numFmtId="0" fontId="29" fillId="0" borderId="80" xfId="0" applyFont="1" applyBorder="1" applyAlignment="1">
      <alignment vertical="center" shrinkToFit="1"/>
    </xf>
    <xf numFmtId="177" fontId="29" fillId="0" borderId="127" xfId="0" applyNumberFormat="1" applyFont="1" applyBorder="1">
      <alignment vertical="center"/>
    </xf>
    <xf numFmtId="177" fontId="0" fillId="0" borderId="106" xfId="0" applyNumberFormat="1" applyBorder="1">
      <alignment vertical="center"/>
    </xf>
    <xf numFmtId="177" fontId="0" fillId="0" borderId="80" xfId="0" applyNumberFormat="1" applyBorder="1">
      <alignment vertical="center"/>
    </xf>
    <xf numFmtId="0" fontId="29" fillId="0" borderId="86" xfId="0" applyFont="1" applyBorder="1" applyAlignment="1">
      <alignment vertical="center" shrinkToFit="1"/>
    </xf>
    <xf numFmtId="177" fontId="29" fillId="0" borderId="128" xfId="0" applyNumberFormat="1" applyFont="1" applyBorder="1">
      <alignment vertical="center"/>
    </xf>
    <xf numFmtId="177" fontId="0" fillId="0" borderId="42" xfId="0" applyNumberFormat="1" applyBorder="1">
      <alignment vertical="center"/>
    </xf>
    <xf numFmtId="177" fontId="0" fillId="0" borderId="86" xfId="0" applyNumberFormat="1" applyBorder="1">
      <alignment vertical="center"/>
    </xf>
    <xf numFmtId="0" fontId="29" fillId="0" borderId="93" xfId="0" applyFont="1" applyBorder="1" applyAlignment="1">
      <alignment vertical="center" shrinkToFit="1"/>
    </xf>
    <xf numFmtId="177" fontId="29" fillId="0" borderId="129" xfId="0" applyNumberFormat="1" applyFont="1" applyBorder="1">
      <alignment vertical="center"/>
    </xf>
    <xf numFmtId="177" fontId="0" fillId="0" borderId="46" xfId="0" applyNumberFormat="1" applyBorder="1">
      <alignment vertical="center"/>
    </xf>
    <xf numFmtId="177" fontId="0" fillId="0" borderId="93" xfId="0" applyNumberFormat="1" applyBorder="1">
      <alignment vertical="center"/>
    </xf>
    <xf numFmtId="0" fontId="29" fillId="0" borderId="62" xfId="0" applyFont="1" applyBorder="1" applyAlignment="1">
      <alignment vertical="center" shrinkToFit="1"/>
    </xf>
    <xf numFmtId="177" fontId="29" fillId="0" borderId="130" xfId="0" applyNumberFormat="1" applyFont="1" applyBorder="1">
      <alignment vertical="center"/>
    </xf>
    <xf numFmtId="177" fontId="0" fillId="0" borderId="16" xfId="0" applyNumberFormat="1" applyBorder="1">
      <alignment vertical="center"/>
    </xf>
    <xf numFmtId="177" fontId="0" fillId="0" borderId="62" xfId="0" applyNumberFormat="1" applyBorder="1">
      <alignment vertical="center"/>
    </xf>
    <xf numFmtId="0" fontId="29" fillId="0" borderId="131" xfId="0" applyFont="1" applyBorder="1" applyAlignment="1">
      <alignment vertical="center" shrinkToFit="1"/>
    </xf>
    <xf numFmtId="177" fontId="29" fillId="0" borderId="132" xfId="0" applyNumberFormat="1" applyFont="1" applyBorder="1">
      <alignment vertical="center"/>
    </xf>
    <xf numFmtId="177" fontId="0" fillId="0" borderId="133" xfId="0" applyNumberFormat="1" applyBorder="1">
      <alignment vertical="center"/>
    </xf>
    <xf numFmtId="177" fontId="0" fillId="0" borderId="131" xfId="0" applyNumberFormat="1" applyBorder="1">
      <alignment vertical="center"/>
    </xf>
    <xf numFmtId="177" fontId="29" fillId="0" borderId="136" xfId="0" applyNumberFormat="1" applyFont="1" applyBorder="1">
      <alignment vertical="center"/>
    </xf>
    <xf numFmtId="38" fontId="21" fillId="2" borderId="0" xfId="2" applyFont="1" applyFill="1" applyBorder="1" applyAlignment="1">
      <alignment horizontal="right" vertical="center"/>
    </xf>
    <xf numFmtId="0" fontId="9" fillId="0" borderId="137" xfId="0" applyFont="1" applyBorder="1" applyAlignment="1">
      <alignment horizontal="center" vertical="center" shrinkToFit="1"/>
    </xf>
    <xf numFmtId="38" fontId="12" fillId="2" borderId="59" xfId="2" applyFont="1" applyFill="1" applyBorder="1" applyAlignment="1">
      <alignment horizontal="right" vertical="center"/>
    </xf>
    <xf numFmtId="38" fontId="21" fillId="2" borderId="125" xfId="2" applyFont="1" applyFill="1" applyBorder="1" applyAlignment="1">
      <alignment horizontal="right" vertical="center"/>
    </xf>
    <xf numFmtId="38" fontId="12" fillId="2" borderId="138" xfId="2" applyFont="1" applyFill="1" applyBorder="1" applyAlignment="1">
      <alignment horizontal="right" vertical="center"/>
    </xf>
    <xf numFmtId="38" fontId="12" fillId="2" borderId="94" xfId="2" applyFont="1" applyFill="1" applyBorder="1" applyAlignment="1">
      <alignment horizontal="right" vertical="center"/>
    </xf>
    <xf numFmtId="38" fontId="12" fillId="2" borderId="139" xfId="2" applyFont="1" applyFill="1" applyBorder="1" applyAlignment="1">
      <alignment horizontal="right" vertical="center"/>
    </xf>
    <xf numFmtId="38" fontId="12" fillId="2" borderId="88" xfId="2" applyFont="1" applyFill="1" applyBorder="1" applyAlignment="1">
      <alignment horizontal="right" vertical="center"/>
    </xf>
    <xf numFmtId="38" fontId="12" fillId="2" borderId="124" xfId="2" applyFont="1" applyFill="1" applyBorder="1" applyAlignment="1">
      <alignment horizontal="right" vertical="center"/>
    </xf>
    <xf numFmtId="0" fontId="9" fillId="0" borderId="140" xfId="0" applyFont="1" applyBorder="1" applyAlignment="1">
      <alignment horizontal="center" vertical="center" shrinkToFit="1"/>
    </xf>
    <xf numFmtId="38" fontId="12" fillId="2" borderId="141" xfId="2" applyFont="1" applyFill="1" applyBorder="1" applyAlignment="1">
      <alignment horizontal="right" vertical="center"/>
    </xf>
    <xf numFmtId="38" fontId="21" fillId="2" borderId="142" xfId="2" applyFont="1" applyFill="1" applyBorder="1" applyAlignment="1">
      <alignment horizontal="right" vertical="center"/>
    </xf>
    <xf numFmtId="38" fontId="12" fillId="2" borderId="143" xfId="2" applyFont="1" applyFill="1" applyBorder="1" applyAlignment="1">
      <alignment horizontal="right" vertical="center"/>
    </xf>
    <xf numFmtId="38" fontId="12" fillId="2" borderId="144" xfId="2" applyFont="1" applyFill="1" applyBorder="1" applyAlignment="1">
      <alignment horizontal="right" vertical="center"/>
    </xf>
    <xf numFmtId="38" fontId="12" fillId="2" borderId="145" xfId="2" applyFont="1" applyFill="1" applyBorder="1" applyAlignment="1">
      <alignment horizontal="right" vertical="center"/>
    </xf>
    <xf numFmtId="38" fontId="12" fillId="2" borderId="146" xfId="2" applyFont="1" applyFill="1" applyBorder="1" applyAlignment="1">
      <alignment horizontal="right" vertical="center"/>
    </xf>
    <xf numFmtId="38" fontId="12" fillId="2" borderId="147" xfId="2" applyFont="1" applyFill="1" applyBorder="1" applyAlignment="1">
      <alignment horizontal="right" vertical="center"/>
    </xf>
    <xf numFmtId="38" fontId="12" fillId="2" borderId="148" xfId="2" applyFont="1" applyFill="1" applyBorder="1" applyAlignment="1">
      <alignment horizontal="right" vertical="center"/>
    </xf>
    <xf numFmtId="0" fontId="9" fillId="3" borderId="72" xfId="0" applyFont="1" applyFill="1" applyBorder="1" applyAlignment="1">
      <alignment horizontal="center" vertical="center" shrinkToFit="1"/>
    </xf>
    <xf numFmtId="38" fontId="12" fillId="2" borderId="1" xfId="2" applyFont="1" applyFill="1" applyBorder="1" applyAlignment="1">
      <alignment horizontal="right" vertical="center"/>
    </xf>
    <xf numFmtId="38" fontId="21" fillId="2" borderId="16" xfId="2" applyFont="1" applyFill="1" applyBorder="1" applyAlignment="1">
      <alignment horizontal="right" vertical="center"/>
    </xf>
    <xf numFmtId="38" fontId="12" fillId="2" borderId="38" xfId="2" applyFont="1" applyFill="1" applyBorder="1" applyAlignment="1">
      <alignment horizontal="right" vertical="center"/>
    </xf>
    <xf numFmtId="38" fontId="21" fillId="2" borderId="51" xfId="2" applyFont="1" applyFill="1" applyBorder="1" applyAlignment="1">
      <alignment horizontal="right" vertical="center"/>
    </xf>
    <xf numFmtId="38" fontId="12" fillId="2" borderId="21" xfId="2" applyFont="1" applyFill="1" applyBorder="1" applyAlignment="1">
      <alignment horizontal="right" vertical="center"/>
    </xf>
    <xf numFmtId="38" fontId="12" fillId="2" borderId="46" xfId="2" applyFont="1" applyFill="1" applyBorder="1" applyAlignment="1">
      <alignment horizontal="right" vertical="center"/>
    </xf>
    <xf numFmtId="38" fontId="12" fillId="2" borderId="51" xfId="2" applyFont="1" applyFill="1" applyBorder="1" applyAlignment="1">
      <alignment horizontal="right" vertical="center"/>
    </xf>
    <xf numFmtId="38" fontId="12" fillId="2" borderId="149" xfId="2" applyFont="1" applyFill="1" applyBorder="1" applyAlignment="1">
      <alignment horizontal="right" vertical="center"/>
    </xf>
    <xf numFmtId="0" fontId="9" fillId="3" borderId="140" xfId="0" applyFont="1" applyFill="1" applyBorder="1" applyAlignment="1">
      <alignment horizontal="center" vertical="center" shrinkToFit="1"/>
    </xf>
    <xf numFmtId="38" fontId="21" fillId="2" borderId="144" xfId="2" applyFont="1" applyFill="1" applyBorder="1" applyAlignment="1">
      <alignment horizontal="right" vertical="center"/>
    </xf>
    <xf numFmtId="38" fontId="12" fillId="2" borderId="150" xfId="2" applyFont="1" applyFill="1" applyBorder="1" applyAlignment="1">
      <alignment horizontal="right" vertical="center"/>
    </xf>
    <xf numFmtId="0" fontId="9" fillId="2" borderId="74" xfId="0" applyFont="1" applyFill="1" applyBorder="1" applyAlignment="1">
      <alignment horizontal="center" vertical="center"/>
    </xf>
    <xf numFmtId="0" fontId="9" fillId="3" borderId="74" xfId="0" applyFont="1" applyFill="1" applyBorder="1" applyAlignment="1">
      <alignment horizontal="center" vertical="center" shrinkToFit="1"/>
    </xf>
    <xf numFmtId="38" fontId="21" fillId="2" borderId="152" xfId="2" applyFont="1" applyFill="1" applyBorder="1" applyAlignment="1">
      <alignment horizontal="right" vertical="center"/>
    </xf>
    <xf numFmtId="38" fontId="21" fillId="2" borderId="84" xfId="2" applyFont="1" applyFill="1" applyBorder="1" applyAlignment="1">
      <alignment horizontal="right" vertical="center"/>
    </xf>
    <xf numFmtId="38" fontId="21" fillId="2" borderId="143" xfId="2" applyFont="1" applyFill="1" applyBorder="1" applyAlignment="1">
      <alignment horizontal="right" vertical="center"/>
    </xf>
    <xf numFmtId="38" fontId="21" fillId="2" borderId="153" xfId="2" applyFont="1" applyFill="1" applyBorder="1" applyAlignment="1">
      <alignment horizontal="right" vertical="center"/>
    </xf>
    <xf numFmtId="38" fontId="12" fillId="2" borderId="16" xfId="2" applyFont="1" applyFill="1" applyBorder="1" applyAlignment="1">
      <alignment horizontal="right" vertical="center"/>
    </xf>
    <xf numFmtId="38" fontId="12" fillId="2" borderId="142" xfId="2" applyFont="1" applyFill="1" applyBorder="1" applyAlignment="1">
      <alignment horizontal="right" vertical="center"/>
    </xf>
    <xf numFmtId="38" fontId="21" fillId="2" borderId="154" xfId="2" applyFont="1" applyFill="1" applyBorder="1" applyAlignment="1">
      <alignment horizontal="right" vertical="center"/>
    </xf>
    <xf numFmtId="38" fontId="21" fillId="2" borderId="155" xfId="2" applyFont="1" applyFill="1" applyBorder="1" applyAlignment="1">
      <alignment horizontal="right" vertical="center"/>
    </xf>
    <xf numFmtId="38" fontId="21" fillId="2" borderId="141" xfId="2" applyFont="1" applyFill="1" applyBorder="1" applyAlignment="1">
      <alignment horizontal="right" vertical="center"/>
    </xf>
    <xf numFmtId="38" fontId="21" fillId="2" borderId="77" xfId="2" applyFont="1" applyFill="1" applyBorder="1" applyAlignment="1">
      <alignment horizontal="right" vertical="center"/>
    </xf>
    <xf numFmtId="38" fontId="21" fillId="2" borderId="146" xfId="2" applyFont="1" applyFill="1" applyBorder="1" applyAlignment="1">
      <alignment horizontal="right" vertical="center"/>
    </xf>
    <xf numFmtId="38" fontId="21" fillId="2" borderId="102" xfId="2" applyFont="1" applyFill="1" applyBorder="1" applyAlignment="1">
      <alignment horizontal="right" vertical="center"/>
    </xf>
    <xf numFmtId="9" fontId="19" fillId="3" borderId="74" xfId="1" applyFont="1" applyFill="1" applyBorder="1" applyAlignment="1">
      <alignment vertical="center"/>
    </xf>
    <xf numFmtId="9" fontId="9" fillId="2" borderId="72" xfId="0" applyNumberFormat="1" applyFont="1" applyFill="1" applyBorder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Fill="1" applyBorder="1" applyAlignment="1">
      <alignment vertical="center" shrinkToFit="1"/>
    </xf>
    <xf numFmtId="38" fontId="4" fillId="0" borderId="0" xfId="2" applyNumberFormat="1" applyFont="1" applyFill="1" applyBorder="1" applyAlignment="1">
      <alignment horizontal="right" vertical="center"/>
    </xf>
    <xf numFmtId="40" fontId="4" fillId="0" borderId="0" xfId="2" applyNumberFormat="1" applyFont="1" applyFill="1" applyBorder="1" applyAlignment="1">
      <alignment horizontal="right" vertical="center"/>
    </xf>
    <xf numFmtId="38" fontId="4" fillId="0" borderId="0" xfId="2" applyFont="1" applyFill="1" applyBorder="1" applyAlignment="1">
      <alignment horizontal="center" vertical="center" textRotation="255"/>
    </xf>
    <xf numFmtId="38" fontId="4" fillId="0" borderId="0" xfId="2" applyFont="1" applyFill="1" applyBorder="1" applyAlignment="1">
      <alignment horizontal="center" vertical="center"/>
    </xf>
    <xf numFmtId="38" fontId="32" fillId="0" borderId="0" xfId="2" applyFont="1" applyFill="1" applyBorder="1" applyAlignment="1">
      <alignment horizontal="center" vertical="center"/>
    </xf>
    <xf numFmtId="38" fontId="34" fillId="0" borderId="0" xfId="2" applyFont="1" applyFill="1" applyBorder="1" applyAlignment="1">
      <alignment vertical="center"/>
    </xf>
    <xf numFmtId="38" fontId="4" fillId="0" borderId="0" xfId="2" applyFont="1" applyFill="1" applyBorder="1">
      <alignment vertical="center"/>
    </xf>
    <xf numFmtId="38" fontId="4" fillId="0" borderId="0" xfId="2" applyFont="1" applyFill="1">
      <alignment vertical="center"/>
    </xf>
    <xf numFmtId="38" fontId="4" fillId="0" borderId="0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34" fillId="0" borderId="0" xfId="2" applyFont="1" applyFill="1" applyBorder="1" applyAlignment="1">
      <alignment horizontal="right" vertical="center"/>
    </xf>
    <xf numFmtId="38" fontId="4" fillId="0" borderId="33" xfId="2" applyFont="1" applyFill="1" applyBorder="1" applyAlignment="1">
      <alignment horizontal="left" vertical="center" shrinkToFit="1"/>
    </xf>
    <xf numFmtId="38" fontId="4" fillId="0" borderId="42" xfId="2" applyFont="1" applyFill="1" applyBorder="1" applyAlignment="1">
      <alignment horizontal="left" vertical="center" shrinkToFit="1"/>
    </xf>
    <xf numFmtId="38" fontId="4" fillId="0" borderId="0" xfId="2" applyFont="1" applyFill="1" applyBorder="1" applyAlignment="1">
      <alignment horizontal="right" vertical="center" shrinkToFit="1"/>
    </xf>
    <xf numFmtId="38" fontId="4" fillId="0" borderId="0" xfId="2" applyFont="1" applyFill="1" applyAlignment="1">
      <alignment horizontal="right" vertical="center"/>
    </xf>
    <xf numFmtId="38" fontId="4" fillId="0" borderId="31" xfId="2" applyFont="1" applyFill="1" applyBorder="1" applyAlignment="1">
      <alignment horizontal="left" vertical="center" shrinkToFit="1"/>
    </xf>
    <xf numFmtId="38" fontId="4" fillId="0" borderId="40" xfId="2" applyFont="1" applyFill="1" applyBorder="1" applyAlignment="1">
      <alignment horizontal="left" vertical="center" shrinkToFit="1"/>
    </xf>
    <xf numFmtId="38" fontId="31" fillId="0" borderId="0" xfId="2" applyFont="1" applyFill="1" applyAlignment="1">
      <alignment vertical="center"/>
    </xf>
    <xf numFmtId="38" fontId="31" fillId="0" borderId="0" xfId="2" applyFont="1" applyFill="1">
      <alignment vertical="center"/>
    </xf>
    <xf numFmtId="38" fontId="30" fillId="0" borderId="0" xfId="2" applyFont="1" applyFill="1" applyAlignment="1">
      <alignment horizontal="center" vertical="center"/>
    </xf>
    <xf numFmtId="38" fontId="4" fillId="0" borderId="12" xfId="2" applyFont="1" applyFill="1" applyBorder="1" applyAlignment="1">
      <alignment horizontal="center" vertical="center" shrinkToFit="1"/>
    </xf>
    <xf numFmtId="38" fontId="4" fillId="0" borderId="156" xfId="2" applyFont="1" applyFill="1" applyBorder="1" applyAlignment="1">
      <alignment horizontal="center" vertical="center" shrinkToFit="1"/>
    </xf>
    <xf numFmtId="38" fontId="4" fillId="0" borderId="0" xfId="2" applyFont="1" applyFill="1" applyBorder="1" applyAlignment="1">
      <alignment horizontal="center" vertical="center" shrinkToFit="1"/>
    </xf>
    <xf numFmtId="38" fontId="4" fillId="0" borderId="160" xfId="2" applyFont="1" applyFill="1" applyBorder="1" applyAlignment="1">
      <alignment horizontal="right" vertical="center"/>
    </xf>
    <xf numFmtId="178" fontId="4" fillId="0" borderId="0" xfId="2" applyNumberFormat="1" applyFont="1" applyFill="1" applyAlignment="1">
      <alignment horizontal="right" vertical="center"/>
    </xf>
    <xf numFmtId="38" fontId="4" fillId="0" borderId="46" xfId="2" applyFont="1" applyFill="1" applyBorder="1" applyAlignment="1">
      <alignment vertical="center" shrinkToFit="1"/>
    </xf>
    <xf numFmtId="38" fontId="4" fillId="0" borderId="93" xfId="2" applyFont="1" applyFill="1" applyBorder="1" applyAlignment="1">
      <alignment horizontal="right" vertical="center"/>
    </xf>
    <xf numFmtId="10" fontId="32" fillId="0" borderId="66" xfId="1" applyNumberFormat="1" applyFont="1" applyFill="1" applyBorder="1" applyAlignment="1">
      <alignment horizontal="right" vertical="center"/>
    </xf>
    <xf numFmtId="38" fontId="4" fillId="0" borderId="38" xfId="2" applyFont="1" applyFill="1" applyBorder="1" applyAlignment="1">
      <alignment horizontal="left" vertical="center"/>
    </xf>
    <xf numFmtId="10" fontId="32" fillId="0" borderId="162" xfId="1" applyNumberFormat="1" applyFont="1" applyFill="1" applyBorder="1" applyAlignment="1">
      <alignment horizontal="right" vertical="center"/>
    </xf>
    <xf numFmtId="38" fontId="4" fillId="0" borderId="21" xfId="2" applyFont="1" applyFill="1" applyBorder="1" applyAlignment="1">
      <alignment horizontal="left" vertical="center"/>
    </xf>
    <xf numFmtId="38" fontId="4" fillId="0" borderId="106" xfId="2" applyFont="1" applyFill="1" applyBorder="1" applyAlignment="1">
      <alignment horizontal="left" vertical="center"/>
    </xf>
    <xf numFmtId="38" fontId="4" fillId="0" borderId="38" xfId="2" applyFont="1" applyFill="1" applyBorder="1" applyAlignment="1">
      <alignment vertical="center"/>
    </xf>
    <xf numFmtId="10" fontId="32" fillId="0" borderId="164" xfId="1" applyNumberFormat="1" applyFont="1" applyFill="1" applyBorder="1" applyAlignment="1">
      <alignment horizontal="right" vertical="center"/>
    </xf>
    <xf numFmtId="38" fontId="4" fillId="0" borderId="133" xfId="2" applyFont="1" applyFill="1" applyBorder="1" applyAlignment="1">
      <alignment vertical="center"/>
    </xf>
    <xf numFmtId="38" fontId="4" fillId="0" borderId="92" xfId="2" applyFont="1" applyFill="1" applyBorder="1" applyAlignment="1">
      <alignment vertical="center"/>
    </xf>
    <xf numFmtId="38" fontId="4" fillId="0" borderId="151" xfId="2" applyFont="1" applyFill="1" applyBorder="1" applyAlignment="1">
      <alignment vertical="center"/>
    </xf>
    <xf numFmtId="38" fontId="4" fillId="0" borderId="68" xfId="2" applyFont="1" applyFill="1" applyBorder="1" applyAlignment="1">
      <alignment vertical="center"/>
    </xf>
    <xf numFmtId="38" fontId="4" fillId="0" borderId="63" xfId="2" applyFont="1" applyFill="1" applyBorder="1" applyAlignment="1">
      <alignment horizontal="right" vertical="center"/>
    </xf>
    <xf numFmtId="38" fontId="4" fillId="0" borderId="68" xfId="2" applyFont="1" applyFill="1" applyBorder="1" applyAlignment="1">
      <alignment horizontal="right" vertical="center"/>
    </xf>
    <xf numFmtId="38" fontId="4" fillId="0" borderId="53" xfId="2" applyFont="1" applyFill="1" applyBorder="1" applyAlignment="1">
      <alignment horizontal="right" vertical="center"/>
    </xf>
    <xf numFmtId="38" fontId="4" fillId="0" borderId="39" xfId="2" applyFont="1" applyFill="1" applyBorder="1" applyAlignment="1">
      <alignment horizontal="right" vertical="center"/>
    </xf>
    <xf numFmtId="38" fontId="4" fillId="0" borderId="43" xfId="2" applyFont="1" applyFill="1" applyBorder="1" applyAlignment="1">
      <alignment horizontal="right" vertical="center" shrinkToFit="1"/>
    </xf>
    <xf numFmtId="38" fontId="4" fillId="0" borderId="176" xfId="2" applyFont="1" applyFill="1" applyBorder="1" applyAlignment="1">
      <alignment horizontal="right" vertical="center"/>
    </xf>
    <xf numFmtId="38" fontId="4" fillId="0" borderId="43" xfId="2" applyFont="1" applyFill="1" applyBorder="1" applyAlignment="1">
      <alignment horizontal="right" vertical="center"/>
    </xf>
    <xf numFmtId="38" fontId="4" fillId="0" borderId="2" xfId="2" applyFont="1" applyFill="1" applyBorder="1" applyAlignment="1">
      <alignment horizontal="right" vertical="center"/>
    </xf>
    <xf numFmtId="38" fontId="4" fillId="0" borderId="52" xfId="2" applyFont="1" applyFill="1" applyBorder="1" applyAlignment="1">
      <alignment horizontal="right" vertical="center" shrinkToFit="1"/>
    </xf>
    <xf numFmtId="38" fontId="4" fillId="0" borderId="15" xfId="2" applyFont="1" applyFill="1" applyBorder="1" applyAlignment="1">
      <alignment horizontal="left" vertical="center" shrinkToFit="1"/>
    </xf>
    <xf numFmtId="38" fontId="4" fillId="0" borderId="14" xfId="2" applyFont="1" applyFill="1" applyBorder="1" applyAlignment="1">
      <alignment horizontal="left" vertical="center" shrinkToFit="1"/>
    </xf>
    <xf numFmtId="38" fontId="4" fillId="0" borderId="73" xfId="2" applyFont="1" applyFill="1" applyBorder="1" applyAlignment="1">
      <alignment horizontal="right" vertical="center" shrinkToFit="1"/>
    </xf>
    <xf numFmtId="38" fontId="4" fillId="0" borderId="1" xfId="2" applyFont="1" applyFill="1" applyBorder="1" applyAlignment="1">
      <alignment horizontal="center" vertical="center"/>
    </xf>
    <xf numFmtId="38" fontId="4" fillId="0" borderId="46" xfId="2" applyFont="1" applyFill="1" applyBorder="1" applyAlignment="1">
      <alignment horizontal="left" vertical="center" shrinkToFit="1"/>
    </xf>
    <xf numFmtId="38" fontId="4" fillId="0" borderId="2" xfId="2" applyFont="1" applyFill="1" applyBorder="1" applyAlignment="1">
      <alignment vertical="center"/>
    </xf>
    <xf numFmtId="38" fontId="4" fillId="0" borderId="58" xfId="2" applyFont="1" applyFill="1" applyBorder="1" applyAlignment="1">
      <alignment vertical="center"/>
    </xf>
    <xf numFmtId="38" fontId="4" fillId="0" borderId="1" xfId="2" applyFont="1" applyFill="1" applyBorder="1" applyAlignment="1">
      <alignment horizontal="right" vertical="center"/>
    </xf>
    <xf numFmtId="38" fontId="33" fillId="0" borderId="0" xfId="2" applyFont="1" applyFill="1" applyAlignment="1">
      <alignment horizontal="left" vertical="center"/>
    </xf>
    <xf numFmtId="38" fontId="33" fillId="0" borderId="0" xfId="2" applyFont="1" applyFill="1">
      <alignment vertical="center"/>
    </xf>
    <xf numFmtId="38" fontId="33" fillId="0" borderId="0" xfId="2" applyFont="1" applyFill="1" applyAlignment="1">
      <alignment vertical="center"/>
    </xf>
    <xf numFmtId="38" fontId="3" fillId="0" borderId="0" xfId="2" applyFont="1" applyFill="1">
      <alignment vertical="center"/>
    </xf>
    <xf numFmtId="10" fontId="32" fillId="2" borderId="161" xfId="1" applyNumberFormat="1" applyFont="1" applyFill="1" applyBorder="1" applyAlignment="1">
      <alignment horizontal="right" vertical="center"/>
    </xf>
    <xf numFmtId="10" fontId="32" fillId="2" borderId="163" xfId="1" applyNumberFormat="1" applyFont="1" applyFill="1" applyBorder="1" applyAlignment="1">
      <alignment horizontal="right" vertical="center"/>
    </xf>
    <xf numFmtId="10" fontId="32" fillId="2" borderId="165" xfId="1" applyNumberFormat="1" applyFont="1" applyFill="1" applyBorder="1" applyAlignment="1">
      <alignment horizontal="right" vertical="center"/>
    </xf>
    <xf numFmtId="10" fontId="32" fillId="2" borderId="66" xfId="1" applyNumberFormat="1" applyFont="1" applyFill="1" applyBorder="1" applyAlignment="1">
      <alignment horizontal="right" vertical="center"/>
    </xf>
    <xf numFmtId="10" fontId="32" fillId="2" borderId="107" xfId="1" applyNumberFormat="1" applyFont="1" applyFill="1" applyBorder="1" applyAlignment="1">
      <alignment horizontal="right" vertical="center"/>
    </xf>
    <xf numFmtId="10" fontId="32" fillId="2" borderId="171" xfId="1" applyNumberFormat="1" applyFont="1" applyFill="1" applyBorder="1" applyAlignment="1">
      <alignment horizontal="right" vertical="center"/>
    </xf>
    <xf numFmtId="10" fontId="32" fillId="2" borderId="173" xfId="1" applyNumberFormat="1" applyFont="1" applyFill="1" applyBorder="1" applyAlignment="1">
      <alignment horizontal="right" vertical="center"/>
    </xf>
    <xf numFmtId="10" fontId="32" fillId="2" borderId="174" xfId="1" applyNumberFormat="1" applyFont="1" applyFill="1" applyBorder="1" applyAlignment="1">
      <alignment horizontal="right" vertical="center"/>
    </xf>
    <xf numFmtId="10" fontId="32" fillId="2" borderId="66" xfId="1" applyNumberFormat="1" applyFont="1" applyFill="1" applyBorder="1" applyAlignment="1">
      <alignment horizontal="right" vertical="center" shrinkToFit="1"/>
    </xf>
    <xf numFmtId="10" fontId="32" fillId="2" borderId="22" xfId="1" applyNumberFormat="1" applyFont="1" applyFill="1" applyBorder="1" applyAlignment="1">
      <alignment horizontal="right" vertical="center"/>
    </xf>
    <xf numFmtId="10" fontId="32" fillId="2" borderId="173" xfId="1" applyNumberFormat="1" applyFont="1" applyFill="1" applyBorder="1" applyAlignment="1">
      <alignment horizontal="right" vertical="center" shrinkToFit="1"/>
    </xf>
    <xf numFmtId="10" fontId="32" fillId="2" borderId="178" xfId="1" applyNumberFormat="1" applyFont="1" applyFill="1" applyBorder="1" applyAlignment="1">
      <alignment horizontal="right" vertical="center" shrinkToFit="1"/>
    </xf>
    <xf numFmtId="10" fontId="32" fillId="2" borderId="107" xfId="1" applyNumberFormat="1" applyFont="1" applyFill="1" applyBorder="1" applyAlignment="1">
      <alignment horizontal="right" vertical="center" shrinkToFit="1"/>
    </xf>
    <xf numFmtId="10" fontId="32" fillId="2" borderId="181" xfId="1" applyNumberFormat="1" applyFont="1" applyFill="1" applyBorder="1" applyAlignment="1">
      <alignment horizontal="right" vertical="center" shrinkToFit="1"/>
    </xf>
    <xf numFmtId="10" fontId="32" fillId="2" borderId="174" xfId="1" applyNumberFormat="1" applyFont="1" applyFill="1" applyBorder="1" applyAlignment="1">
      <alignment horizontal="right" vertical="center" shrinkToFit="1"/>
    </xf>
    <xf numFmtId="10" fontId="35" fillId="2" borderId="108" xfId="1" applyNumberFormat="1" applyFont="1" applyFill="1" applyBorder="1" applyAlignment="1">
      <alignment horizontal="right" vertical="center"/>
    </xf>
    <xf numFmtId="10" fontId="32" fillId="2" borderId="182" xfId="1" applyNumberFormat="1" applyFont="1" applyFill="1" applyBorder="1" applyAlignment="1">
      <alignment horizontal="right" vertical="center"/>
    </xf>
    <xf numFmtId="38" fontId="30" fillId="0" borderId="0" xfId="2" applyFont="1" applyFill="1" applyAlignment="1">
      <alignment vertical="center"/>
    </xf>
    <xf numFmtId="38" fontId="36" fillId="0" borderId="0" xfId="2" applyFont="1" applyFill="1" applyAlignment="1">
      <alignment vertical="center"/>
    </xf>
    <xf numFmtId="38" fontId="4" fillId="0" borderId="109" xfId="2" applyFont="1" applyFill="1" applyBorder="1" applyAlignment="1">
      <alignment horizontal="center" vertical="center" shrinkToFit="1"/>
    </xf>
    <xf numFmtId="38" fontId="4" fillId="0" borderId="184" xfId="2" applyFont="1" applyFill="1" applyBorder="1" applyAlignment="1">
      <alignment horizontal="right" vertical="center"/>
    </xf>
    <xf numFmtId="38" fontId="4" fillId="0" borderId="91" xfId="2" applyFont="1" applyFill="1" applyBorder="1" applyAlignment="1">
      <alignment vertical="center" shrinkToFit="1"/>
    </xf>
    <xf numFmtId="38" fontId="4" fillId="0" borderId="185" xfId="2" applyFont="1" applyFill="1" applyBorder="1" applyAlignment="1">
      <alignment horizontal="left" vertical="center" shrinkToFit="1"/>
    </xf>
    <xf numFmtId="38" fontId="4" fillId="0" borderId="117" xfId="2" applyFont="1" applyFill="1" applyBorder="1" applyAlignment="1">
      <alignment horizontal="left" vertical="center" shrinkToFit="1"/>
    </xf>
    <xf numFmtId="38" fontId="4" fillId="0" borderId="26" xfId="2" applyFont="1" applyFill="1" applyBorder="1" applyAlignment="1">
      <alignment horizontal="right" vertical="center"/>
    </xf>
    <xf numFmtId="38" fontId="4" fillId="0" borderId="87" xfId="2" applyFont="1" applyFill="1" applyBorder="1" applyAlignment="1">
      <alignment horizontal="right" vertical="center"/>
    </xf>
    <xf numFmtId="38" fontId="4" fillId="0" borderId="172" xfId="2" applyFont="1" applyFill="1" applyBorder="1" applyAlignment="1">
      <alignment horizontal="right" vertical="center"/>
    </xf>
    <xf numFmtId="38" fontId="4" fillId="0" borderId="191" xfId="2" applyFont="1" applyFill="1" applyBorder="1" applyAlignment="1">
      <alignment horizontal="right" vertical="center"/>
    </xf>
    <xf numFmtId="38" fontId="32" fillId="0" borderId="111" xfId="2" applyFont="1" applyFill="1" applyBorder="1" applyAlignment="1">
      <alignment horizontal="right" vertical="center"/>
    </xf>
    <xf numFmtId="38" fontId="4" fillId="0" borderId="16" xfId="2" applyFont="1" applyFill="1" applyBorder="1" applyAlignment="1">
      <alignment horizontal="right" vertical="center"/>
    </xf>
    <xf numFmtId="38" fontId="4" fillId="0" borderId="62" xfId="2" applyFont="1" applyFill="1" applyBorder="1" applyAlignment="1">
      <alignment horizontal="right" vertical="center"/>
    </xf>
    <xf numFmtId="38" fontId="4" fillId="0" borderId="42" xfId="2" applyFont="1" applyFill="1" applyBorder="1" applyAlignment="1">
      <alignment horizontal="right" vertical="center"/>
    </xf>
    <xf numFmtId="38" fontId="4" fillId="0" borderId="86" xfId="2" applyFont="1" applyFill="1" applyBorder="1" applyAlignment="1">
      <alignment horizontal="right" vertical="center"/>
    </xf>
    <xf numFmtId="38" fontId="4" fillId="0" borderId="46" xfId="2" applyFont="1" applyFill="1" applyBorder="1" applyAlignment="1">
      <alignment horizontal="right" vertical="center" shrinkToFit="1"/>
    </xf>
    <xf numFmtId="38" fontId="4" fillId="0" borderId="93" xfId="2" applyFont="1" applyFill="1" applyBorder="1" applyAlignment="1">
      <alignment horizontal="right" vertical="center" shrinkToFit="1"/>
    </xf>
    <xf numFmtId="38" fontId="4" fillId="0" borderId="133" xfId="2" applyFont="1" applyFill="1" applyBorder="1" applyAlignment="1">
      <alignment horizontal="right" vertical="center"/>
    </xf>
    <xf numFmtId="38" fontId="4" fillId="0" borderId="131" xfId="2" applyFont="1" applyFill="1" applyBorder="1" applyAlignment="1">
      <alignment horizontal="right" vertical="center"/>
    </xf>
    <xf numFmtId="38" fontId="4" fillId="0" borderId="46" xfId="2" applyFont="1" applyFill="1" applyBorder="1" applyAlignment="1">
      <alignment horizontal="right" vertical="center"/>
    </xf>
    <xf numFmtId="38" fontId="4" fillId="0" borderId="64" xfId="2" applyFont="1" applyFill="1" applyBorder="1" applyAlignment="1">
      <alignment horizontal="right" vertical="center"/>
    </xf>
    <xf numFmtId="38" fontId="4" fillId="0" borderId="172" xfId="2" applyFont="1" applyFill="1" applyBorder="1" applyAlignment="1">
      <alignment horizontal="right" vertical="center" shrinkToFit="1"/>
    </xf>
    <xf numFmtId="38" fontId="4" fillId="0" borderId="191" xfId="2" applyFont="1" applyFill="1" applyBorder="1" applyAlignment="1">
      <alignment horizontal="right" vertical="center" shrinkToFit="1"/>
    </xf>
    <xf numFmtId="38" fontId="4" fillId="0" borderId="13" xfId="2" applyFont="1" applyFill="1" applyBorder="1" applyAlignment="1">
      <alignment horizontal="left" vertical="center" shrinkToFit="1"/>
    </xf>
    <xf numFmtId="38" fontId="4" fillId="0" borderId="74" xfId="2" applyFont="1" applyFill="1" applyBorder="1" applyAlignment="1">
      <alignment horizontal="right" vertical="center" shrinkToFit="1"/>
    </xf>
    <xf numFmtId="38" fontId="4" fillId="0" borderId="68" xfId="2" applyFont="1" applyFill="1" applyBorder="1" applyAlignment="1">
      <alignment horizontal="right" vertical="center" shrinkToFit="1"/>
    </xf>
    <xf numFmtId="38" fontId="4" fillId="0" borderId="44" xfId="2" applyFont="1" applyFill="1" applyBorder="1" applyAlignment="1">
      <alignment horizontal="left" vertical="center" shrinkToFit="1"/>
    </xf>
    <xf numFmtId="38" fontId="4" fillId="0" borderId="72" xfId="2" applyFont="1" applyFill="1" applyBorder="1" applyAlignment="1">
      <alignment vertical="center"/>
    </xf>
    <xf numFmtId="38" fontId="32" fillId="2" borderId="183" xfId="2" applyFont="1" applyFill="1" applyBorder="1" applyAlignment="1">
      <alignment horizontal="right" vertical="center"/>
    </xf>
    <xf numFmtId="38" fontId="32" fillId="2" borderId="57" xfId="2" applyFont="1" applyFill="1" applyBorder="1" applyAlignment="1">
      <alignment horizontal="right" vertical="center"/>
    </xf>
    <xf numFmtId="38" fontId="32" fillId="2" borderId="105" xfId="2" applyFont="1" applyFill="1" applyBorder="1" applyAlignment="1">
      <alignment horizontal="right" vertical="center"/>
    </xf>
    <xf numFmtId="38" fontId="32" fillId="2" borderId="186" xfId="2" applyFont="1" applyFill="1" applyBorder="1" applyAlignment="1">
      <alignment horizontal="right" vertical="center"/>
    </xf>
    <xf numFmtId="38" fontId="32" fillId="2" borderId="56" xfId="2" applyFont="1" applyFill="1" applyBorder="1" applyAlignment="1">
      <alignment horizontal="right" vertical="center"/>
    </xf>
    <xf numFmtId="38" fontId="32" fillId="2" borderId="187" xfId="2" applyFont="1" applyFill="1" applyBorder="1" applyAlignment="1">
      <alignment horizontal="right" vertical="center"/>
    </xf>
    <xf numFmtId="38" fontId="32" fillId="2" borderId="188" xfId="2" applyFont="1" applyFill="1" applyBorder="1" applyAlignment="1">
      <alignment horizontal="right" vertical="center"/>
    </xf>
    <xf numFmtId="38" fontId="32" fillId="2" borderId="26" xfId="2" applyFont="1" applyFill="1" applyBorder="1" applyAlignment="1">
      <alignment horizontal="right" vertical="center"/>
    </xf>
    <xf numFmtId="38" fontId="32" fillId="2" borderId="63" xfId="2" applyFont="1" applyFill="1" applyBorder="1" applyAlignment="1">
      <alignment horizontal="right" vertical="center"/>
    </xf>
    <xf numFmtId="38" fontId="32" fillId="2" borderId="41" xfId="2" applyFont="1" applyFill="1" applyBorder="1" applyAlignment="1">
      <alignment horizontal="right" vertical="center"/>
    </xf>
    <xf numFmtId="38" fontId="32" fillId="2" borderId="86" xfId="2" applyFont="1" applyFill="1" applyBorder="1" applyAlignment="1">
      <alignment horizontal="right" vertical="center"/>
    </xf>
    <xf numFmtId="38" fontId="32" fillId="2" borderId="45" xfId="2" applyFont="1" applyFill="1" applyBorder="1" applyAlignment="1">
      <alignment horizontal="right" vertical="center"/>
    </xf>
    <xf numFmtId="38" fontId="32" fillId="2" borderId="93" xfId="2" applyFont="1" applyFill="1" applyBorder="1" applyAlignment="1">
      <alignment horizontal="right" vertical="center"/>
    </xf>
    <xf numFmtId="38" fontId="32" fillId="2" borderId="104" xfId="2" applyFont="1" applyFill="1" applyBorder="1" applyAlignment="1">
      <alignment horizontal="right" vertical="center"/>
    </xf>
    <xf numFmtId="38" fontId="32" fillId="2" borderId="80" xfId="2" applyFont="1" applyFill="1" applyBorder="1" applyAlignment="1">
      <alignment horizontal="right" vertical="center"/>
    </xf>
    <xf numFmtId="38" fontId="32" fillId="2" borderId="189" xfId="2" applyFont="1" applyFill="1" applyBorder="1" applyAlignment="1">
      <alignment horizontal="right" vertical="center"/>
    </xf>
    <xf numFmtId="38" fontId="32" fillId="2" borderId="170" xfId="2" applyFont="1" applyFill="1" applyBorder="1" applyAlignment="1">
      <alignment horizontal="right" vertical="center"/>
    </xf>
    <xf numFmtId="38" fontId="32" fillId="2" borderId="190" xfId="2" applyFont="1" applyFill="1" applyBorder="1" applyAlignment="1">
      <alignment horizontal="right" vertical="center"/>
    </xf>
    <xf numFmtId="38" fontId="32" fillId="2" borderId="57" xfId="2" applyFont="1" applyFill="1" applyBorder="1" applyAlignment="1">
      <alignment horizontal="right" vertical="center" shrinkToFit="1"/>
    </xf>
    <xf numFmtId="38" fontId="32" fillId="2" borderId="4" xfId="2" applyFont="1" applyFill="1" applyBorder="1" applyAlignment="1">
      <alignment horizontal="right" vertical="center"/>
    </xf>
    <xf numFmtId="38" fontId="32" fillId="2" borderId="193" xfId="2" applyFont="1" applyFill="1" applyBorder="1" applyAlignment="1">
      <alignment horizontal="right" vertical="center"/>
    </xf>
    <xf numFmtId="38" fontId="32" fillId="2" borderId="190" xfId="2" applyFont="1" applyFill="1" applyBorder="1" applyAlignment="1">
      <alignment horizontal="right" vertical="center" shrinkToFit="1"/>
    </xf>
    <xf numFmtId="38" fontId="32" fillId="2" borderId="111" xfId="2" applyFont="1" applyFill="1" applyBorder="1" applyAlignment="1">
      <alignment horizontal="right" vertical="center" shrinkToFit="1"/>
    </xf>
    <xf numFmtId="38" fontId="32" fillId="2" borderId="187" xfId="2" applyFont="1" applyFill="1" applyBorder="1" applyAlignment="1">
      <alignment horizontal="right" vertical="center" shrinkToFit="1"/>
    </xf>
    <xf numFmtId="38" fontId="32" fillId="2" borderId="55" xfId="2" applyFont="1" applyFill="1" applyBorder="1" applyAlignment="1">
      <alignment horizontal="right" vertical="center" shrinkToFit="1"/>
    </xf>
    <xf numFmtId="38" fontId="32" fillId="2" borderId="56" xfId="2" applyFont="1" applyFill="1" applyBorder="1" applyAlignment="1">
      <alignment horizontal="right" vertical="center" shrinkToFit="1"/>
    </xf>
    <xf numFmtId="38" fontId="32" fillId="2" borderId="105" xfId="2" applyFont="1" applyFill="1" applyBorder="1" applyAlignment="1">
      <alignment horizontal="right" vertical="center" shrinkToFit="1"/>
    </xf>
    <xf numFmtId="38" fontId="32" fillId="2" borderId="1" xfId="2" applyFont="1" applyFill="1" applyBorder="1" applyAlignment="1">
      <alignment horizontal="right" vertical="center"/>
    </xf>
    <xf numFmtId="38" fontId="32" fillId="2" borderId="64" xfId="2" applyFont="1" applyFill="1" applyBorder="1" applyAlignment="1">
      <alignment horizontal="right" vertical="center"/>
    </xf>
    <xf numFmtId="38" fontId="32" fillId="2" borderId="169" xfId="2" applyFont="1" applyFill="1" applyBorder="1" applyAlignment="1">
      <alignment horizontal="right" vertical="center"/>
    </xf>
    <xf numFmtId="38" fontId="32" fillId="2" borderId="74" xfId="2" applyFont="1" applyFill="1" applyBorder="1" applyAlignment="1">
      <alignment horizontal="right" vertical="center"/>
    </xf>
    <xf numFmtId="38" fontId="32" fillId="2" borderId="68" xfId="2" applyFont="1" applyFill="1" applyBorder="1" applyAlignment="1">
      <alignment horizontal="right" vertical="center"/>
    </xf>
    <xf numFmtId="38" fontId="32" fillId="2" borderId="2" xfId="2" applyFont="1" applyFill="1" applyBorder="1" applyAlignment="1">
      <alignment horizontal="right" vertical="center"/>
    </xf>
    <xf numFmtId="38" fontId="32" fillId="2" borderId="33" xfId="2" applyFont="1" applyFill="1" applyBorder="1" applyAlignment="1">
      <alignment horizontal="right" vertical="center" shrinkToFit="1"/>
    </xf>
    <xf numFmtId="38" fontId="32" fillId="2" borderId="196" xfId="2" applyFont="1" applyFill="1" applyBorder="1" applyAlignment="1">
      <alignment horizontal="right" vertical="center" shrinkToFit="1"/>
    </xf>
    <xf numFmtId="38" fontId="32" fillId="2" borderId="42" xfId="2" applyFont="1" applyFill="1" applyBorder="1" applyAlignment="1">
      <alignment horizontal="right" vertical="center" shrinkToFit="1"/>
    </xf>
    <xf numFmtId="38" fontId="32" fillId="2" borderId="86" xfId="2" applyFont="1" applyFill="1" applyBorder="1" applyAlignment="1">
      <alignment horizontal="right" vertical="center" shrinkToFit="1"/>
    </xf>
    <xf numFmtId="38" fontId="32" fillId="2" borderId="46" xfId="2" applyFont="1" applyFill="1" applyBorder="1" applyAlignment="1">
      <alignment horizontal="right" vertical="center" shrinkToFit="1"/>
    </xf>
    <xf numFmtId="38" fontId="32" fillId="2" borderId="93" xfId="2" applyFont="1" applyFill="1" applyBorder="1" applyAlignment="1">
      <alignment horizontal="right" vertical="center" shrinkToFit="1"/>
    </xf>
    <xf numFmtId="38" fontId="32" fillId="2" borderId="106" xfId="2" applyFont="1" applyFill="1" applyBorder="1" applyAlignment="1">
      <alignment horizontal="right" vertical="center" shrinkToFit="1"/>
    </xf>
    <xf numFmtId="38" fontId="32" fillId="2" borderId="80" xfId="2" applyFont="1" applyFill="1" applyBorder="1" applyAlignment="1">
      <alignment horizontal="right" vertical="center" shrinkToFit="1"/>
    </xf>
    <xf numFmtId="38" fontId="4" fillId="3" borderId="121" xfId="2" applyFont="1" applyFill="1" applyBorder="1" applyAlignment="1">
      <alignment horizontal="center" vertical="center" shrinkToFit="1"/>
    </xf>
    <xf numFmtId="38" fontId="4" fillId="3" borderId="12" xfId="2" applyFont="1" applyFill="1" applyBorder="1" applyAlignment="1">
      <alignment horizontal="center" vertical="center" shrinkToFit="1"/>
    </xf>
    <xf numFmtId="38" fontId="32" fillId="2" borderId="167" xfId="2" applyFont="1" applyFill="1" applyBorder="1" applyAlignment="1">
      <alignment horizontal="right" vertical="center"/>
    </xf>
    <xf numFmtId="38" fontId="32" fillId="2" borderId="73" xfId="2" applyFont="1" applyFill="1" applyBorder="1" applyAlignment="1">
      <alignment horizontal="right" vertical="center"/>
    </xf>
    <xf numFmtId="38" fontId="32" fillId="2" borderId="30" xfId="2" applyFont="1" applyFill="1" applyBorder="1" applyAlignment="1">
      <alignment horizontal="right" vertical="center" shrinkToFit="1"/>
    </xf>
    <xf numFmtId="38" fontId="32" fillId="2" borderId="39" xfId="2" applyFont="1" applyFill="1" applyBorder="1" applyAlignment="1">
      <alignment horizontal="right" vertical="center" shrinkToFit="1"/>
    </xf>
    <xf numFmtId="38" fontId="32" fillId="2" borderId="43" xfId="2" applyFont="1" applyFill="1" applyBorder="1" applyAlignment="1">
      <alignment horizontal="right" vertical="center" shrinkToFit="1"/>
    </xf>
    <xf numFmtId="38" fontId="32" fillId="2" borderId="67" xfId="2" applyFont="1" applyFill="1" applyBorder="1" applyAlignment="1">
      <alignment horizontal="right" vertical="center" shrinkToFit="1"/>
    </xf>
    <xf numFmtId="38" fontId="4" fillId="3" borderId="122" xfId="2" applyFont="1" applyFill="1" applyBorder="1" applyAlignment="1">
      <alignment horizontal="center" vertical="center" shrinkToFit="1"/>
    </xf>
    <xf numFmtId="38" fontId="4" fillId="3" borderId="197" xfId="2" applyFont="1" applyFill="1" applyBorder="1" applyAlignment="1">
      <alignment horizontal="center" vertical="center" shrinkToFit="1"/>
    </xf>
    <xf numFmtId="38" fontId="4" fillId="0" borderId="71" xfId="2" applyFont="1" applyFill="1" applyBorder="1" applyAlignment="1">
      <alignment horizontal="right" vertical="center"/>
    </xf>
    <xf numFmtId="38" fontId="4" fillId="0" borderId="88" xfId="2" applyFont="1" applyFill="1" applyBorder="1" applyAlignment="1">
      <alignment horizontal="right" vertical="center"/>
    </xf>
    <xf numFmtId="38" fontId="32" fillId="2" borderId="139" xfId="2" applyFont="1" applyFill="1" applyBorder="1" applyAlignment="1">
      <alignment horizontal="right" vertical="center"/>
    </xf>
    <xf numFmtId="38" fontId="32" fillId="2" borderId="199" xfId="2" applyFont="1" applyFill="1" applyBorder="1" applyAlignment="1">
      <alignment horizontal="right" vertical="center"/>
    </xf>
    <xf numFmtId="38" fontId="32" fillId="2" borderId="88" xfId="2" applyFont="1" applyFill="1" applyBorder="1" applyAlignment="1">
      <alignment horizontal="right" vertical="center"/>
    </xf>
    <xf numFmtId="38" fontId="32" fillId="2" borderId="198" xfId="2" applyFont="1" applyFill="1" applyBorder="1" applyAlignment="1">
      <alignment horizontal="right" vertical="center"/>
    </xf>
    <xf numFmtId="38" fontId="4" fillId="0" borderId="139" xfId="2" applyFont="1" applyFill="1" applyBorder="1" applyAlignment="1">
      <alignment horizontal="right" vertical="center"/>
    </xf>
    <xf numFmtId="38" fontId="4" fillId="0" borderId="137" xfId="2" applyFont="1" applyFill="1" applyBorder="1" applyAlignment="1">
      <alignment horizontal="right" vertical="center"/>
    </xf>
    <xf numFmtId="38" fontId="32" fillId="2" borderId="200" xfId="2" applyFont="1" applyFill="1" applyBorder="1" applyAlignment="1">
      <alignment horizontal="right" vertical="center"/>
    </xf>
    <xf numFmtId="38" fontId="4" fillId="0" borderId="201" xfId="2" applyFont="1" applyFill="1" applyBorder="1" applyAlignment="1">
      <alignment horizontal="right" vertical="center"/>
    </xf>
    <xf numFmtId="38" fontId="4" fillId="0" borderId="125" xfId="2" applyFont="1" applyFill="1" applyBorder="1" applyAlignment="1">
      <alignment horizontal="right" vertical="center"/>
    </xf>
    <xf numFmtId="38" fontId="4" fillId="0" borderId="199" xfId="2" applyFont="1" applyFill="1" applyBorder="1" applyAlignment="1">
      <alignment horizontal="right" vertical="center"/>
    </xf>
    <xf numFmtId="38" fontId="4" fillId="0" borderId="88" xfId="2" applyFont="1" applyFill="1" applyBorder="1" applyAlignment="1">
      <alignment horizontal="right" vertical="center" shrinkToFit="1"/>
    </xf>
    <xf numFmtId="38" fontId="32" fillId="2" borderId="59" xfId="2" applyFont="1" applyFill="1" applyBorder="1" applyAlignment="1">
      <alignment horizontal="right" vertical="center"/>
    </xf>
    <xf numFmtId="38" fontId="4" fillId="0" borderId="202" xfId="2" applyFont="1" applyFill="1" applyBorder="1" applyAlignment="1">
      <alignment horizontal="right" vertical="center"/>
    </xf>
    <xf numFmtId="38" fontId="4" fillId="0" borderId="59" xfId="2" applyFont="1" applyFill="1" applyBorder="1" applyAlignment="1">
      <alignment horizontal="right" vertical="center"/>
    </xf>
    <xf numFmtId="38" fontId="4" fillId="0" borderId="201" xfId="2" applyFont="1" applyFill="1" applyBorder="1" applyAlignment="1">
      <alignment horizontal="right" vertical="center" shrinkToFit="1"/>
    </xf>
    <xf numFmtId="38" fontId="4" fillId="0" borderId="137" xfId="2" applyFont="1" applyFill="1" applyBorder="1" applyAlignment="1">
      <alignment horizontal="right" vertical="center" shrinkToFit="1"/>
    </xf>
    <xf numFmtId="38" fontId="32" fillId="2" borderId="137" xfId="2" applyFont="1" applyFill="1" applyBorder="1" applyAlignment="1">
      <alignment horizontal="right" vertical="center"/>
    </xf>
    <xf numFmtId="38" fontId="32" fillId="2" borderId="203" xfId="2" applyFont="1" applyFill="1" applyBorder="1" applyAlignment="1">
      <alignment horizontal="right" vertical="center" shrinkToFit="1"/>
    </xf>
    <xf numFmtId="38" fontId="32" fillId="2" borderId="199" xfId="2" applyFont="1" applyFill="1" applyBorder="1" applyAlignment="1">
      <alignment horizontal="right" vertical="center" shrinkToFit="1"/>
    </xf>
    <xf numFmtId="38" fontId="32" fillId="2" borderId="88" xfId="2" applyFont="1" applyFill="1" applyBorder="1" applyAlignment="1">
      <alignment horizontal="right" vertical="center" shrinkToFit="1"/>
    </xf>
    <xf numFmtId="38" fontId="32" fillId="2" borderId="198" xfId="2" applyFont="1" applyFill="1" applyBorder="1" applyAlignment="1">
      <alignment horizontal="right" vertical="center" shrinkToFit="1"/>
    </xf>
    <xf numFmtId="38" fontId="4" fillId="3" borderId="45" xfId="2" applyFont="1" applyFill="1" applyBorder="1" applyAlignment="1">
      <alignment horizontal="right" vertical="center"/>
    </xf>
    <xf numFmtId="38" fontId="4" fillId="3" borderId="104" xfId="2" applyFont="1" applyFill="1" applyBorder="1" applyAlignment="1">
      <alignment horizontal="right" vertical="center"/>
    </xf>
    <xf numFmtId="38" fontId="4" fillId="3" borderId="87" xfId="2" applyFont="1" applyFill="1" applyBorder="1" applyAlignment="1">
      <alignment horizontal="right" vertical="center"/>
    </xf>
    <xf numFmtId="0" fontId="0" fillId="3" borderId="74" xfId="0" applyFill="1" applyBorder="1" applyAlignment="1">
      <alignment horizontal="center" vertical="center" wrapText="1"/>
    </xf>
    <xf numFmtId="0" fontId="0" fillId="3" borderId="68" xfId="0" applyFill="1" applyBorder="1" applyAlignment="1">
      <alignment horizontal="center" vertical="center" wrapText="1"/>
    </xf>
    <xf numFmtId="177" fontId="0" fillId="2" borderId="135" xfId="0" applyNumberFormat="1" applyFill="1" applyBorder="1">
      <alignment vertical="center"/>
    </xf>
    <xf numFmtId="38" fontId="4" fillId="3" borderId="16" xfId="2" applyFont="1" applyFill="1" applyBorder="1" applyAlignment="1">
      <alignment horizontal="right" vertical="center" shrinkToFit="1"/>
    </xf>
    <xf numFmtId="38" fontId="4" fillId="3" borderId="68" xfId="2" applyFont="1" applyFill="1" applyBorder="1" applyAlignment="1">
      <alignment horizontal="right" vertical="center"/>
    </xf>
    <xf numFmtId="38" fontId="4" fillId="3" borderId="72" xfId="2" applyFont="1" applyFill="1" applyBorder="1" applyAlignment="1">
      <alignment horizontal="right" vertical="center"/>
    </xf>
    <xf numFmtId="0" fontId="0" fillId="0" borderId="0" xfId="0" applyBorder="1">
      <alignment vertical="center"/>
    </xf>
    <xf numFmtId="38" fontId="32" fillId="2" borderId="131" xfId="2" applyFont="1" applyFill="1" applyBorder="1" applyAlignment="1">
      <alignment horizontal="right" vertical="center"/>
    </xf>
    <xf numFmtId="38" fontId="4" fillId="3" borderId="160" xfId="2" applyFont="1" applyFill="1" applyBorder="1" applyAlignment="1">
      <alignment horizontal="right" vertical="center"/>
    </xf>
    <xf numFmtId="38" fontId="4" fillId="3" borderId="93" xfId="2" applyFont="1" applyFill="1" applyBorder="1" applyAlignment="1">
      <alignment horizontal="right" vertical="center"/>
    </xf>
    <xf numFmtId="38" fontId="4" fillId="3" borderId="80" xfId="2" applyFont="1" applyFill="1" applyBorder="1" applyAlignment="1">
      <alignment horizontal="right" vertical="center"/>
    </xf>
    <xf numFmtId="38" fontId="4" fillId="3" borderId="85" xfId="2" applyFont="1" applyFill="1" applyBorder="1" applyAlignment="1">
      <alignment horizontal="right" vertical="center"/>
    </xf>
    <xf numFmtId="38" fontId="4" fillId="3" borderId="15" xfId="2" applyFont="1" applyFill="1" applyBorder="1" applyAlignment="1">
      <alignment horizontal="right" vertical="center" shrinkToFit="1"/>
    </xf>
    <xf numFmtId="0" fontId="37" fillId="0" borderId="0" xfId="4" applyFont="1" applyAlignment="1">
      <alignment vertical="center"/>
    </xf>
    <xf numFmtId="0" fontId="1" fillId="0" borderId="0" xfId="4" applyFont="1" applyAlignment="1">
      <alignment vertical="center"/>
    </xf>
    <xf numFmtId="0" fontId="1" fillId="0" borderId="0" xfId="4" applyFont="1" applyBorder="1" applyAlignment="1" applyProtection="1">
      <alignment vertical="center"/>
      <protection locked="0"/>
    </xf>
    <xf numFmtId="0" fontId="1" fillId="0" borderId="0" xfId="4" applyFont="1"/>
    <xf numFmtId="0" fontId="38" fillId="0" borderId="0" xfId="4" applyFont="1"/>
    <xf numFmtId="0" fontId="37" fillId="0" borderId="123" xfId="4" applyFont="1" applyBorder="1" applyAlignment="1">
      <alignment vertical="center"/>
    </xf>
    <xf numFmtId="0" fontId="1" fillId="0" borderId="0" xfId="4" applyFont="1" applyAlignment="1" applyProtection="1">
      <alignment vertical="center"/>
      <protection locked="0"/>
    </xf>
    <xf numFmtId="0" fontId="1" fillId="0" borderId="0" xfId="4" applyFont="1" applyFill="1" applyBorder="1" applyAlignment="1">
      <alignment vertical="center"/>
    </xf>
    <xf numFmtId="0" fontId="38" fillId="0" borderId="0" xfId="4" applyFont="1" applyAlignment="1">
      <alignment horizontal="center" vertical="center"/>
    </xf>
    <xf numFmtId="0" fontId="38" fillId="0" borderId="0" xfId="4" applyFont="1" applyFill="1" applyBorder="1" applyAlignment="1">
      <alignment vertical="center"/>
    </xf>
    <xf numFmtId="0" fontId="38" fillId="4" borderId="157" xfId="4" applyFont="1" applyFill="1" applyBorder="1" applyAlignment="1">
      <alignment horizontal="center" vertical="center" wrapText="1"/>
    </xf>
    <xf numFmtId="0" fontId="38" fillId="4" borderId="175" xfId="4" applyFont="1" applyFill="1" applyBorder="1" applyAlignment="1">
      <alignment horizontal="center" vertical="center" wrapText="1"/>
    </xf>
    <xf numFmtId="0" fontId="39" fillId="4" borderId="175" xfId="4" applyFont="1" applyFill="1" applyBorder="1" applyAlignment="1">
      <alignment horizontal="center" vertical="center" wrapText="1"/>
    </xf>
    <xf numFmtId="0" fontId="38" fillId="4" borderId="156" xfId="4" applyFont="1" applyFill="1" applyBorder="1" applyAlignment="1">
      <alignment horizontal="center" vertical="center" wrapText="1"/>
    </xf>
    <xf numFmtId="0" fontId="38" fillId="0" borderId="175" xfId="4" applyFont="1" applyFill="1" applyBorder="1" applyAlignment="1" applyProtection="1">
      <alignment horizontal="center" vertical="center" wrapText="1"/>
      <protection locked="0"/>
    </xf>
    <xf numFmtId="0" fontId="40" fillId="4" borderId="109" xfId="4" applyFont="1" applyFill="1" applyBorder="1" applyAlignment="1">
      <alignment horizontal="center" vertical="center" wrapText="1"/>
    </xf>
    <xf numFmtId="0" fontId="40" fillId="0" borderId="0" xfId="4" applyFont="1" applyFill="1" applyBorder="1" applyAlignment="1">
      <alignment horizontal="center" vertical="center" wrapText="1"/>
    </xf>
    <xf numFmtId="0" fontId="38" fillId="0" borderId="0" xfId="4" applyFont="1" applyFill="1" applyBorder="1" applyAlignment="1">
      <alignment horizontal="center" vertical="center" wrapText="1"/>
    </xf>
    <xf numFmtId="0" fontId="38" fillId="4" borderId="170" xfId="4" applyFont="1" applyFill="1" applyBorder="1" applyAlignment="1" applyProtection="1">
      <alignment horizontal="center" vertical="center" wrapText="1"/>
      <protection locked="0"/>
    </xf>
    <xf numFmtId="0" fontId="38" fillId="4" borderId="170" xfId="4" applyFont="1" applyFill="1" applyBorder="1" applyAlignment="1">
      <alignment horizontal="center" vertical="center" wrapText="1"/>
    </xf>
    <xf numFmtId="0" fontId="38" fillId="4" borderId="166" xfId="4" applyFont="1" applyFill="1" applyBorder="1" applyAlignment="1">
      <alignment horizontal="center" vertical="center" wrapText="1"/>
    </xf>
    <xf numFmtId="0" fontId="38" fillId="4" borderId="177" xfId="4" applyFont="1" applyFill="1" applyBorder="1" applyAlignment="1">
      <alignment horizontal="center" vertical="center" wrapText="1"/>
    </xf>
    <xf numFmtId="0" fontId="41" fillId="4" borderId="177" xfId="4" applyFont="1" applyFill="1" applyBorder="1" applyAlignment="1">
      <alignment horizontal="center" vertical="center" wrapText="1"/>
    </xf>
    <xf numFmtId="0" fontId="41" fillId="4" borderId="182" xfId="4" applyFont="1" applyFill="1" applyBorder="1" applyAlignment="1">
      <alignment horizontal="center" vertical="center" wrapText="1"/>
    </xf>
    <xf numFmtId="0" fontId="41" fillId="4" borderId="205" xfId="4" applyFont="1" applyFill="1" applyBorder="1" applyAlignment="1">
      <alignment horizontal="center"/>
    </xf>
    <xf numFmtId="0" fontId="41" fillId="4" borderId="168" xfId="4" applyFont="1" applyFill="1" applyBorder="1" applyAlignment="1">
      <alignment horizontal="center" vertical="center"/>
    </xf>
    <xf numFmtId="0" fontId="41" fillId="4" borderId="167" xfId="4" applyFont="1" applyFill="1" applyBorder="1" applyAlignment="1">
      <alignment horizontal="center" vertical="center" wrapText="1"/>
    </xf>
    <xf numFmtId="0" fontId="41" fillId="4" borderId="168" xfId="4" applyFont="1" applyFill="1" applyBorder="1" applyAlignment="1">
      <alignment horizontal="center" vertical="center" wrapText="1"/>
    </xf>
    <xf numFmtId="0" fontId="41" fillId="4" borderId="189" xfId="4" applyFont="1" applyFill="1" applyBorder="1" applyAlignment="1">
      <alignment horizontal="center" vertical="center" wrapText="1"/>
    </xf>
    <xf numFmtId="0" fontId="41" fillId="0" borderId="170" xfId="4" applyFont="1" applyFill="1" applyBorder="1" applyAlignment="1" applyProtection="1">
      <alignment horizontal="center" vertical="center" wrapText="1"/>
      <protection locked="0"/>
    </xf>
    <xf numFmtId="0" fontId="40" fillId="4" borderId="120" xfId="4" applyFont="1" applyFill="1" applyBorder="1" applyAlignment="1" applyProtection="1">
      <alignment horizontal="center" vertical="center" wrapText="1"/>
      <protection locked="0"/>
    </xf>
    <xf numFmtId="0" fontId="38" fillId="0" borderId="113" xfId="4" applyFont="1" applyFill="1" applyBorder="1" applyAlignment="1" applyProtection="1">
      <alignment horizontal="center" vertical="center" textRotation="255" shrinkToFit="1"/>
      <protection locked="0"/>
    </xf>
    <xf numFmtId="0" fontId="38" fillId="0" borderId="12" xfId="4" applyFont="1" applyFill="1" applyBorder="1" applyAlignment="1">
      <alignment horizontal="center" vertical="center" shrinkToFit="1"/>
    </xf>
    <xf numFmtId="0" fontId="38" fillId="0" borderId="14" xfId="4" applyFont="1" applyFill="1" applyBorder="1" applyAlignment="1">
      <alignment horizontal="center" vertical="center" shrinkToFit="1"/>
    </xf>
    <xf numFmtId="0" fontId="38" fillId="0" borderId="175" xfId="4" applyFont="1" applyFill="1" applyBorder="1" applyAlignment="1" applyProtection="1">
      <alignment horizontal="center" vertical="center" shrinkToFit="1"/>
      <protection locked="0"/>
    </xf>
    <xf numFmtId="38" fontId="38" fillId="0" borderId="69" xfId="5" applyFont="1" applyFill="1" applyBorder="1" applyAlignment="1">
      <alignment horizontal="right" vertical="center" shrinkToFit="1"/>
    </xf>
    <xf numFmtId="179" fontId="38" fillId="0" borderId="70" xfId="5" applyNumberFormat="1" applyFont="1" applyFill="1" applyBorder="1" applyAlignment="1">
      <alignment horizontal="right" vertical="center" shrinkToFit="1"/>
    </xf>
    <xf numFmtId="38" fontId="39" fillId="0" borderId="70" xfId="5" applyFont="1" applyFill="1" applyBorder="1" applyAlignment="1">
      <alignment horizontal="center" vertical="center" shrinkToFit="1"/>
    </xf>
    <xf numFmtId="38" fontId="39" fillId="0" borderId="158" xfId="5" applyFont="1" applyFill="1" applyBorder="1" applyAlignment="1">
      <alignment horizontal="center" vertical="center" shrinkToFit="1"/>
    </xf>
    <xf numFmtId="38" fontId="39" fillId="0" borderId="159" xfId="5" applyFont="1" applyFill="1" applyBorder="1" applyAlignment="1">
      <alignment horizontal="center" vertical="center" shrinkToFit="1"/>
    </xf>
    <xf numFmtId="0" fontId="38" fillId="0" borderId="70" xfId="5" applyNumberFormat="1" applyFont="1" applyFill="1" applyBorder="1" applyAlignment="1">
      <alignment horizontal="right" vertical="center" shrinkToFit="1"/>
    </xf>
    <xf numFmtId="38" fontId="38" fillId="0" borderId="210" xfId="5" applyFont="1" applyFill="1" applyBorder="1" applyAlignment="1" applyProtection="1">
      <alignment horizontal="center" vertical="center" shrinkToFit="1"/>
      <protection locked="0"/>
    </xf>
    <xf numFmtId="38" fontId="40" fillId="0" borderId="211" xfId="5" applyFont="1" applyFill="1" applyBorder="1" applyAlignment="1">
      <alignment horizontal="center" vertical="center" shrinkToFit="1"/>
    </xf>
    <xf numFmtId="38" fontId="40" fillId="0" borderId="0" xfId="5" applyFont="1" applyFill="1" applyBorder="1" applyAlignment="1">
      <alignment vertical="center"/>
    </xf>
    <xf numFmtId="0" fontId="38" fillId="0" borderId="15" xfId="4" applyFont="1" applyFill="1" applyBorder="1" applyAlignment="1">
      <alignment horizontal="center" vertical="center" shrinkToFit="1"/>
    </xf>
    <xf numFmtId="0" fontId="38" fillId="0" borderId="16" xfId="4" applyFont="1" applyFill="1" applyBorder="1" applyAlignment="1">
      <alignment horizontal="center" vertical="center" shrinkToFit="1"/>
    </xf>
    <xf numFmtId="38" fontId="39" fillId="0" borderId="2" xfId="5" applyFont="1" applyFill="1" applyBorder="1" applyAlignment="1">
      <alignment horizontal="center" vertical="center" shrinkToFit="1"/>
    </xf>
    <xf numFmtId="38" fontId="39" fillId="0" borderId="72" xfId="5" applyFont="1" applyFill="1" applyBorder="1" applyAlignment="1">
      <alignment horizontal="center" vertical="center" shrinkToFit="1"/>
    </xf>
    <xf numFmtId="38" fontId="38" fillId="0" borderId="219" xfId="5" applyFont="1" applyFill="1" applyBorder="1" applyAlignment="1">
      <alignment horizontal="center" vertical="center" shrinkToFit="1"/>
    </xf>
    <xf numFmtId="38" fontId="38" fillId="0" borderId="220" xfId="5" applyFont="1" applyFill="1" applyBorder="1" applyAlignment="1" applyProtection="1">
      <alignment horizontal="center" vertical="center" shrinkToFit="1"/>
      <protection locked="0"/>
    </xf>
    <xf numFmtId="38" fontId="40" fillId="0" borderId="221" xfId="5" applyFont="1" applyFill="1" applyBorder="1" applyAlignment="1">
      <alignment horizontal="center" vertical="center" shrinkToFit="1"/>
    </xf>
    <xf numFmtId="0" fontId="38" fillId="0" borderId="113" xfId="4" applyFont="1" applyFill="1" applyBorder="1" applyAlignment="1" applyProtection="1">
      <alignment horizontal="center" vertical="center" shrinkToFit="1"/>
      <protection locked="0"/>
    </xf>
    <xf numFmtId="0" fontId="38" fillId="0" borderId="68" xfId="4" applyFont="1" applyFill="1" applyBorder="1" applyAlignment="1" applyProtection="1">
      <alignment horizontal="center" vertical="center" shrinkToFit="1"/>
      <protection locked="0"/>
    </xf>
    <xf numFmtId="179" fontId="38" fillId="0" borderId="75" xfId="5" applyNumberFormat="1" applyFont="1" applyFill="1" applyBorder="1" applyAlignment="1">
      <alignment vertical="center" shrinkToFit="1"/>
    </xf>
    <xf numFmtId="179" fontId="38" fillId="0" borderId="72" xfId="5" applyNumberFormat="1" applyFont="1" applyFill="1" applyBorder="1" applyAlignment="1">
      <alignment vertical="center" shrinkToFit="1"/>
    </xf>
    <xf numFmtId="38" fontId="39" fillId="0" borderId="73" xfId="5" applyFont="1" applyFill="1" applyBorder="1" applyAlignment="1">
      <alignment horizontal="center" vertical="center" shrinkToFit="1"/>
    </xf>
    <xf numFmtId="38" fontId="39" fillId="0" borderId="74" xfId="5" applyFont="1" applyFill="1" applyBorder="1" applyAlignment="1">
      <alignment horizontal="center" vertical="center" shrinkToFit="1"/>
    </xf>
    <xf numFmtId="0" fontId="38" fillId="0" borderId="72" xfId="5" applyNumberFormat="1" applyFont="1" applyFill="1" applyBorder="1" applyAlignment="1">
      <alignment horizontal="right" vertical="center" shrinkToFit="1"/>
    </xf>
    <xf numFmtId="38" fontId="38" fillId="0" borderId="223" xfId="5" applyFont="1" applyFill="1" applyBorder="1" applyAlignment="1">
      <alignment horizontal="center" vertical="center" shrinkToFit="1"/>
    </xf>
    <xf numFmtId="38" fontId="40" fillId="0" borderId="224" xfId="5" applyFont="1" applyFill="1" applyBorder="1" applyAlignment="1">
      <alignment horizontal="center" vertical="center" shrinkToFit="1"/>
    </xf>
    <xf numFmtId="0" fontId="38" fillId="0" borderId="64" xfId="4" applyFont="1" applyFill="1" applyBorder="1" applyAlignment="1" applyProtection="1">
      <alignment horizontal="center" vertical="center" shrinkToFit="1"/>
      <protection locked="0"/>
    </xf>
    <xf numFmtId="179" fontId="38" fillId="0" borderId="3" xfId="5" applyNumberFormat="1" applyFont="1" applyFill="1" applyBorder="1" applyAlignment="1">
      <alignment vertical="center" shrinkToFit="1"/>
    </xf>
    <xf numFmtId="179" fontId="38" fillId="0" borderId="58" xfId="5" applyNumberFormat="1" applyFont="1" applyFill="1" applyBorder="1" applyAlignment="1">
      <alignment vertical="center" shrinkToFit="1"/>
    </xf>
    <xf numFmtId="38" fontId="39" fillId="0" borderId="58" xfId="5" applyFont="1" applyFill="1" applyBorder="1" applyAlignment="1">
      <alignment horizontal="center" vertical="center" shrinkToFit="1"/>
    </xf>
    <xf numFmtId="38" fontId="40" fillId="0" borderId="186" xfId="5" applyFont="1" applyFill="1" applyBorder="1" applyAlignment="1">
      <alignment horizontal="center" vertical="center" shrinkToFit="1"/>
    </xf>
    <xf numFmtId="0" fontId="38" fillId="0" borderId="204" xfId="4" applyFont="1" applyFill="1" applyBorder="1" applyAlignment="1">
      <alignment vertical="center" shrinkToFit="1"/>
    </xf>
    <xf numFmtId="0" fontId="38" fillId="0" borderId="194" xfId="4" applyFont="1" applyFill="1" applyBorder="1" applyAlignment="1">
      <alignment horizontal="center" vertical="center" shrinkToFit="1"/>
    </xf>
    <xf numFmtId="0" fontId="38" fillId="0" borderId="227" xfId="4" applyFont="1" applyFill="1" applyBorder="1" applyAlignment="1">
      <alignment vertical="center" shrinkToFit="1"/>
    </xf>
    <xf numFmtId="38" fontId="39" fillId="0" borderId="167" xfId="5" applyFont="1" applyFill="1" applyBorder="1" applyAlignment="1">
      <alignment horizontal="center" vertical="center" shrinkToFit="1"/>
    </xf>
    <xf numFmtId="38" fontId="39" fillId="0" borderId="200" xfId="5" applyFont="1" applyFill="1" applyBorder="1" applyAlignment="1">
      <alignment horizontal="center" vertical="center" shrinkToFit="1"/>
    </xf>
    <xf numFmtId="0" fontId="38" fillId="0" borderId="233" xfId="4" applyFont="1" applyBorder="1" applyAlignment="1" applyProtection="1">
      <alignment vertical="center" shrinkToFit="1"/>
      <protection locked="0"/>
    </xf>
    <xf numFmtId="38" fontId="38" fillId="0" borderId="209" xfId="5" applyFont="1" applyFill="1" applyBorder="1" applyAlignment="1">
      <alignment horizontal="center" vertical="center" shrinkToFit="1"/>
    </xf>
    <xf numFmtId="38" fontId="38" fillId="0" borderId="0" xfId="5" applyFont="1" applyFill="1" applyBorder="1" applyAlignment="1">
      <alignment horizontal="center" vertical="center"/>
    </xf>
    <xf numFmtId="0" fontId="38" fillId="0" borderId="166" xfId="4" applyFont="1" applyFill="1" applyBorder="1" applyAlignment="1" applyProtection="1">
      <alignment horizontal="center" vertical="center" textRotation="255" shrinkToFit="1"/>
      <protection locked="0"/>
    </xf>
    <xf numFmtId="38" fontId="39" fillId="0" borderId="239" xfId="5" applyFont="1" applyFill="1" applyBorder="1" applyAlignment="1">
      <alignment horizontal="center" vertical="center" shrinkToFit="1"/>
    </xf>
    <xf numFmtId="177" fontId="38" fillId="0" borderId="177" xfId="5" applyNumberFormat="1" applyFont="1" applyFill="1" applyBorder="1" applyAlignment="1" applyProtection="1">
      <alignment horizontal="right" vertical="center" shrinkToFit="1"/>
      <protection locked="0"/>
    </xf>
    <xf numFmtId="0" fontId="38" fillId="0" borderId="0" xfId="4" applyFont="1" applyFill="1" applyBorder="1" applyAlignment="1" applyProtection="1">
      <alignment horizontal="center" vertical="top" textRotation="255"/>
      <protection locked="0"/>
    </xf>
    <xf numFmtId="0" fontId="38" fillId="0" borderId="0" xfId="4" applyFont="1" applyFill="1" applyBorder="1" applyAlignment="1">
      <alignment horizontal="center" vertical="center"/>
    </xf>
    <xf numFmtId="38" fontId="38" fillId="0" borderId="0" xfId="5" applyFont="1" applyFill="1" applyBorder="1" applyAlignment="1">
      <alignment vertical="center"/>
    </xf>
    <xf numFmtId="38" fontId="38" fillId="0" borderId="0" xfId="5" applyFont="1" applyFill="1" applyBorder="1" applyAlignment="1" applyProtection="1">
      <alignment vertical="center"/>
      <protection locked="0"/>
    </xf>
    <xf numFmtId="38" fontId="39" fillId="0" borderId="71" xfId="5" applyFont="1" applyFill="1" applyBorder="1" applyAlignment="1">
      <alignment horizontal="center" vertical="center" shrinkToFit="1"/>
    </xf>
    <xf numFmtId="0" fontId="38" fillId="0" borderId="0" xfId="4" applyFont="1" applyFill="1" applyBorder="1" applyAlignment="1">
      <alignment horizontal="center" vertical="top" textRotation="255"/>
    </xf>
    <xf numFmtId="0" fontId="38" fillId="0" borderId="0" xfId="4" applyFont="1" applyFill="1" applyBorder="1" applyAlignment="1" applyProtection="1">
      <alignment horizontal="left" vertical="center"/>
      <protection locked="0"/>
    </xf>
    <xf numFmtId="0" fontId="38" fillId="0" borderId="239" xfId="4" applyFont="1" applyFill="1" applyBorder="1" applyAlignment="1">
      <alignment horizontal="center" vertical="center"/>
    </xf>
    <xf numFmtId="177" fontId="38" fillId="0" borderId="0" xfId="4" applyNumberFormat="1" applyFont="1" applyFill="1" applyBorder="1" applyAlignment="1">
      <alignment vertical="center"/>
    </xf>
    <xf numFmtId="0" fontId="38" fillId="0" borderId="0" xfId="4" applyFont="1" applyAlignment="1" applyProtection="1">
      <protection locked="0"/>
    </xf>
    <xf numFmtId="38" fontId="38" fillId="0" borderId="0" xfId="5" applyFont="1" applyFill="1" applyBorder="1" applyAlignment="1" applyProtection="1">
      <alignment horizontal="center" vertical="center"/>
      <protection locked="0"/>
    </xf>
    <xf numFmtId="0" fontId="38" fillId="0" borderId="0" xfId="4" applyFont="1" applyBorder="1" applyAlignment="1" applyProtection="1">
      <protection locked="0"/>
    </xf>
    <xf numFmtId="0" fontId="1" fillId="0" borderId="0" xfId="4" applyFont="1" applyFill="1" applyAlignment="1">
      <alignment vertical="center" readingOrder="1"/>
    </xf>
    <xf numFmtId="0" fontId="38" fillId="0" borderId="0" xfId="4" applyFont="1" applyProtection="1">
      <protection locked="0"/>
    </xf>
    <xf numFmtId="0" fontId="38" fillId="0" borderId="0" xfId="4" applyFont="1" applyBorder="1" applyProtection="1">
      <protection locked="0"/>
    </xf>
    <xf numFmtId="0" fontId="1" fillId="0" borderId="0" xfId="4" applyFont="1" applyFill="1"/>
    <xf numFmtId="0" fontId="42" fillId="0" borderId="0" xfId="4" applyFont="1" applyAlignment="1" applyProtection="1">
      <protection locked="0"/>
    </xf>
    <xf numFmtId="0" fontId="42" fillId="0" borderId="0" xfId="4" applyFont="1" applyBorder="1" applyAlignment="1" applyProtection="1">
      <protection locked="0"/>
    </xf>
    <xf numFmtId="0" fontId="1" fillId="0" borderId="0" xfId="4" applyFont="1" applyBorder="1" applyProtection="1">
      <protection locked="0"/>
    </xf>
    <xf numFmtId="0" fontId="38" fillId="0" borderId="0" xfId="4" applyFont="1" applyBorder="1" applyAlignment="1" applyProtection="1">
      <alignment vertical="center"/>
      <protection locked="0"/>
    </xf>
    <xf numFmtId="0" fontId="1" fillId="0" borderId="0" xfId="4" applyFont="1" applyAlignment="1">
      <alignment vertical="center" readingOrder="1"/>
    </xf>
    <xf numFmtId="0" fontId="38" fillId="0" borderId="73" xfId="4" applyFont="1" applyBorder="1" applyAlignment="1" applyProtection="1">
      <alignment horizontal="center" vertical="center"/>
      <protection locked="0"/>
    </xf>
    <xf numFmtId="0" fontId="38" fillId="0" borderId="74" xfId="4" applyFont="1" applyBorder="1" applyAlignment="1" applyProtection="1">
      <alignment horizontal="center" vertical="center"/>
      <protection locked="0"/>
    </xf>
    <xf numFmtId="0" fontId="1" fillId="0" borderId="0" xfId="4" applyFont="1" applyProtection="1">
      <protection locked="0"/>
    </xf>
    <xf numFmtId="0" fontId="38" fillId="0" borderId="0" xfId="4" applyFont="1" applyFill="1" applyBorder="1" applyAlignment="1" applyProtection="1">
      <alignment vertical="center"/>
      <protection locked="0"/>
    </xf>
    <xf numFmtId="0" fontId="1" fillId="0" borderId="0" xfId="4" applyFont="1" applyAlignment="1">
      <alignment horizontal="center"/>
    </xf>
    <xf numFmtId="0" fontId="1" fillId="0" borderId="0" xfId="4" applyFont="1" applyFill="1" applyBorder="1" applyAlignment="1" applyProtection="1">
      <alignment vertical="center"/>
      <protection locked="0"/>
    </xf>
    <xf numFmtId="0" fontId="1" fillId="0" borderId="0" xfId="4" applyFont="1" applyBorder="1"/>
    <xf numFmtId="0" fontId="1" fillId="0" borderId="0" xfId="4" applyFont="1" applyFill="1" applyBorder="1"/>
    <xf numFmtId="0" fontId="1" fillId="0" borderId="0" xfId="4" applyFont="1" applyBorder="1" applyAlignment="1">
      <alignment vertical="center"/>
    </xf>
    <xf numFmtId="38" fontId="40" fillId="0" borderId="0" xfId="5" applyFont="1" applyFill="1" applyBorder="1" applyAlignment="1" applyProtection="1">
      <alignment vertical="center"/>
      <protection locked="0"/>
    </xf>
    <xf numFmtId="0" fontId="38" fillId="0" borderId="160" xfId="4" applyFont="1" applyFill="1" applyBorder="1" applyAlignment="1" applyProtection="1">
      <alignment horizontal="center" vertical="center" shrinkToFit="1"/>
      <protection locked="0"/>
    </xf>
    <xf numFmtId="38" fontId="38" fillId="0" borderId="243" xfId="5" applyFont="1" applyFill="1" applyBorder="1" applyAlignment="1">
      <alignment horizontal="center" vertical="center" shrinkToFit="1"/>
    </xf>
    <xf numFmtId="38" fontId="38" fillId="0" borderId="244" xfId="5" applyFont="1" applyFill="1" applyBorder="1" applyAlignment="1" applyProtection="1">
      <alignment horizontal="center" vertical="center" shrinkToFit="1"/>
      <protection locked="0"/>
    </xf>
    <xf numFmtId="38" fontId="40" fillId="0" borderId="245" xfId="5" applyFont="1" applyFill="1" applyBorder="1" applyAlignment="1">
      <alignment horizontal="center" vertical="center" shrinkToFit="1"/>
    </xf>
    <xf numFmtId="38" fontId="38" fillId="0" borderId="118" xfId="5" applyFont="1" applyFill="1" applyBorder="1" applyAlignment="1">
      <alignment horizontal="right" vertical="center" shrinkToFit="1"/>
    </xf>
    <xf numFmtId="38" fontId="39" fillId="0" borderId="20" xfId="5" applyFont="1" applyFill="1" applyBorder="1" applyAlignment="1">
      <alignment horizontal="center" vertical="center" shrinkToFit="1"/>
    </xf>
    <xf numFmtId="38" fontId="39" fillId="0" borderId="19" xfId="5" applyFont="1" applyFill="1" applyBorder="1" applyAlignment="1">
      <alignment horizontal="center" vertical="center" shrinkToFit="1"/>
    </xf>
    <xf numFmtId="38" fontId="39" fillId="0" borderId="21" xfId="5" applyFont="1" applyFill="1" applyBorder="1" applyAlignment="1">
      <alignment horizontal="center" vertical="center" shrinkToFit="1"/>
    </xf>
    <xf numFmtId="0" fontId="38" fillId="0" borderId="20" xfId="5" applyNumberFormat="1" applyFont="1" applyFill="1" applyBorder="1" applyAlignment="1">
      <alignment horizontal="right" vertical="center" shrinkToFit="1"/>
    </xf>
    <xf numFmtId="38" fontId="39" fillId="0" borderId="15" xfId="5" applyFont="1" applyFill="1" applyBorder="1" applyAlignment="1">
      <alignment horizontal="center" vertical="center" shrinkToFit="1"/>
    </xf>
    <xf numFmtId="38" fontId="38" fillId="0" borderId="233" xfId="5" applyFont="1" applyFill="1" applyBorder="1" applyAlignment="1" applyProtection="1">
      <alignment horizontal="center" vertical="center" shrinkToFit="1"/>
      <protection locked="0"/>
    </xf>
    <xf numFmtId="38" fontId="38" fillId="0" borderId="26" xfId="5" applyFont="1" applyFill="1" applyBorder="1" applyAlignment="1">
      <alignment horizontal="center" vertical="center" shrinkToFit="1"/>
    </xf>
    <xf numFmtId="0" fontId="38" fillId="0" borderId="236" xfId="4" applyFont="1" applyFill="1" applyBorder="1" applyAlignment="1">
      <alignment vertical="center" shrinkToFit="1"/>
    </xf>
    <xf numFmtId="38" fontId="40" fillId="0" borderId="187" xfId="5" applyFont="1" applyFill="1" applyBorder="1" applyAlignment="1">
      <alignment horizontal="center" vertical="center" shrinkToFit="1"/>
    </xf>
    <xf numFmtId="0" fontId="38" fillId="0" borderId="58" xfId="5" applyNumberFormat="1" applyFont="1" applyFill="1" applyBorder="1" applyAlignment="1">
      <alignment horizontal="right" vertical="center" shrinkToFit="1"/>
    </xf>
    <xf numFmtId="38" fontId="39" fillId="0" borderId="1" xfId="5" applyFont="1" applyFill="1" applyBorder="1" applyAlignment="1">
      <alignment horizontal="center" vertical="center" shrinkToFit="1"/>
    </xf>
    <xf numFmtId="177" fontId="38" fillId="2" borderId="71" xfId="4" applyNumberFormat="1" applyFont="1" applyFill="1" applyBorder="1" applyAlignment="1">
      <alignment horizontal="right" vertical="center"/>
    </xf>
    <xf numFmtId="177" fontId="38" fillId="2" borderId="59" xfId="4" applyNumberFormat="1" applyFont="1" applyFill="1" applyBorder="1" applyAlignment="1">
      <alignment horizontal="right" vertical="center"/>
    </xf>
    <xf numFmtId="177" fontId="38" fillId="2" borderId="137" xfId="4" applyNumberFormat="1" applyFont="1" applyFill="1" applyBorder="1" applyAlignment="1">
      <alignment horizontal="right" vertical="center"/>
    </xf>
    <xf numFmtId="181" fontId="40" fillId="2" borderId="239" xfId="4" applyNumberFormat="1" applyFont="1" applyFill="1" applyBorder="1" applyAlignment="1">
      <alignment horizontal="right" vertical="center"/>
    </xf>
    <xf numFmtId="0" fontId="38" fillId="2" borderId="62" xfId="4" applyFont="1" applyFill="1" applyBorder="1" applyAlignment="1">
      <alignment vertical="center" shrinkToFit="1"/>
    </xf>
    <xf numFmtId="177" fontId="38" fillId="2" borderId="205" xfId="4" applyNumberFormat="1" applyFont="1" applyFill="1" applyBorder="1" applyAlignment="1">
      <alignment horizontal="right" vertical="center" shrinkToFit="1"/>
    </xf>
    <xf numFmtId="177" fontId="38" fillId="2" borderId="108" xfId="4" applyNumberFormat="1" applyFont="1" applyFill="1" applyBorder="1" applyAlignment="1">
      <alignment horizontal="right" vertical="center" shrinkToFit="1"/>
    </xf>
    <xf numFmtId="180" fontId="38" fillId="2" borderId="108" xfId="4" applyNumberFormat="1" applyFont="1" applyFill="1" applyBorder="1" applyAlignment="1">
      <alignment horizontal="right" vertical="center" shrinkToFit="1"/>
    </xf>
    <xf numFmtId="179" fontId="38" fillId="2" borderId="72" xfId="5" applyNumberFormat="1" applyFont="1" applyFill="1" applyBorder="1" applyAlignment="1">
      <alignment vertical="center" shrinkToFit="1"/>
    </xf>
    <xf numFmtId="179" fontId="38" fillId="2" borderId="58" xfId="5" applyNumberFormat="1" applyFont="1" applyFill="1" applyBorder="1" applyAlignment="1">
      <alignment vertical="center" shrinkToFit="1"/>
    </xf>
    <xf numFmtId="38" fontId="38" fillId="2" borderId="70" xfId="5" applyFont="1" applyFill="1" applyBorder="1" applyAlignment="1">
      <alignment horizontal="right" vertical="center" shrinkToFit="1"/>
    </xf>
    <xf numFmtId="38" fontId="38" fillId="2" borderId="72" xfId="5" applyFont="1" applyFill="1" applyBorder="1" applyAlignment="1">
      <alignment horizontal="right" vertical="center" shrinkToFit="1"/>
    </xf>
    <xf numFmtId="177" fontId="38" fillId="2" borderId="70" xfId="5" applyNumberFormat="1" applyFont="1" applyFill="1" applyBorder="1" applyAlignment="1">
      <alignment horizontal="right" vertical="center" shrinkToFit="1"/>
    </xf>
    <xf numFmtId="177" fontId="38" fillId="2" borderId="58" xfId="5" applyNumberFormat="1" applyFont="1" applyFill="1" applyBorder="1" applyAlignment="1">
      <alignment horizontal="right" vertical="center" shrinkToFit="1"/>
    </xf>
    <xf numFmtId="177" fontId="38" fillId="2" borderId="72" xfId="5" applyNumberFormat="1" applyFont="1" applyFill="1" applyBorder="1" applyAlignment="1">
      <alignment horizontal="right" vertical="center" shrinkToFit="1"/>
    </xf>
    <xf numFmtId="177" fontId="38" fillId="2" borderId="168" xfId="5" applyNumberFormat="1" applyFont="1" applyFill="1" applyBorder="1" applyAlignment="1">
      <alignment horizontal="right" vertical="center" shrinkToFit="1"/>
    </xf>
    <xf numFmtId="177" fontId="38" fillId="2" borderId="26" xfId="5" applyNumberFormat="1" applyFont="1" applyFill="1" applyBorder="1" applyAlignment="1">
      <alignment horizontal="right" vertical="center" shrinkToFit="1"/>
    </xf>
    <xf numFmtId="177" fontId="40" fillId="2" borderId="187" xfId="5" applyNumberFormat="1" applyFont="1" applyFill="1" applyBorder="1" applyAlignment="1">
      <alignment horizontal="right" vertical="center" shrinkToFit="1"/>
    </xf>
    <xf numFmtId="177" fontId="40" fillId="2" borderId="108" xfId="5" applyNumberFormat="1" applyFont="1" applyFill="1" applyBorder="1" applyAlignment="1">
      <alignment horizontal="right" vertical="center" shrinkToFit="1"/>
    </xf>
    <xf numFmtId="177" fontId="38" fillId="2" borderId="166" xfId="5" applyNumberFormat="1" applyFont="1" applyFill="1" applyBorder="1" applyAlignment="1">
      <alignment horizontal="right" vertical="center" shrinkToFit="1"/>
    </xf>
    <xf numFmtId="177" fontId="38" fillId="2" borderId="134" xfId="4" applyNumberFormat="1" applyFont="1" applyFill="1" applyBorder="1" applyAlignment="1">
      <alignment horizontal="right" vertical="center" shrinkToFit="1"/>
    </xf>
    <xf numFmtId="0" fontId="38" fillId="2" borderId="160" xfId="4" applyFont="1" applyFill="1" applyBorder="1" applyAlignment="1">
      <alignment vertical="center" shrinkToFit="1"/>
    </xf>
    <xf numFmtId="0" fontId="38" fillId="2" borderId="107" xfId="4" applyFont="1" applyFill="1" applyBorder="1" applyAlignment="1">
      <alignment vertical="center" shrinkToFit="1"/>
    </xf>
    <xf numFmtId="0" fontId="38" fillId="2" borderId="107" xfId="4" applyFont="1" applyFill="1" applyBorder="1" applyAlignment="1" applyProtection="1">
      <alignment vertical="center" shrinkToFit="1"/>
      <protection locked="0"/>
    </xf>
    <xf numFmtId="0" fontId="38" fillId="2" borderId="70" xfId="5" applyNumberFormat="1" applyFont="1" applyFill="1" applyBorder="1" applyAlignment="1">
      <alignment horizontal="right" vertical="center" shrinkToFit="1"/>
    </xf>
    <xf numFmtId="0" fontId="38" fillId="2" borderId="72" xfId="5" applyNumberFormat="1" applyFont="1" applyFill="1" applyBorder="1" applyAlignment="1">
      <alignment horizontal="right" vertical="center" shrinkToFit="1"/>
    </xf>
    <xf numFmtId="177" fontId="38" fillId="2" borderId="200" xfId="4" applyNumberFormat="1" applyFont="1" applyFill="1" applyBorder="1" applyAlignment="1">
      <alignment horizontal="right" vertical="center" shrinkToFit="1"/>
    </xf>
    <xf numFmtId="0" fontId="40" fillId="0" borderId="68" xfId="4" applyFont="1" applyFill="1" applyBorder="1" applyAlignment="1" applyProtection="1">
      <alignment horizontal="center" vertical="center" shrinkToFit="1"/>
      <protection locked="0"/>
    </xf>
    <xf numFmtId="0" fontId="40" fillId="0" borderId="170" xfId="4" applyFont="1" applyFill="1" applyBorder="1" applyAlignment="1" applyProtection="1">
      <alignment horizontal="center" vertical="center" shrinkToFit="1"/>
      <protection locked="0"/>
    </xf>
    <xf numFmtId="0" fontId="40" fillId="0" borderId="240" xfId="4" applyFont="1" applyFill="1" applyBorder="1" applyAlignment="1" applyProtection="1">
      <alignment horizontal="center" vertical="center" shrinkToFit="1"/>
      <protection locked="0"/>
    </xf>
    <xf numFmtId="0" fontId="37" fillId="0" borderId="0" xfId="4" applyFont="1" applyBorder="1" applyAlignment="1">
      <alignment vertical="center"/>
    </xf>
    <xf numFmtId="0" fontId="37" fillId="0" borderId="0" xfId="4" applyFont="1" applyBorder="1" applyAlignment="1">
      <alignment horizontal="right" vertical="center"/>
    </xf>
    <xf numFmtId="179" fontId="38" fillId="2" borderId="70" xfId="5" applyNumberFormat="1" applyFont="1" applyFill="1" applyBorder="1" applyAlignment="1">
      <alignment horizontal="right" vertical="center" shrinkToFit="1"/>
    </xf>
    <xf numFmtId="9" fontId="38" fillId="0" borderId="166" xfId="4" applyNumberFormat="1" applyFont="1" applyFill="1" applyBorder="1" applyAlignment="1" applyProtection="1">
      <alignment horizontal="center" vertical="center" textRotation="255" shrinkToFit="1"/>
      <protection locked="0"/>
    </xf>
    <xf numFmtId="9" fontId="38" fillId="3" borderId="166" xfId="4" applyNumberFormat="1" applyFont="1" applyFill="1" applyBorder="1" applyAlignment="1" applyProtection="1">
      <alignment horizontal="center" vertical="center" textRotation="255" shrinkToFit="1"/>
      <protection locked="0"/>
    </xf>
    <xf numFmtId="9" fontId="38" fillId="2" borderId="70" xfId="5" applyNumberFormat="1" applyFont="1" applyFill="1" applyBorder="1" applyAlignment="1">
      <alignment horizontal="right" vertical="center" shrinkToFit="1"/>
    </xf>
    <xf numFmtId="9" fontId="38" fillId="2" borderId="72" xfId="5" applyNumberFormat="1" applyFont="1" applyFill="1" applyBorder="1" applyAlignment="1">
      <alignment horizontal="right" vertical="center" shrinkToFit="1"/>
    </xf>
    <xf numFmtId="0" fontId="1" fillId="0" borderId="123" xfId="4" applyFont="1" applyBorder="1" applyAlignment="1">
      <alignment vertical="center"/>
    </xf>
    <xf numFmtId="0" fontId="38" fillId="3" borderId="160" xfId="4" applyFont="1" applyFill="1" applyBorder="1" applyAlignment="1">
      <alignment vertical="center" shrinkToFit="1"/>
    </xf>
    <xf numFmtId="177" fontId="38" fillId="3" borderId="26" xfId="4" applyNumberFormat="1" applyFont="1" applyFill="1" applyBorder="1" applyAlignment="1">
      <alignment horizontal="right" vertical="center" shrinkToFit="1"/>
    </xf>
    <xf numFmtId="177" fontId="38" fillId="3" borderId="63" xfId="4" applyNumberFormat="1" applyFont="1" applyFill="1" applyBorder="1" applyAlignment="1">
      <alignment horizontal="right" vertical="center" shrinkToFit="1"/>
    </xf>
    <xf numFmtId="177" fontId="38" fillId="3" borderId="87" xfId="4" applyNumberFormat="1" applyFont="1" applyFill="1" applyBorder="1" applyAlignment="1">
      <alignment horizontal="right" vertical="center" shrinkToFit="1"/>
    </xf>
    <xf numFmtId="0" fontId="38" fillId="0" borderId="226" xfId="4" applyFont="1" applyFill="1" applyBorder="1" applyAlignment="1" applyProtection="1">
      <alignment horizontal="center" vertical="center" shrinkToFit="1"/>
      <protection locked="0"/>
    </xf>
    <xf numFmtId="177" fontId="38" fillId="2" borderId="26" xfId="4" applyNumberFormat="1" applyFont="1" applyFill="1" applyBorder="1" applyAlignment="1">
      <alignment horizontal="right" vertical="center" shrinkToFit="1"/>
    </xf>
    <xf numFmtId="177" fontId="38" fillId="2" borderId="63" xfId="4" applyNumberFormat="1" applyFont="1" applyFill="1" applyBorder="1" applyAlignment="1">
      <alignment horizontal="right" vertical="center" shrinkToFit="1"/>
    </xf>
    <xf numFmtId="177" fontId="38" fillId="2" borderId="87" xfId="4" applyNumberFormat="1" applyFont="1" applyFill="1" applyBorder="1" applyAlignment="1">
      <alignment horizontal="right" vertical="center" shrinkToFit="1"/>
    </xf>
    <xf numFmtId="177" fontId="38" fillId="2" borderId="74" xfId="4" applyNumberFormat="1" applyFont="1" applyFill="1" applyBorder="1" applyAlignment="1">
      <alignment horizontal="right" vertical="center" shrinkToFit="1"/>
    </xf>
    <xf numFmtId="0" fontId="38" fillId="0" borderId="126" xfId="4" applyFont="1" applyFill="1" applyBorder="1" applyAlignment="1" applyProtection="1">
      <alignment horizontal="center" vertical="center" shrinkToFit="1"/>
      <protection locked="0"/>
    </xf>
    <xf numFmtId="0" fontId="38" fillId="2" borderId="254" xfId="4" applyFont="1" applyFill="1" applyBorder="1" applyAlignment="1">
      <alignment vertical="center" shrinkToFit="1"/>
    </xf>
    <xf numFmtId="0" fontId="38" fillId="0" borderId="256" xfId="4" applyFont="1" applyFill="1" applyBorder="1" applyAlignment="1">
      <alignment vertical="center" shrinkToFit="1"/>
    </xf>
    <xf numFmtId="0" fontId="38" fillId="0" borderId="2" xfId="4" applyFont="1" applyFill="1" applyBorder="1" applyAlignment="1" applyProtection="1">
      <alignment horizontal="center" vertical="center" shrinkToFit="1"/>
      <protection locked="0"/>
    </xf>
    <xf numFmtId="177" fontId="38" fillId="2" borderId="257" xfId="4" applyNumberFormat="1" applyFont="1" applyFill="1" applyBorder="1" applyAlignment="1">
      <alignment horizontal="right" vertical="center" shrinkToFit="1"/>
    </xf>
    <xf numFmtId="180" fontId="38" fillId="2" borderId="239" xfId="4" applyNumberFormat="1" applyFont="1" applyFill="1" applyBorder="1" applyAlignment="1">
      <alignment horizontal="right" vertical="center" shrinkToFit="1"/>
    </xf>
    <xf numFmtId="177" fontId="38" fillId="0" borderId="258" xfId="4" applyNumberFormat="1" applyFont="1" applyFill="1" applyBorder="1" applyAlignment="1">
      <alignment horizontal="right" vertical="center" shrinkToFit="1"/>
    </xf>
    <xf numFmtId="0" fontId="38" fillId="0" borderId="11" xfId="4" applyFont="1" applyFill="1" applyBorder="1" applyAlignment="1">
      <alignment vertical="center"/>
    </xf>
    <xf numFmtId="0" fontId="38" fillId="0" borderId="195" xfId="4" applyFont="1" applyFill="1" applyBorder="1" applyAlignment="1">
      <alignment vertical="center"/>
    </xf>
    <xf numFmtId="0" fontId="38" fillId="0" borderId="157" xfId="4" applyFont="1" applyFill="1" applyBorder="1" applyAlignment="1">
      <alignment horizontal="center" vertical="center"/>
    </xf>
    <xf numFmtId="0" fontId="38" fillId="0" borderId="255" xfId="4" applyFont="1" applyFill="1" applyBorder="1" applyAlignment="1">
      <alignment horizontal="center" vertical="center"/>
    </xf>
    <xf numFmtId="0" fontId="38" fillId="0" borderId="259" xfId="4" applyFont="1" applyFill="1" applyBorder="1" applyAlignment="1">
      <alignment horizontal="center" vertical="center"/>
    </xf>
    <xf numFmtId="0" fontId="38" fillId="0" borderId="260" xfId="4" applyFont="1" applyFill="1" applyBorder="1" applyAlignment="1">
      <alignment horizontal="center" vertical="center"/>
    </xf>
    <xf numFmtId="0" fontId="38" fillId="0" borderId="261" xfId="4" applyFont="1" applyFill="1" applyBorder="1" applyAlignment="1">
      <alignment horizontal="center" vertical="center"/>
    </xf>
    <xf numFmtId="0" fontId="38" fillId="2" borderId="194" xfId="4" applyFont="1" applyFill="1" applyBorder="1" applyAlignment="1">
      <alignment horizontal="center" vertical="center"/>
    </xf>
    <xf numFmtId="0" fontId="38" fillId="0" borderId="256" xfId="4" applyFont="1" applyFill="1" applyBorder="1" applyAlignment="1" applyProtection="1">
      <alignment vertical="center" shrinkToFit="1"/>
      <protection locked="0"/>
    </xf>
    <xf numFmtId="0" fontId="38" fillId="0" borderId="262" xfId="4" applyFont="1" applyFill="1" applyBorder="1" applyAlignment="1">
      <alignment vertical="center" shrinkToFit="1"/>
    </xf>
    <xf numFmtId="0" fontId="38" fillId="0" borderId="13" xfId="4" applyFont="1" applyFill="1" applyBorder="1" applyAlignment="1">
      <alignment horizontal="center" vertical="center" shrinkToFit="1"/>
    </xf>
    <xf numFmtId="0" fontId="38" fillId="0" borderId="0" xfId="4" applyFont="1" applyFill="1" applyBorder="1" applyAlignment="1">
      <alignment horizontal="center" vertical="center" shrinkToFit="1"/>
    </xf>
    <xf numFmtId="0" fontId="38" fillId="0" borderId="14" xfId="4" applyFont="1" applyFill="1" applyBorder="1" applyAlignment="1" applyProtection="1">
      <alignment horizontal="center" vertical="center" shrinkToFit="1"/>
      <protection locked="0"/>
    </xf>
    <xf numFmtId="0" fontId="40" fillId="0" borderId="74" xfId="4" applyFont="1" applyFill="1" applyBorder="1" applyAlignment="1" applyProtection="1">
      <alignment horizontal="center" vertical="center" shrinkToFit="1"/>
      <protection locked="0"/>
    </xf>
    <xf numFmtId="0" fontId="38" fillId="4" borderId="64" xfId="4" applyFont="1" applyFill="1" applyBorder="1" applyAlignment="1" applyProtection="1">
      <alignment horizontal="center" vertical="center" wrapText="1"/>
      <protection locked="0"/>
    </xf>
    <xf numFmtId="38" fontId="38" fillId="2" borderId="20" xfId="5" applyFont="1" applyFill="1" applyBorder="1" applyAlignment="1">
      <alignment horizontal="right" vertical="center" shrinkToFit="1"/>
    </xf>
    <xf numFmtId="177" fontId="38" fillId="2" borderId="0" xfId="5" applyNumberFormat="1" applyFont="1" applyFill="1" applyBorder="1" applyAlignment="1">
      <alignment horizontal="right" vertical="center" shrinkToFit="1"/>
    </xf>
    <xf numFmtId="38" fontId="38" fillId="2" borderId="58" xfId="5" applyFont="1" applyFill="1" applyBorder="1" applyAlignment="1">
      <alignment horizontal="right" vertical="center" shrinkToFit="1"/>
    </xf>
    <xf numFmtId="0" fontId="38" fillId="2" borderId="161" xfId="4" applyFont="1" applyFill="1" applyBorder="1" applyAlignment="1">
      <alignment vertical="center" shrinkToFit="1"/>
    </xf>
    <xf numFmtId="0" fontId="38" fillId="2" borderId="22" xfId="4" applyFont="1" applyFill="1" applyBorder="1" applyAlignment="1">
      <alignment vertical="center" shrinkToFit="1"/>
    </xf>
    <xf numFmtId="0" fontId="38" fillId="2" borderId="20" xfId="5" applyNumberFormat="1" applyFont="1" applyFill="1" applyBorder="1" applyAlignment="1">
      <alignment horizontal="right" vertical="center" shrinkToFit="1"/>
    </xf>
    <xf numFmtId="0" fontId="38" fillId="3" borderId="161" xfId="4" applyFont="1" applyFill="1" applyBorder="1" applyAlignment="1">
      <alignment vertical="center" shrinkToFit="1"/>
    </xf>
    <xf numFmtId="0" fontId="38" fillId="3" borderId="107" xfId="4" applyFont="1" applyFill="1" applyBorder="1" applyAlignment="1">
      <alignment vertical="center" shrinkToFit="1"/>
    </xf>
    <xf numFmtId="0" fontId="40" fillId="0" borderId="63" xfId="4" applyFont="1" applyFill="1" applyBorder="1" applyAlignment="1" applyProtection="1">
      <alignment horizontal="center" vertical="center" shrinkToFit="1"/>
      <protection locked="0"/>
    </xf>
    <xf numFmtId="177" fontId="38" fillId="2" borderId="68" xfId="4" applyNumberFormat="1" applyFont="1" applyFill="1" applyBorder="1" applyAlignment="1">
      <alignment horizontal="right" vertical="center" shrinkToFit="1"/>
    </xf>
    <xf numFmtId="0" fontId="0" fillId="0" borderId="0" xfId="4" applyFont="1" applyAlignment="1">
      <alignment horizontal="center"/>
    </xf>
    <xf numFmtId="179" fontId="38" fillId="2" borderId="20" xfId="5" applyNumberFormat="1" applyFont="1" applyFill="1" applyBorder="1" applyAlignment="1">
      <alignment horizontal="right" vertical="center" shrinkToFit="1"/>
    </xf>
    <xf numFmtId="0" fontId="41" fillId="4" borderId="58" xfId="4" applyFont="1" applyFill="1" applyBorder="1" applyAlignment="1">
      <alignment horizontal="center" vertical="center"/>
    </xf>
    <xf numFmtId="179" fontId="38" fillId="0" borderId="255" xfId="5" applyNumberFormat="1" applyFont="1" applyFill="1" applyBorder="1" applyAlignment="1">
      <alignment horizontal="right" vertical="center" shrinkToFit="1"/>
    </xf>
    <xf numFmtId="179" fontId="38" fillId="0" borderId="263" xfId="5" applyNumberFormat="1" applyFont="1" applyFill="1" applyBorder="1" applyAlignment="1">
      <alignment horizontal="right" vertical="center" shrinkToFit="1"/>
    </xf>
    <xf numFmtId="0" fontId="38" fillId="0" borderId="73" xfId="4" applyFont="1" applyFill="1" applyBorder="1" applyAlignment="1" applyProtection="1">
      <alignment horizontal="center" vertical="center" shrinkToFit="1"/>
      <protection locked="0"/>
    </xf>
    <xf numFmtId="0" fontId="38" fillId="2" borderId="163" xfId="4" applyFont="1" applyFill="1" applyBorder="1" applyAlignment="1">
      <alignment vertical="center" shrinkToFit="1"/>
    </xf>
    <xf numFmtId="0" fontId="38" fillId="0" borderId="258" xfId="4" applyFont="1" applyFill="1" applyBorder="1" applyAlignment="1">
      <alignment vertical="center" shrinkToFit="1"/>
    </xf>
    <xf numFmtId="177" fontId="38" fillId="5" borderId="258" xfId="4" applyNumberFormat="1" applyFont="1" applyFill="1" applyBorder="1" applyAlignment="1">
      <alignment horizontal="right" vertical="center" shrinkToFit="1"/>
    </xf>
    <xf numFmtId="0" fontId="38" fillId="0" borderId="159" xfId="4" applyFont="1" applyFill="1" applyBorder="1" applyAlignment="1" applyProtection="1">
      <alignment horizontal="center" vertical="center" shrinkToFit="1"/>
      <protection locked="0"/>
    </xf>
    <xf numFmtId="0" fontId="38" fillId="0" borderId="74" xfId="4" applyFont="1" applyFill="1" applyBorder="1" applyAlignment="1" applyProtection="1">
      <alignment horizontal="center" vertical="center" shrinkToFit="1"/>
      <protection locked="0"/>
    </xf>
    <xf numFmtId="0" fontId="40" fillId="0" borderId="21" xfId="4" applyFont="1" applyFill="1" applyBorder="1" applyAlignment="1" applyProtection="1">
      <alignment horizontal="center" vertical="center" shrinkToFit="1"/>
      <protection locked="0"/>
    </xf>
    <xf numFmtId="38" fontId="4" fillId="3" borderId="64" xfId="2" applyFont="1" applyFill="1" applyBorder="1" applyAlignment="1">
      <alignment horizontal="right" vertical="center"/>
    </xf>
    <xf numFmtId="38" fontId="4" fillId="3" borderId="62" xfId="2" applyFont="1" applyFill="1" applyBorder="1" applyAlignment="1">
      <alignment horizontal="right" vertical="center"/>
    </xf>
    <xf numFmtId="38" fontId="4" fillId="3" borderId="172" xfId="2" applyFont="1" applyFill="1" applyBorder="1" applyAlignment="1">
      <alignment horizontal="right" vertical="center"/>
    </xf>
    <xf numFmtId="38" fontId="4" fillId="3" borderId="52" xfId="2" applyFont="1" applyFill="1" applyBorder="1" applyAlignment="1">
      <alignment horizontal="right" vertical="center"/>
    </xf>
    <xf numFmtId="38" fontId="9" fillId="6" borderId="0" xfId="5" applyFont="1" applyFill="1" applyAlignment="1">
      <alignment vertical="center"/>
    </xf>
    <xf numFmtId="38" fontId="43" fillId="6" borderId="0" xfId="5" applyFont="1" applyFill="1" applyAlignment="1">
      <alignment horizontal="right" vertical="center"/>
    </xf>
    <xf numFmtId="38" fontId="9" fillId="6" borderId="278" xfId="5" applyFont="1" applyFill="1" applyBorder="1" applyAlignment="1">
      <alignment horizontal="center" vertical="center"/>
    </xf>
    <xf numFmtId="38" fontId="9" fillId="6" borderId="279" xfId="5" applyFont="1" applyFill="1" applyBorder="1" applyAlignment="1">
      <alignment horizontal="center" vertical="center"/>
    </xf>
    <xf numFmtId="38" fontId="9" fillId="6" borderId="280" xfId="5" applyFont="1" applyFill="1" applyBorder="1" applyAlignment="1">
      <alignment horizontal="center" vertical="center"/>
    </xf>
    <xf numFmtId="38" fontId="9" fillId="6" borderId="281" xfId="5" applyFont="1" applyFill="1" applyBorder="1" applyAlignment="1">
      <alignment horizontal="center" vertical="center"/>
    </xf>
    <xf numFmtId="38" fontId="9" fillId="6" borderId="0" xfId="5" applyFont="1" applyFill="1" applyAlignment="1">
      <alignment horizontal="center" vertical="center"/>
    </xf>
    <xf numFmtId="38" fontId="9" fillId="6" borderId="283" xfId="5" applyFont="1" applyFill="1" applyBorder="1" applyAlignment="1">
      <alignment vertical="center"/>
    </xf>
    <xf numFmtId="38" fontId="9" fillId="6" borderId="58" xfId="5" applyFont="1" applyFill="1" applyBorder="1" applyAlignment="1">
      <alignment vertical="center"/>
    </xf>
    <xf numFmtId="38" fontId="9" fillId="6" borderId="3" xfId="5" applyFont="1" applyFill="1" applyBorder="1" applyAlignment="1">
      <alignment vertical="center"/>
    </xf>
    <xf numFmtId="38" fontId="9" fillId="6" borderId="2" xfId="5" applyFont="1" applyFill="1" applyBorder="1" applyAlignment="1">
      <alignment vertical="center"/>
    </xf>
    <xf numFmtId="38" fontId="9" fillId="6" borderId="77" xfId="5" applyFont="1" applyFill="1" applyBorder="1" applyAlignment="1">
      <alignment vertical="center"/>
    </xf>
    <xf numFmtId="38" fontId="9" fillId="6" borderId="284" xfId="5" applyFont="1" applyFill="1" applyBorder="1" applyAlignment="1">
      <alignment vertical="center"/>
    </xf>
    <xf numFmtId="38" fontId="9" fillId="6" borderId="0" xfId="5" applyFont="1" applyFill="1" applyBorder="1" applyAlignment="1">
      <alignment vertical="center"/>
    </xf>
    <xf numFmtId="38" fontId="9" fillId="6" borderId="273" xfId="5" applyFont="1" applyFill="1" applyBorder="1" applyAlignment="1">
      <alignment vertical="center"/>
    </xf>
    <xf numFmtId="38" fontId="9" fillId="6" borderId="78" xfId="5" applyFont="1" applyFill="1" applyBorder="1" applyAlignment="1">
      <alignment vertical="center"/>
    </xf>
    <xf numFmtId="38" fontId="9" fillId="6" borderId="125" xfId="5" applyFont="1" applyFill="1" applyBorder="1" applyAlignment="1">
      <alignment vertical="center"/>
    </xf>
    <xf numFmtId="38" fontId="9" fillId="6" borderId="114" xfId="5" applyFont="1" applyFill="1" applyBorder="1" applyAlignment="1">
      <alignment vertical="center"/>
    </xf>
    <xf numFmtId="38" fontId="9" fillId="6" borderId="15" xfId="5" applyFont="1" applyFill="1" applyBorder="1" applyAlignment="1">
      <alignment vertical="center"/>
    </xf>
    <xf numFmtId="38" fontId="9" fillId="6" borderId="285" xfId="5" applyFont="1" applyFill="1" applyBorder="1" applyAlignment="1">
      <alignment vertical="center"/>
    </xf>
    <xf numFmtId="38" fontId="9" fillId="6" borderId="286" xfId="5" applyFont="1" applyFill="1" applyBorder="1" applyAlignment="1">
      <alignment vertical="center"/>
    </xf>
    <xf numFmtId="38" fontId="9" fillId="6" borderId="275" xfId="5" applyFont="1" applyFill="1" applyBorder="1" applyAlignment="1">
      <alignment vertical="center"/>
    </xf>
    <xf numFmtId="38" fontId="9" fillId="6" borderId="287" xfId="5" applyFont="1" applyFill="1" applyBorder="1" applyAlignment="1">
      <alignment vertical="center"/>
    </xf>
    <xf numFmtId="38" fontId="9" fillId="6" borderId="288" xfId="5" applyFont="1" applyFill="1" applyBorder="1" applyAlignment="1">
      <alignment vertical="center"/>
    </xf>
    <xf numFmtId="38" fontId="9" fillId="6" borderId="274" xfId="5" applyFont="1" applyFill="1" applyBorder="1" applyAlignment="1">
      <alignment vertical="center"/>
    </xf>
    <xf numFmtId="38" fontId="9" fillId="6" borderId="67" xfId="5" applyFont="1" applyFill="1" applyBorder="1" applyAlignment="1">
      <alignment vertical="center"/>
    </xf>
    <xf numFmtId="38" fontId="9" fillId="6" borderId="153" xfId="5" applyFont="1" applyFill="1" applyBorder="1" applyAlignment="1">
      <alignment vertical="center"/>
    </xf>
    <xf numFmtId="38" fontId="9" fillId="6" borderId="185" xfId="5" applyFont="1" applyFill="1" applyBorder="1" applyAlignment="1">
      <alignment vertical="center"/>
    </xf>
    <xf numFmtId="38" fontId="9" fillId="6" borderId="289" xfId="5" applyFont="1" applyFill="1" applyBorder="1" applyAlignment="1">
      <alignment vertical="center"/>
    </xf>
    <xf numFmtId="38" fontId="9" fillId="6" borderId="35" xfId="5" applyFont="1" applyFill="1" applyBorder="1" applyAlignment="1">
      <alignment vertical="center"/>
    </xf>
    <xf numFmtId="38" fontId="45" fillId="6" borderId="81" xfId="5" applyFont="1" applyFill="1" applyBorder="1" applyAlignment="1">
      <alignment horizontal="center" vertical="center"/>
    </xf>
    <xf numFmtId="38" fontId="9" fillId="6" borderId="83" xfId="5" applyFont="1" applyFill="1" applyBorder="1" applyAlignment="1">
      <alignment vertical="center"/>
    </xf>
    <xf numFmtId="38" fontId="43" fillId="6" borderId="34" xfId="5" applyFont="1" applyFill="1" applyBorder="1" applyAlignment="1">
      <alignment horizontal="center" vertical="center"/>
    </xf>
    <xf numFmtId="38" fontId="9" fillId="6" borderId="84" xfId="5" applyFont="1" applyFill="1" applyBorder="1" applyAlignment="1">
      <alignment vertical="center"/>
    </xf>
    <xf numFmtId="38" fontId="9" fillId="6" borderId="290" xfId="5" applyFont="1" applyFill="1" applyBorder="1" applyAlignment="1">
      <alignment vertical="center"/>
    </xf>
    <xf numFmtId="38" fontId="9" fillId="6" borderId="13" xfId="5" applyFont="1" applyFill="1" applyBorder="1" applyAlignment="1">
      <alignment vertical="center"/>
    </xf>
    <xf numFmtId="38" fontId="13" fillId="6" borderId="121" xfId="5" applyFont="1" applyFill="1" applyBorder="1" applyAlignment="1">
      <alignment vertical="center"/>
    </xf>
    <xf numFmtId="38" fontId="9" fillId="6" borderId="12" xfId="5" applyFont="1" applyFill="1" applyBorder="1" applyAlignment="1">
      <alignment vertical="center"/>
    </xf>
    <xf numFmtId="38" fontId="13" fillId="6" borderId="78" xfId="5" applyFont="1" applyFill="1" applyBorder="1" applyAlignment="1">
      <alignment vertical="center"/>
    </xf>
    <xf numFmtId="38" fontId="45" fillId="6" borderId="78" xfId="5" applyFont="1" applyFill="1" applyBorder="1" applyAlignment="1">
      <alignment horizontal="center" vertical="center"/>
    </xf>
    <xf numFmtId="38" fontId="43" fillId="6" borderId="15" xfId="5" applyFont="1" applyFill="1" applyBorder="1" applyAlignment="1">
      <alignment horizontal="center" vertical="center"/>
    </xf>
    <xf numFmtId="38" fontId="9" fillId="6" borderId="304" xfId="5" applyFont="1" applyFill="1" applyBorder="1" applyAlignment="1">
      <alignment vertical="center"/>
    </xf>
    <xf numFmtId="38" fontId="9" fillId="6" borderId="53" xfId="5" applyFont="1" applyFill="1" applyBorder="1" applyAlignment="1">
      <alignment vertical="center"/>
    </xf>
    <xf numFmtId="38" fontId="9" fillId="6" borderId="306" xfId="5" applyFont="1" applyFill="1" applyBorder="1" applyAlignment="1">
      <alignment vertical="center"/>
    </xf>
    <xf numFmtId="38" fontId="9" fillId="6" borderId="52" xfId="5" applyFont="1" applyFill="1" applyBorder="1" applyAlignment="1">
      <alignment vertical="center"/>
    </xf>
    <xf numFmtId="38" fontId="9" fillId="6" borderId="307" xfId="5" applyFont="1" applyFill="1" applyBorder="1" applyAlignment="1">
      <alignment vertical="center"/>
    </xf>
    <xf numFmtId="38" fontId="9" fillId="6" borderId="308" xfId="5" applyFont="1" applyFill="1" applyBorder="1" applyAlignment="1">
      <alignment vertical="center"/>
    </xf>
    <xf numFmtId="38" fontId="9" fillId="6" borderId="95" xfId="5" applyFont="1" applyFill="1" applyBorder="1" applyAlignment="1">
      <alignment vertical="center"/>
    </xf>
    <xf numFmtId="38" fontId="9" fillId="6" borderId="48" xfId="5" applyFont="1" applyFill="1" applyBorder="1" applyAlignment="1">
      <alignment vertical="center"/>
    </xf>
    <xf numFmtId="38" fontId="9" fillId="6" borderId="310" xfId="5" applyFont="1" applyFill="1" applyBorder="1" applyAlignment="1">
      <alignment vertical="center"/>
    </xf>
    <xf numFmtId="38" fontId="9" fillId="6" borderId="47" xfId="5" applyFont="1" applyFill="1" applyBorder="1" applyAlignment="1">
      <alignment vertical="center"/>
    </xf>
    <xf numFmtId="38" fontId="9" fillId="6" borderId="311" xfId="5" applyFont="1" applyFill="1" applyBorder="1" applyAlignment="1">
      <alignment vertical="center"/>
    </xf>
    <xf numFmtId="38" fontId="9" fillId="6" borderId="312" xfId="5" applyFont="1" applyFill="1" applyBorder="1" applyAlignment="1">
      <alignment vertical="center"/>
    </xf>
    <xf numFmtId="38" fontId="9" fillId="6" borderId="313" xfId="5" applyFont="1" applyFill="1" applyBorder="1" applyAlignment="1">
      <alignment vertical="center"/>
    </xf>
    <xf numFmtId="38" fontId="9" fillId="6" borderId="316" xfId="5" applyFont="1" applyFill="1" applyBorder="1" applyAlignment="1">
      <alignment vertical="center"/>
    </xf>
    <xf numFmtId="38" fontId="9" fillId="6" borderId="10" xfId="5" applyFont="1" applyFill="1" applyBorder="1" applyAlignment="1">
      <alignment vertical="center"/>
    </xf>
    <xf numFmtId="38" fontId="9" fillId="6" borderId="317" xfId="5" applyFont="1" applyFill="1" applyBorder="1" applyAlignment="1">
      <alignment vertical="center"/>
    </xf>
    <xf numFmtId="38" fontId="9" fillId="6" borderId="318" xfId="5" applyFont="1" applyFill="1" applyBorder="1" applyAlignment="1">
      <alignment vertical="center"/>
    </xf>
    <xf numFmtId="38" fontId="48" fillId="6" borderId="0" xfId="5" applyFont="1" applyFill="1" applyAlignment="1">
      <alignment vertical="center"/>
    </xf>
    <xf numFmtId="38" fontId="9" fillId="2" borderId="289" xfId="5" applyFont="1" applyFill="1" applyBorder="1" applyAlignment="1">
      <alignment vertical="center"/>
    </xf>
    <xf numFmtId="38" fontId="9" fillId="2" borderId="35" xfId="5" applyFont="1" applyFill="1" applyBorder="1" applyAlignment="1">
      <alignment vertical="center"/>
    </xf>
    <xf numFmtId="38" fontId="45" fillId="2" borderId="81" xfId="5" applyFont="1" applyFill="1" applyBorder="1" applyAlignment="1">
      <alignment horizontal="center" vertical="center"/>
    </xf>
    <xf numFmtId="38" fontId="9" fillId="2" borderId="138" xfId="5" applyFont="1" applyFill="1" applyBorder="1" applyAlignment="1">
      <alignment vertical="center"/>
    </xf>
    <xf numFmtId="38" fontId="9" fillId="2" borderId="83" xfId="5" applyFont="1" applyFill="1" applyBorder="1" applyAlignment="1">
      <alignment vertical="center"/>
    </xf>
    <xf numFmtId="38" fontId="43" fillId="2" borderId="34" xfId="5" applyFont="1" applyFill="1" applyBorder="1" applyAlignment="1">
      <alignment horizontal="center" vertical="center"/>
    </xf>
    <xf numFmtId="38" fontId="9" fillId="2" borderId="84" xfId="5" applyFont="1" applyFill="1" applyBorder="1" applyAlignment="1">
      <alignment vertical="center"/>
    </xf>
    <xf numFmtId="38" fontId="9" fillId="2" borderId="290" xfId="5" applyFont="1" applyFill="1" applyBorder="1" applyAlignment="1">
      <alignment vertical="center"/>
    </xf>
    <xf numFmtId="38" fontId="9" fillId="2" borderId="293" xfId="5" applyFont="1" applyFill="1" applyBorder="1" applyAlignment="1">
      <alignment vertical="center"/>
    </xf>
    <xf numFmtId="38" fontId="45" fillId="2" borderId="294" xfId="5" applyFont="1" applyFill="1" applyBorder="1" applyAlignment="1">
      <alignment horizontal="center" vertical="center"/>
    </xf>
    <xf numFmtId="38" fontId="9" fillId="2" borderId="295" xfId="5" applyFont="1" applyFill="1" applyBorder="1" applyAlignment="1">
      <alignment vertical="center"/>
    </xf>
    <xf numFmtId="38" fontId="9" fillId="2" borderId="296" xfId="5" applyFont="1" applyFill="1" applyBorder="1" applyAlignment="1">
      <alignment vertical="center"/>
    </xf>
    <xf numFmtId="38" fontId="9" fillId="2" borderId="292" xfId="5" applyFont="1" applyFill="1" applyBorder="1" applyAlignment="1">
      <alignment vertical="center"/>
    </xf>
    <xf numFmtId="38" fontId="45" fillId="2" borderId="297" xfId="5" applyFont="1" applyFill="1" applyBorder="1" applyAlignment="1">
      <alignment horizontal="center" vertical="center"/>
    </xf>
    <xf numFmtId="10" fontId="9" fillId="2" borderId="298" xfId="5" applyNumberFormat="1" applyFont="1" applyFill="1" applyBorder="1" applyAlignment="1">
      <alignment vertical="center"/>
    </xf>
    <xf numFmtId="10" fontId="9" fillId="2" borderId="299" xfId="5" applyNumberFormat="1" applyFont="1" applyFill="1" applyBorder="1" applyAlignment="1">
      <alignment vertical="center"/>
    </xf>
    <xf numFmtId="38" fontId="13" fillId="2" borderId="301" xfId="5" applyFont="1" applyFill="1" applyBorder="1" applyAlignment="1">
      <alignment vertical="center"/>
    </xf>
    <xf numFmtId="38" fontId="9" fillId="2" borderId="202" xfId="5" applyFont="1" applyFill="1" applyBorder="1" applyAlignment="1">
      <alignment vertical="center"/>
    </xf>
    <xf numFmtId="38" fontId="9" fillId="2" borderId="302" xfId="5" applyFont="1" applyFill="1" applyBorder="1" applyAlignment="1">
      <alignment vertical="center"/>
    </xf>
    <xf numFmtId="38" fontId="9" fillId="2" borderId="300" xfId="5" applyFont="1" applyFill="1" applyBorder="1" applyAlignment="1">
      <alignment vertical="center"/>
    </xf>
    <xf numFmtId="38" fontId="9" fillId="2" borderId="176" xfId="5" applyFont="1" applyFill="1" applyBorder="1" applyAlignment="1">
      <alignment vertical="center"/>
    </xf>
    <xf numFmtId="38" fontId="9" fillId="2" borderId="151" xfId="5" applyFont="1" applyFill="1" applyBorder="1" applyAlignment="1">
      <alignment vertical="center"/>
    </xf>
    <xf numFmtId="38" fontId="9" fillId="2" borderId="303" xfId="5" applyFont="1" applyFill="1" applyBorder="1" applyAlignment="1">
      <alignment vertical="center"/>
    </xf>
    <xf numFmtId="38" fontId="9" fillId="2" borderId="201" xfId="5" applyFont="1" applyFill="1" applyBorder="1" applyAlignment="1">
      <alignment vertical="center"/>
    </xf>
    <xf numFmtId="38" fontId="9" fillId="2" borderId="60" xfId="5" applyFont="1" applyFill="1" applyBorder="1" applyAlignment="1">
      <alignment vertical="center"/>
    </xf>
    <xf numFmtId="38" fontId="9" fillId="2" borderId="124" xfId="5" applyFont="1" applyFill="1" applyBorder="1" applyAlignment="1">
      <alignment vertical="center"/>
    </xf>
    <xf numFmtId="38" fontId="9" fillId="2" borderId="305" xfId="5" applyFont="1" applyFill="1" applyBorder="1" applyAlignment="1">
      <alignment vertical="center"/>
    </xf>
    <xf numFmtId="38" fontId="9" fillId="2" borderId="309" xfId="5" applyFont="1" applyFill="1" applyBorder="1" applyAlignment="1">
      <alignment vertical="center"/>
    </xf>
    <xf numFmtId="38" fontId="9" fillId="2" borderId="315" xfId="5" applyFont="1" applyFill="1" applyBorder="1" applyAlignment="1">
      <alignment vertical="center"/>
    </xf>
    <xf numFmtId="38" fontId="9" fillId="2" borderId="59" xfId="5" applyFont="1" applyFill="1" applyBorder="1" applyAlignment="1">
      <alignment vertical="center"/>
    </xf>
    <xf numFmtId="38" fontId="9" fillId="2" borderId="125" xfId="5" applyFont="1" applyFill="1" applyBorder="1" applyAlignment="1">
      <alignment vertical="center"/>
    </xf>
    <xf numFmtId="38" fontId="11" fillId="6" borderId="20" xfId="5" applyFont="1" applyFill="1" applyBorder="1" applyAlignment="1">
      <alignment vertical="center"/>
    </xf>
    <xf numFmtId="38" fontId="9" fillId="2" borderId="112" xfId="5" applyFont="1" applyFill="1" applyBorder="1" applyAlignment="1">
      <alignment vertical="center"/>
    </xf>
    <xf numFmtId="38" fontId="9" fillId="3" borderId="114" xfId="5" applyFont="1" applyFill="1" applyBorder="1" applyAlignment="1">
      <alignment vertical="center"/>
    </xf>
    <xf numFmtId="38" fontId="3" fillId="0" borderId="2" xfId="2" applyFont="1" applyBorder="1" applyAlignment="1">
      <alignment horizontal="center" vertical="center"/>
    </xf>
    <xf numFmtId="38" fontId="3" fillId="0" borderId="58" xfId="2" applyFont="1" applyBorder="1" applyAlignment="1">
      <alignment horizontal="center" vertical="center"/>
    </xf>
    <xf numFmtId="38" fontId="3" fillId="0" borderId="59" xfId="2" applyFont="1" applyBorder="1" applyAlignment="1">
      <alignment horizontal="center" vertical="center"/>
    </xf>
    <xf numFmtId="38" fontId="3" fillId="0" borderId="5" xfId="2" applyFont="1" applyBorder="1" applyAlignment="1">
      <alignment horizontal="center" vertical="center"/>
    </xf>
    <xf numFmtId="38" fontId="3" fillId="0" borderId="7" xfId="2" applyFont="1" applyBorder="1" applyAlignment="1">
      <alignment horizontal="center" vertical="center"/>
    </xf>
    <xf numFmtId="38" fontId="3" fillId="0" borderId="60" xfId="2" applyFont="1" applyBorder="1" applyAlignment="1">
      <alignment horizontal="center" vertical="center"/>
    </xf>
    <xf numFmtId="38" fontId="1" fillId="0" borderId="0" xfId="2" applyFont="1" applyAlignment="1">
      <alignment horizontal="left" vertical="center"/>
    </xf>
    <xf numFmtId="38" fontId="3" fillId="0" borderId="0" xfId="2" applyFont="1" applyAlignment="1">
      <alignment horizontal="left" vertical="center" wrapText="1"/>
    </xf>
    <xf numFmtId="38" fontId="3" fillId="0" borderId="12" xfId="2" applyFont="1" applyBorder="1" applyAlignment="1">
      <alignment horizontal="center" vertical="center" textRotation="255" wrapText="1"/>
    </xf>
    <xf numFmtId="38" fontId="3" fillId="0" borderId="15" xfId="2" applyFont="1" applyBorder="1" applyAlignment="1">
      <alignment horizontal="center" vertical="center" textRotation="255" wrapText="1"/>
    </xf>
    <xf numFmtId="38" fontId="3" fillId="0" borderId="15" xfId="2" applyFont="1" applyBorder="1" applyAlignment="1">
      <alignment horizontal="center" vertical="center" textRotation="255"/>
    </xf>
    <xf numFmtId="38" fontId="3" fillId="0" borderId="61" xfId="2" applyFont="1" applyBorder="1" applyAlignment="1">
      <alignment horizontal="center" vertical="center" textRotation="255"/>
    </xf>
    <xf numFmtId="38" fontId="3" fillId="0" borderId="62" xfId="2" applyFont="1" applyBorder="1" applyAlignment="1">
      <alignment horizontal="center" vertical="center" textRotation="255"/>
    </xf>
    <xf numFmtId="38" fontId="3" fillId="0" borderId="63" xfId="2" applyFont="1" applyBorder="1" applyAlignment="1">
      <alignment horizontal="center" vertical="center" textRotation="255"/>
    </xf>
    <xf numFmtId="38" fontId="3" fillId="0" borderId="64" xfId="2" applyFont="1" applyBorder="1" applyAlignment="1">
      <alignment horizontal="center" vertical="center" textRotation="255" wrapText="1"/>
    </xf>
    <xf numFmtId="38" fontId="3" fillId="0" borderId="62" xfId="2" applyFont="1" applyBorder="1" applyAlignment="1">
      <alignment horizontal="center" vertical="center" textRotation="255" wrapText="1"/>
    </xf>
    <xf numFmtId="38" fontId="3" fillId="0" borderId="65" xfId="2" applyFont="1" applyBorder="1" applyAlignment="1">
      <alignment horizontal="center" vertical="center" textRotation="255" wrapText="1"/>
    </xf>
    <xf numFmtId="0" fontId="9" fillId="2" borderId="19" xfId="0" applyFont="1" applyFill="1" applyBorder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38" fontId="9" fillId="3" borderId="62" xfId="0" applyNumberFormat="1" applyFont="1" applyFill="1" applyBorder="1" applyAlignment="1" applyProtection="1">
      <alignment horizontal="left" vertical="center"/>
      <protection locked="0"/>
    </xf>
    <xf numFmtId="0" fontId="9" fillId="3" borderId="62" xfId="0" applyFont="1" applyFill="1" applyBorder="1" applyAlignment="1" applyProtection="1">
      <alignment horizontal="left" vertical="center"/>
      <protection locked="0"/>
    </xf>
    <xf numFmtId="0" fontId="9" fillId="3" borderId="15" xfId="0" applyFont="1" applyFill="1" applyBorder="1" applyAlignment="1" applyProtection="1">
      <alignment horizontal="left" vertical="center"/>
      <protection locked="0"/>
    </xf>
    <xf numFmtId="0" fontId="9" fillId="0" borderId="62" xfId="0" applyFont="1" applyBorder="1" applyAlignment="1" applyProtection="1">
      <alignment horizontal="left" vertical="center"/>
      <protection locked="0"/>
    </xf>
    <xf numFmtId="0" fontId="9" fillId="0" borderId="15" xfId="0" applyFont="1" applyBorder="1" applyAlignment="1" applyProtection="1">
      <alignment horizontal="left" vertical="center"/>
      <protection locked="0"/>
    </xf>
    <xf numFmtId="0" fontId="9" fillId="0" borderId="62" xfId="0" applyFont="1" applyBorder="1" applyAlignment="1">
      <alignment horizontal="center" vertical="center" textRotation="255" shrinkToFit="1"/>
    </xf>
    <xf numFmtId="0" fontId="9" fillId="0" borderId="63" xfId="0" applyFont="1" applyBorder="1" applyAlignment="1">
      <alignment horizontal="center" vertical="center" textRotation="255" shrinkToFit="1"/>
    </xf>
    <xf numFmtId="0" fontId="9" fillId="0" borderId="15" xfId="0" applyFont="1" applyBorder="1" applyAlignment="1" applyProtection="1">
      <alignment horizontal="left" vertical="center" shrinkToFit="1"/>
      <protection locked="0"/>
    </xf>
    <xf numFmtId="0" fontId="9" fillId="0" borderId="0" xfId="0" applyFont="1" applyAlignment="1" applyProtection="1">
      <alignment horizontal="left" vertical="center" shrinkToFit="1"/>
      <protection locked="0"/>
    </xf>
    <xf numFmtId="0" fontId="13" fillId="0" borderId="0" xfId="0" applyFont="1" applyAlignment="1" applyProtection="1">
      <alignment horizontal="left" vertical="center" shrinkToFit="1"/>
      <protection locked="0"/>
    </xf>
    <xf numFmtId="0" fontId="9" fillId="0" borderId="47" xfId="0" applyFont="1" applyBorder="1" applyAlignment="1">
      <alignment horizontal="left" vertical="center"/>
    </xf>
    <xf numFmtId="0" fontId="9" fillId="0" borderId="48" xfId="0" applyFont="1" applyBorder="1" applyAlignment="1">
      <alignment horizontal="left" vertical="center"/>
    </xf>
    <xf numFmtId="0" fontId="9" fillId="2" borderId="43" xfId="0" applyFont="1" applyFill="1" applyBorder="1" applyAlignment="1">
      <alignment horizontal="left" vertical="center" shrinkToFit="1"/>
    </xf>
    <xf numFmtId="0" fontId="9" fillId="2" borderId="44" xfId="0" applyFont="1" applyFill="1" applyBorder="1" applyAlignment="1">
      <alignment horizontal="left" vertical="center" shrinkToFit="1"/>
    </xf>
    <xf numFmtId="0" fontId="9" fillId="2" borderId="47" xfId="0" applyFont="1" applyFill="1" applyBorder="1" applyAlignment="1">
      <alignment horizontal="left" vertical="center" shrinkToFit="1"/>
    </xf>
    <xf numFmtId="0" fontId="9" fillId="2" borderId="48" xfId="0" applyFont="1" applyFill="1" applyBorder="1" applyAlignment="1">
      <alignment horizontal="left" vertical="center" shrinkToFit="1"/>
    </xf>
    <xf numFmtId="38" fontId="20" fillId="0" borderId="109" xfId="2" applyFont="1" applyFill="1" applyBorder="1" applyAlignment="1">
      <alignment horizontal="center" vertical="center" wrapText="1"/>
    </xf>
    <xf numFmtId="38" fontId="20" fillId="0" borderId="111" xfId="2" applyFont="1" applyFill="1" applyBorder="1" applyAlignment="1">
      <alignment horizontal="center" vertical="center" wrapText="1"/>
    </xf>
    <xf numFmtId="0" fontId="9" fillId="0" borderId="62" xfId="0" applyFont="1" applyBorder="1" applyAlignment="1">
      <alignment horizontal="center" vertical="center" textRotation="255"/>
    </xf>
    <xf numFmtId="0" fontId="9" fillId="0" borderId="63" xfId="0" applyFont="1" applyBorder="1" applyAlignment="1">
      <alignment horizontal="center" vertical="center" textRotation="255"/>
    </xf>
    <xf numFmtId="38" fontId="9" fillId="3" borderId="0" xfId="0" applyNumberFormat="1" applyFont="1" applyFill="1" applyBorder="1" applyAlignment="1" applyProtection="1">
      <alignment horizontal="left" vertical="center" shrinkToFit="1"/>
      <protection locked="0"/>
    </xf>
    <xf numFmtId="0" fontId="9" fillId="3" borderId="0" xfId="0" applyFont="1" applyFill="1" applyAlignment="1" applyProtection="1">
      <alignment horizontal="left" vertical="center"/>
      <protection locked="0"/>
    </xf>
    <xf numFmtId="0" fontId="9" fillId="3" borderId="0" xfId="0" applyFont="1" applyFill="1" applyAlignment="1" applyProtection="1">
      <alignment horizontal="left" vertical="center" shrinkToFit="1"/>
      <protection locked="0"/>
    </xf>
    <xf numFmtId="0" fontId="9" fillId="0" borderId="0" xfId="0" applyFont="1" applyBorder="1" applyAlignment="1" applyProtection="1">
      <alignment horizontal="left" vertical="center" shrinkToFit="1"/>
      <protection locked="0"/>
    </xf>
    <xf numFmtId="0" fontId="9" fillId="0" borderId="0" xfId="0" applyFont="1" applyBorder="1" applyAlignment="1" applyProtection="1">
      <alignment horizontal="left" vertical="center"/>
      <protection locked="0"/>
    </xf>
    <xf numFmtId="0" fontId="15" fillId="0" borderId="0" xfId="0" applyFont="1" applyAlignment="1">
      <alignment horizontal="center" vertical="center"/>
    </xf>
    <xf numFmtId="0" fontId="9" fillId="3" borderId="20" xfId="0" applyFont="1" applyFill="1" applyBorder="1" applyAlignment="1">
      <alignment horizontal="left" vertical="center"/>
    </xf>
    <xf numFmtId="0" fontId="9" fillId="0" borderId="68" xfId="0" applyFont="1" applyBorder="1" applyAlignment="1">
      <alignment horizontal="center" vertical="center" textRotation="255"/>
    </xf>
    <xf numFmtId="0" fontId="9" fillId="0" borderId="2" xfId="0" applyFont="1" applyBorder="1" applyAlignment="1">
      <alignment horizontal="center" vertical="center"/>
    </xf>
    <xf numFmtId="0" fontId="9" fillId="0" borderId="5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19" fillId="3" borderId="75" xfId="0" applyFont="1" applyFill="1" applyBorder="1" applyAlignment="1">
      <alignment horizontal="center" vertical="center"/>
    </xf>
    <xf numFmtId="0" fontId="19" fillId="3" borderId="72" xfId="0" applyFont="1" applyFill="1" applyBorder="1" applyAlignment="1">
      <alignment horizontal="center" vertical="center"/>
    </xf>
    <xf numFmtId="0" fontId="19" fillId="3" borderId="73" xfId="0" applyFont="1" applyFill="1" applyBorder="1" applyAlignment="1">
      <alignment horizontal="center" vertical="center"/>
    </xf>
    <xf numFmtId="0" fontId="9" fillId="2" borderId="73" xfId="0" applyFont="1" applyFill="1" applyBorder="1" applyAlignment="1">
      <alignment horizontal="center" vertical="center"/>
    </xf>
    <xf numFmtId="0" fontId="9" fillId="2" borderId="72" xfId="0" applyFont="1" applyFill="1" applyBorder="1" applyAlignment="1">
      <alignment horizontal="center" vertical="center"/>
    </xf>
    <xf numFmtId="0" fontId="9" fillId="0" borderId="69" xfId="0" applyFont="1" applyBorder="1" applyAlignment="1">
      <alignment horizontal="center" vertical="center"/>
    </xf>
    <xf numFmtId="0" fontId="9" fillId="0" borderId="70" xfId="0" applyFont="1" applyBorder="1" applyAlignment="1">
      <alignment horizontal="center" vertical="center"/>
    </xf>
    <xf numFmtId="0" fontId="38" fillId="0" borderId="134" xfId="4" applyFont="1" applyBorder="1" applyAlignment="1">
      <alignment horizontal="center" vertical="center" shrinkToFit="1"/>
    </xf>
    <xf numFmtId="0" fontId="38" fillId="0" borderId="135" xfId="4" applyFont="1" applyBorder="1" applyAlignment="1">
      <alignment horizontal="center" vertical="center" shrinkToFit="1"/>
    </xf>
    <xf numFmtId="38" fontId="38" fillId="0" borderId="241" xfId="5" applyFont="1" applyFill="1" applyBorder="1" applyAlignment="1">
      <alignment vertical="center"/>
    </xf>
    <xf numFmtId="38" fontId="38" fillId="0" borderId="242" xfId="5" applyFont="1" applyFill="1" applyBorder="1" applyAlignment="1">
      <alignment vertical="center"/>
    </xf>
    <xf numFmtId="0" fontId="38" fillId="0" borderId="75" xfId="4" applyFont="1" applyBorder="1" applyAlignment="1">
      <alignment vertical="center" shrinkToFit="1"/>
    </xf>
    <xf numFmtId="0" fontId="38" fillId="0" borderId="72" xfId="4" applyFont="1" applyBorder="1" applyAlignment="1">
      <alignment vertical="center" shrinkToFit="1"/>
    </xf>
    <xf numFmtId="38" fontId="38" fillId="0" borderId="75" xfId="5" applyFont="1" applyFill="1" applyBorder="1" applyAlignment="1">
      <alignment vertical="center"/>
    </xf>
    <xf numFmtId="38" fontId="38" fillId="0" borderId="137" xfId="5" applyFont="1" applyFill="1" applyBorder="1" applyAlignment="1">
      <alignment vertical="center"/>
    </xf>
    <xf numFmtId="0" fontId="38" fillId="0" borderId="3" xfId="4" applyFont="1" applyBorder="1" applyAlignment="1">
      <alignment vertical="center" shrinkToFit="1"/>
    </xf>
    <xf numFmtId="0" fontId="38" fillId="0" borderId="58" xfId="4" applyFont="1" applyBorder="1" applyAlignment="1">
      <alignment vertical="center" shrinkToFit="1"/>
    </xf>
    <xf numFmtId="38" fontId="38" fillId="0" borderId="3" xfId="5" applyFont="1" applyFill="1" applyBorder="1" applyAlignment="1">
      <alignment vertical="center"/>
    </xf>
    <xf numFmtId="38" fontId="38" fillId="0" borderId="59" xfId="5" applyFont="1" applyFill="1" applyBorder="1" applyAlignment="1">
      <alignment vertical="center"/>
    </xf>
    <xf numFmtId="0" fontId="38" fillId="0" borderId="69" xfId="4" applyFont="1" applyBorder="1" applyAlignment="1">
      <alignment vertical="center" shrinkToFit="1"/>
    </xf>
    <xf numFmtId="0" fontId="38" fillId="0" borderId="70" xfId="4" applyFont="1" applyBorder="1" applyAlignment="1">
      <alignment vertical="center" shrinkToFit="1"/>
    </xf>
    <xf numFmtId="38" fontId="38" fillId="0" borderId="118" xfId="5" applyFont="1" applyFill="1" applyBorder="1" applyAlignment="1">
      <alignment vertical="center"/>
    </xf>
    <xf numFmtId="38" fontId="38" fillId="0" borderId="139" xfId="5" applyFont="1" applyFill="1" applyBorder="1" applyAlignment="1">
      <alignment vertical="center"/>
    </xf>
    <xf numFmtId="38" fontId="38" fillId="0" borderId="208" xfId="5" applyFont="1" applyFill="1" applyBorder="1" applyAlignment="1">
      <alignment horizontal="center" vertical="center" shrinkToFit="1"/>
    </xf>
    <xf numFmtId="0" fontId="1" fillId="0" borderId="237" xfId="4" applyFont="1" applyBorder="1" applyAlignment="1">
      <alignment horizontal="center" vertical="center" shrinkToFit="1"/>
    </xf>
    <xf numFmtId="38" fontId="38" fillId="0" borderId="211" xfId="5" applyFont="1" applyFill="1" applyBorder="1" applyAlignment="1">
      <alignment horizontal="center" vertical="center" shrinkToFit="1"/>
    </xf>
    <xf numFmtId="0" fontId="1" fillId="0" borderId="238" xfId="4" applyFont="1" applyBorder="1" applyAlignment="1">
      <alignment horizontal="center" vertical="center" shrinkToFit="1"/>
    </xf>
    <xf numFmtId="38" fontId="38" fillId="0" borderId="0" xfId="5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center" vertical="center"/>
    </xf>
    <xf numFmtId="0" fontId="38" fillId="0" borderId="72" xfId="4" applyFont="1" applyFill="1" applyBorder="1" applyAlignment="1">
      <alignment horizontal="center" vertical="center" shrinkToFit="1"/>
    </xf>
    <xf numFmtId="0" fontId="1" fillId="0" borderId="72" xfId="4" applyFont="1" applyBorder="1" applyAlignment="1">
      <alignment horizontal="center" vertical="center" shrinkToFit="1"/>
    </xf>
    <xf numFmtId="0" fontId="38" fillId="0" borderId="168" xfId="4" applyFont="1" applyFill="1" applyBorder="1" applyAlignment="1">
      <alignment horizontal="center" vertical="center" shrinkToFit="1"/>
    </xf>
    <xf numFmtId="0" fontId="38" fillId="0" borderId="134" xfId="4" applyFont="1" applyFill="1" applyBorder="1" applyAlignment="1">
      <alignment horizontal="center" vertical="center"/>
    </xf>
    <xf numFmtId="0" fontId="38" fillId="0" borderId="239" xfId="4" applyFont="1" applyFill="1" applyBorder="1" applyAlignment="1">
      <alignment horizontal="center" vertical="center"/>
    </xf>
    <xf numFmtId="0" fontId="38" fillId="0" borderId="70" xfId="4" applyFont="1" applyFill="1" applyBorder="1" applyAlignment="1">
      <alignment horizontal="center" vertical="center" shrinkToFit="1"/>
    </xf>
    <xf numFmtId="0" fontId="1" fillId="0" borderId="70" xfId="4" applyFont="1" applyBorder="1" applyAlignment="1">
      <alignment horizontal="center" vertical="center" shrinkToFit="1"/>
    </xf>
    <xf numFmtId="177" fontId="38" fillId="0" borderId="225" xfId="4" applyNumberFormat="1" applyFont="1" applyFill="1" applyBorder="1" applyAlignment="1">
      <alignment horizontal="center" vertical="center" shrinkToFit="1"/>
    </xf>
    <xf numFmtId="177" fontId="38" fillId="0" borderId="210" xfId="4" applyNumberFormat="1" applyFont="1" applyFill="1" applyBorder="1" applyAlignment="1">
      <alignment horizontal="center" vertical="center" shrinkToFit="1"/>
    </xf>
    <xf numFmtId="177" fontId="38" fillId="0" borderId="236" xfId="4" applyNumberFormat="1" applyFont="1" applyFill="1" applyBorder="1" applyAlignment="1">
      <alignment horizontal="center" vertical="center" shrinkToFit="1"/>
    </xf>
    <xf numFmtId="38" fontId="38" fillId="0" borderId="206" xfId="5" applyFont="1" applyFill="1" applyBorder="1" applyAlignment="1">
      <alignment horizontal="center" vertical="center" shrinkToFit="1"/>
    </xf>
    <xf numFmtId="38" fontId="38" fillId="0" borderId="207" xfId="5" applyFont="1" applyFill="1" applyBorder="1" applyAlignment="1">
      <alignment horizontal="center" vertical="center" shrinkToFit="1"/>
    </xf>
    <xf numFmtId="38" fontId="38" fillId="0" borderId="212" xfId="5" applyFont="1" applyFill="1" applyBorder="1" applyAlignment="1">
      <alignment horizontal="center" vertical="center" shrinkToFit="1"/>
    </xf>
    <xf numFmtId="38" fontId="38" fillId="0" borderId="213" xfId="5" applyFont="1" applyFill="1" applyBorder="1" applyAlignment="1">
      <alignment horizontal="center" vertical="center" shrinkToFit="1"/>
    </xf>
    <xf numFmtId="38" fontId="38" fillId="0" borderId="228" xfId="5" applyFont="1" applyFill="1" applyBorder="1" applyAlignment="1">
      <alignment horizontal="center" vertical="center" shrinkToFit="1"/>
    </xf>
    <xf numFmtId="38" fontId="38" fillId="0" borderId="229" xfId="5" applyFont="1" applyFill="1" applyBorder="1" applyAlignment="1">
      <alignment horizontal="center" vertical="center" shrinkToFit="1"/>
    </xf>
    <xf numFmtId="0" fontId="1" fillId="0" borderId="235" xfId="4" applyFont="1" applyBorder="1" applyAlignment="1">
      <alignment horizontal="center" shrinkToFit="1"/>
    </xf>
    <xf numFmtId="0" fontId="1" fillId="0" borderId="214" xfId="4" applyFont="1" applyBorder="1" applyAlignment="1">
      <alignment shrinkToFit="1"/>
    </xf>
    <xf numFmtId="0" fontId="1" fillId="0" borderId="235" xfId="4" applyFont="1" applyBorder="1" applyAlignment="1">
      <alignment shrinkToFit="1"/>
    </xf>
    <xf numFmtId="38" fontId="38" fillId="0" borderId="209" xfId="5" applyFont="1" applyFill="1" applyBorder="1" applyAlignment="1">
      <alignment horizontal="center" vertical="center" shrinkToFit="1"/>
    </xf>
    <xf numFmtId="0" fontId="1" fillId="0" borderId="223" xfId="4" applyFont="1" applyBorder="1" applyAlignment="1">
      <alignment horizontal="center" vertical="center" shrinkToFit="1"/>
    </xf>
    <xf numFmtId="177" fontId="38" fillId="0" borderId="228" xfId="4" applyNumberFormat="1" applyFont="1" applyFill="1" applyBorder="1" applyAlignment="1">
      <alignment horizontal="center" vertical="center" shrinkToFit="1"/>
    </xf>
    <xf numFmtId="177" fontId="38" fillId="0" borderId="229" xfId="4" applyNumberFormat="1" applyFont="1" applyFill="1" applyBorder="1" applyAlignment="1">
      <alignment horizontal="center" vertical="center" shrinkToFit="1"/>
    </xf>
    <xf numFmtId="177" fontId="38" fillId="0" borderId="230" xfId="4" applyNumberFormat="1" applyFont="1" applyFill="1" applyBorder="1" applyAlignment="1">
      <alignment horizontal="center" vertical="center" shrinkToFit="1"/>
    </xf>
    <xf numFmtId="38" fontId="38" fillId="0" borderId="231" xfId="5" applyFont="1" applyFill="1" applyBorder="1" applyAlignment="1">
      <alignment horizontal="center" vertical="center" shrinkToFit="1"/>
    </xf>
    <xf numFmtId="38" fontId="38" fillId="0" borderId="232" xfId="5" applyFont="1" applyFill="1" applyBorder="1" applyAlignment="1">
      <alignment horizontal="center" vertical="center" shrinkToFit="1"/>
    </xf>
    <xf numFmtId="38" fontId="39" fillId="0" borderId="217" xfId="5" applyFont="1" applyFill="1" applyBorder="1" applyAlignment="1">
      <alignment horizontal="center" vertical="center" shrinkToFit="1"/>
    </xf>
    <xf numFmtId="38" fontId="39" fillId="0" borderId="216" xfId="5" applyFont="1" applyFill="1" applyBorder="1" applyAlignment="1">
      <alignment horizontal="center" vertical="center" shrinkToFit="1"/>
    </xf>
    <xf numFmtId="38" fontId="39" fillId="0" borderId="218" xfId="5" applyFont="1" applyFill="1" applyBorder="1" applyAlignment="1">
      <alignment horizontal="center" vertical="center" shrinkToFit="1"/>
    </xf>
    <xf numFmtId="38" fontId="39" fillId="0" borderId="248" xfId="5" applyFont="1" applyFill="1" applyBorder="1" applyAlignment="1">
      <alignment horizontal="center" vertical="center" shrinkToFit="1"/>
    </xf>
    <xf numFmtId="38" fontId="39" fillId="0" borderId="249" xfId="5" applyFont="1" applyFill="1" applyBorder="1" applyAlignment="1">
      <alignment horizontal="center" vertical="center" shrinkToFit="1"/>
    </xf>
    <xf numFmtId="38" fontId="39" fillId="0" borderId="250" xfId="5" applyFont="1" applyFill="1" applyBorder="1" applyAlignment="1">
      <alignment horizontal="center" vertical="center" shrinkToFit="1"/>
    </xf>
    <xf numFmtId="0" fontId="38" fillId="4" borderId="157" xfId="4" applyFont="1" applyFill="1" applyBorder="1" applyAlignment="1">
      <alignment horizontal="center" vertical="center" textRotation="255"/>
    </xf>
    <xf numFmtId="0" fontId="38" fillId="4" borderId="166" xfId="4" applyFont="1" applyFill="1" applyBorder="1" applyAlignment="1">
      <alignment horizontal="center" vertical="center" textRotation="255"/>
    </xf>
    <xf numFmtId="0" fontId="38" fillId="4" borderId="12" xfId="4" applyFont="1" applyFill="1" applyBorder="1" applyAlignment="1">
      <alignment horizontal="center" vertical="center"/>
    </xf>
    <xf numFmtId="0" fontId="38" fillId="4" borderId="14" xfId="4" applyFont="1" applyFill="1" applyBorder="1" applyAlignment="1">
      <alignment horizontal="center" vertical="center"/>
    </xf>
    <xf numFmtId="0" fontId="38" fillId="4" borderId="204" xfId="4" applyFont="1" applyFill="1" applyBorder="1" applyAlignment="1">
      <alignment horizontal="center" vertical="center"/>
    </xf>
    <xf numFmtId="0" fontId="38" fillId="4" borderId="194" xfId="4" applyFont="1" applyFill="1" applyBorder="1" applyAlignment="1">
      <alignment horizontal="center" vertical="center"/>
    </xf>
    <xf numFmtId="0" fontId="38" fillId="4" borderId="12" xfId="4" applyFont="1" applyFill="1" applyBorder="1" applyAlignment="1" applyProtection="1">
      <alignment horizontal="center" vertical="center" wrapText="1"/>
      <protection locked="0"/>
    </xf>
    <xf numFmtId="0" fontId="1" fillId="0" borderId="14" xfId="4" applyFont="1" applyBorder="1" applyAlignment="1">
      <alignment horizontal="center" vertical="center" wrapText="1"/>
    </xf>
    <xf numFmtId="0" fontId="38" fillId="4" borderId="156" xfId="4" applyFont="1" applyFill="1" applyBorder="1" applyAlignment="1">
      <alignment horizontal="center" vertical="center" textRotation="255"/>
    </xf>
    <xf numFmtId="0" fontId="38" fillId="4" borderId="182" xfId="4" applyFont="1" applyFill="1" applyBorder="1" applyAlignment="1">
      <alignment horizontal="center" vertical="center" textRotation="255"/>
    </xf>
    <xf numFmtId="0" fontId="38" fillId="4" borderId="121" xfId="4" applyFont="1" applyFill="1" applyBorder="1" applyAlignment="1">
      <alignment horizontal="center" vertical="center"/>
    </xf>
    <xf numFmtId="0" fontId="38" fillId="4" borderId="13" xfId="4" applyFont="1" applyFill="1" applyBorder="1" applyAlignment="1">
      <alignment horizontal="center" vertical="center"/>
    </xf>
    <xf numFmtId="0" fontId="38" fillId="4" borderId="122" xfId="4" applyFont="1" applyFill="1" applyBorder="1" applyAlignment="1">
      <alignment horizontal="center" vertical="center"/>
    </xf>
    <xf numFmtId="177" fontId="38" fillId="0" borderId="234" xfId="4" applyNumberFormat="1" applyFont="1" applyFill="1" applyBorder="1" applyAlignment="1">
      <alignment horizontal="center" vertical="center" shrinkToFit="1"/>
    </xf>
    <xf numFmtId="0" fontId="38" fillId="2" borderId="175" xfId="4" applyFont="1" applyFill="1" applyBorder="1" applyAlignment="1" applyProtection="1">
      <alignment horizontal="center" vertical="center" shrinkToFit="1"/>
      <protection locked="0"/>
    </xf>
    <xf numFmtId="0" fontId="38" fillId="2" borderId="63" xfId="4" applyFont="1" applyFill="1" applyBorder="1" applyAlignment="1" applyProtection="1">
      <alignment horizontal="center" vertical="center" shrinkToFit="1"/>
      <protection locked="0"/>
    </xf>
    <xf numFmtId="177" fontId="38" fillId="0" borderId="206" xfId="4" applyNumberFormat="1" applyFont="1" applyFill="1" applyBorder="1" applyAlignment="1">
      <alignment horizontal="center" vertical="center" shrinkToFit="1"/>
    </xf>
    <xf numFmtId="177" fontId="38" fillId="0" borderId="207" xfId="4" applyNumberFormat="1" applyFont="1" applyFill="1" applyBorder="1" applyAlignment="1">
      <alignment horizontal="center" vertical="center" shrinkToFit="1"/>
    </xf>
    <xf numFmtId="177" fontId="38" fillId="0" borderId="208" xfId="4" applyNumberFormat="1" applyFont="1" applyFill="1" applyBorder="1" applyAlignment="1">
      <alignment horizontal="center" vertical="center" shrinkToFit="1"/>
    </xf>
    <xf numFmtId="177" fontId="38" fillId="0" borderId="212" xfId="4" applyNumberFormat="1" applyFont="1" applyFill="1" applyBorder="1" applyAlignment="1">
      <alignment horizontal="center" vertical="center" shrinkToFit="1"/>
    </xf>
    <xf numFmtId="177" fontId="38" fillId="0" borderId="213" xfId="4" applyNumberFormat="1" applyFont="1" applyFill="1" applyBorder="1" applyAlignment="1">
      <alignment horizontal="center" vertical="center" shrinkToFit="1"/>
    </xf>
    <xf numFmtId="177" fontId="38" fillId="0" borderId="214" xfId="4" applyNumberFormat="1" applyFont="1" applyFill="1" applyBorder="1" applyAlignment="1">
      <alignment horizontal="center" vertical="center" shrinkToFit="1"/>
    </xf>
    <xf numFmtId="178" fontId="38" fillId="2" borderId="70" xfId="5" applyNumberFormat="1" applyFont="1" applyFill="1" applyBorder="1" applyAlignment="1">
      <alignment horizontal="right" vertical="center" shrinkToFit="1"/>
    </xf>
    <xf numFmtId="178" fontId="38" fillId="2" borderId="159" xfId="5" applyNumberFormat="1" applyFont="1" applyFill="1" applyBorder="1" applyAlignment="1">
      <alignment horizontal="right" vertical="center" shrinkToFit="1"/>
    </xf>
    <xf numFmtId="179" fontId="38" fillId="0" borderId="215" xfId="5" applyNumberFormat="1" applyFont="1" applyFill="1" applyBorder="1" applyAlignment="1">
      <alignment horizontal="center" vertical="center" shrinkToFit="1"/>
    </xf>
    <xf numFmtId="179" fontId="38" fillId="0" borderId="216" xfId="5" applyNumberFormat="1" applyFont="1" applyFill="1" applyBorder="1" applyAlignment="1">
      <alignment horizontal="center" vertical="center" shrinkToFit="1"/>
    </xf>
    <xf numFmtId="0" fontId="38" fillId="0" borderId="222" xfId="4" applyFont="1" applyFill="1" applyBorder="1" applyAlignment="1" applyProtection="1">
      <alignment horizontal="center" vertical="center" shrinkToFit="1"/>
      <protection locked="0"/>
    </xf>
    <xf numFmtId="0" fontId="38" fillId="0" borderId="225" xfId="4" applyFont="1" applyFill="1" applyBorder="1" applyAlignment="1" applyProtection="1">
      <alignment horizontal="center" vertical="center" shrinkToFit="1"/>
      <protection locked="0"/>
    </xf>
    <xf numFmtId="0" fontId="38" fillId="0" borderId="226" xfId="4" applyFont="1" applyFill="1" applyBorder="1" applyAlignment="1" applyProtection="1">
      <alignment horizontal="center" vertical="center" shrinkToFit="1"/>
      <protection locked="0"/>
    </xf>
    <xf numFmtId="178" fontId="38" fillId="2" borderId="58" xfId="5" applyNumberFormat="1" applyFont="1" applyFill="1" applyBorder="1" applyAlignment="1">
      <alignment horizontal="right" vertical="center" shrinkToFit="1"/>
    </xf>
    <xf numFmtId="178" fontId="38" fillId="2" borderId="1" xfId="5" applyNumberFormat="1" applyFont="1" applyFill="1" applyBorder="1" applyAlignment="1">
      <alignment horizontal="right" vertical="center" shrinkToFit="1"/>
    </xf>
    <xf numFmtId="38" fontId="39" fillId="0" borderId="251" xfId="5" applyFont="1" applyFill="1" applyBorder="1" applyAlignment="1">
      <alignment horizontal="center" vertical="center" shrinkToFit="1"/>
    </xf>
    <xf numFmtId="38" fontId="39" fillId="0" borderId="252" xfId="5" applyFont="1" applyFill="1" applyBorder="1" applyAlignment="1">
      <alignment horizontal="center" vertical="center" shrinkToFit="1"/>
    </xf>
    <xf numFmtId="38" fontId="39" fillId="0" borderId="253" xfId="5" applyFont="1" applyFill="1" applyBorder="1" applyAlignment="1">
      <alignment horizontal="center" vertical="center" shrinkToFit="1"/>
    </xf>
    <xf numFmtId="0" fontId="8" fillId="4" borderId="168" xfId="4" applyFont="1" applyFill="1" applyBorder="1" applyAlignment="1">
      <alignment horizontal="center" vertical="center" wrapText="1" shrinkToFit="1"/>
    </xf>
    <xf numFmtId="0" fontId="38" fillId="0" borderId="256" xfId="4" applyFont="1" applyFill="1" applyBorder="1" applyAlignment="1" applyProtection="1">
      <alignment horizontal="center" vertical="center" shrinkToFit="1"/>
      <protection locked="0"/>
    </xf>
    <xf numFmtId="0" fontId="38" fillId="0" borderId="263" xfId="4" applyFont="1" applyFill="1" applyBorder="1" applyAlignment="1" applyProtection="1">
      <alignment horizontal="center" vertical="center" shrinkToFit="1"/>
      <protection locked="0"/>
    </xf>
    <xf numFmtId="178" fontId="38" fillId="0" borderId="70" xfId="5" applyNumberFormat="1" applyFont="1" applyFill="1" applyBorder="1" applyAlignment="1">
      <alignment horizontal="right" vertical="center" shrinkToFit="1"/>
    </xf>
    <xf numFmtId="178" fontId="38" fillId="0" borderId="159" xfId="5" applyNumberFormat="1" applyFont="1" applyFill="1" applyBorder="1" applyAlignment="1">
      <alignment horizontal="right" vertical="center" shrinkToFit="1"/>
    </xf>
    <xf numFmtId="0" fontId="38" fillId="0" borderId="73" xfId="4" applyFont="1" applyBorder="1" applyAlignment="1">
      <alignment horizontal="center" vertical="center"/>
    </xf>
    <xf numFmtId="0" fontId="1" fillId="0" borderId="74" xfId="4" applyFont="1" applyBorder="1" applyAlignment="1"/>
    <xf numFmtId="0" fontId="37" fillId="0" borderId="264" xfId="4" applyFont="1" applyBorder="1" applyAlignment="1">
      <alignment horizontal="center"/>
    </xf>
    <xf numFmtId="0" fontId="37" fillId="0" borderId="265" xfId="4" applyFont="1" applyBorder="1" applyAlignment="1">
      <alignment horizontal="center"/>
    </xf>
    <xf numFmtId="0" fontId="38" fillId="3" borderId="157" xfId="4" applyFont="1" applyFill="1" applyBorder="1" applyAlignment="1" applyProtection="1">
      <alignment horizontal="center" vertical="center" textRotation="255" shrinkToFit="1"/>
      <protection locked="0"/>
    </xf>
    <xf numFmtId="0" fontId="38" fillId="3" borderId="113" xfId="4" applyFont="1" applyFill="1" applyBorder="1" applyAlignment="1" applyProtection="1">
      <alignment horizontal="center" vertical="center" textRotation="255" shrinkToFit="1"/>
      <protection locked="0"/>
    </xf>
    <xf numFmtId="9" fontId="38" fillId="3" borderId="113" xfId="4" applyNumberFormat="1" applyFont="1" applyFill="1" applyBorder="1" applyAlignment="1" applyProtection="1">
      <alignment horizontal="center" vertical="center" textRotation="255" shrinkToFit="1"/>
      <protection locked="0"/>
    </xf>
    <xf numFmtId="9" fontId="38" fillId="3" borderId="166" xfId="4" applyNumberFormat="1" applyFont="1" applyFill="1" applyBorder="1" applyAlignment="1" applyProtection="1">
      <alignment horizontal="center" vertical="center" textRotation="255" shrinkToFit="1"/>
      <protection locked="0"/>
    </xf>
    <xf numFmtId="0" fontId="38" fillId="3" borderId="166" xfId="4" applyFont="1" applyFill="1" applyBorder="1" applyAlignment="1" applyProtection="1">
      <alignment horizontal="center" vertical="center" textRotation="255" shrinkToFit="1"/>
      <protection locked="0"/>
    </xf>
    <xf numFmtId="9" fontId="38" fillId="2" borderId="113" xfId="4" applyNumberFormat="1" applyFont="1" applyFill="1" applyBorder="1" applyAlignment="1" applyProtection="1">
      <alignment horizontal="center" vertical="center" shrinkToFit="1"/>
      <protection locked="0"/>
    </xf>
    <xf numFmtId="0" fontId="38" fillId="2" borderId="113" xfId="4" applyFont="1" applyFill="1" applyBorder="1" applyAlignment="1" applyProtection="1">
      <alignment horizontal="center" vertical="center" shrinkToFit="1"/>
      <protection locked="0"/>
    </xf>
    <xf numFmtId="0" fontId="38" fillId="3" borderId="157" xfId="4" applyNumberFormat="1" applyFont="1" applyFill="1" applyBorder="1" applyAlignment="1" applyProtection="1">
      <alignment horizontal="center" vertical="center" textRotation="255" shrinkToFit="1"/>
      <protection locked="0"/>
    </xf>
    <xf numFmtId="0" fontId="38" fillId="3" borderId="113" xfId="4" applyNumberFormat="1" applyFont="1" applyFill="1" applyBorder="1" applyAlignment="1" applyProtection="1">
      <alignment horizontal="center" vertical="center" textRotation="255" shrinkToFit="1"/>
      <protection locked="0"/>
    </xf>
    <xf numFmtId="38" fontId="39" fillId="0" borderId="246" xfId="5" applyFont="1" applyFill="1" applyBorder="1" applyAlignment="1">
      <alignment horizontal="center" vertical="center" shrinkToFit="1"/>
    </xf>
    <xf numFmtId="38" fontId="39" fillId="0" borderId="232" xfId="5" applyFont="1" applyFill="1" applyBorder="1" applyAlignment="1">
      <alignment horizontal="center" vertical="center" shrinkToFit="1"/>
    </xf>
    <xf numFmtId="38" fontId="39" fillId="0" borderId="247" xfId="5" applyFont="1" applyFill="1" applyBorder="1" applyAlignment="1">
      <alignment horizontal="center" vertical="center" shrinkToFit="1"/>
    </xf>
    <xf numFmtId="9" fontId="38" fillId="0" borderId="113" xfId="4" applyNumberFormat="1" applyFont="1" applyFill="1" applyBorder="1" applyAlignment="1" applyProtection="1">
      <alignment horizontal="center" vertical="center" textRotation="255" shrinkToFit="1"/>
      <protection locked="0"/>
    </xf>
    <xf numFmtId="0" fontId="38" fillId="0" borderId="166" xfId="4" applyFont="1" applyFill="1" applyBorder="1" applyAlignment="1" applyProtection="1">
      <alignment horizontal="center" vertical="center" textRotation="255" shrinkToFit="1"/>
      <protection locked="0"/>
    </xf>
    <xf numFmtId="0" fontId="41" fillId="4" borderId="168" xfId="4" applyFont="1" applyFill="1" applyBorder="1" applyAlignment="1">
      <alignment horizontal="center" vertical="center" shrinkToFit="1"/>
    </xf>
    <xf numFmtId="0" fontId="38" fillId="2" borderId="62" xfId="4" applyFont="1" applyFill="1" applyBorder="1" applyAlignment="1" applyProtection="1">
      <alignment horizontal="center" vertical="center" shrinkToFit="1"/>
      <protection locked="0"/>
    </xf>
    <xf numFmtId="178" fontId="38" fillId="2" borderId="72" xfId="5" applyNumberFormat="1" applyFont="1" applyFill="1" applyBorder="1" applyAlignment="1">
      <alignment vertical="center" shrinkToFit="1"/>
    </xf>
    <xf numFmtId="178" fontId="38" fillId="2" borderId="74" xfId="5" applyNumberFormat="1" applyFont="1" applyFill="1" applyBorder="1" applyAlignment="1">
      <alignment vertical="center" shrinkToFit="1"/>
    </xf>
    <xf numFmtId="178" fontId="38" fillId="2" borderId="72" xfId="5" applyNumberFormat="1" applyFont="1" applyFill="1" applyBorder="1" applyAlignment="1">
      <alignment horizontal="right" vertical="center" shrinkToFit="1"/>
    </xf>
    <xf numFmtId="178" fontId="38" fillId="2" borderId="74" xfId="5" applyNumberFormat="1" applyFont="1" applyFill="1" applyBorder="1" applyAlignment="1">
      <alignment horizontal="right" vertical="center" shrinkToFit="1"/>
    </xf>
    <xf numFmtId="9" fontId="38" fillId="0" borderId="113" xfId="1" applyFont="1" applyFill="1" applyBorder="1" applyAlignment="1" applyProtection="1">
      <alignment horizontal="center" vertical="center" shrinkToFit="1"/>
      <protection locked="0"/>
    </xf>
    <xf numFmtId="0" fontId="38" fillId="0" borderId="266" xfId="4" applyFont="1" applyFill="1" applyBorder="1" applyAlignment="1" applyProtection="1">
      <alignment horizontal="center" vertical="center" shrinkToFit="1"/>
      <protection locked="0"/>
    </xf>
    <xf numFmtId="179" fontId="38" fillId="0" borderId="249" xfId="5" applyNumberFormat="1" applyFont="1" applyFill="1" applyBorder="1" applyAlignment="1">
      <alignment horizontal="center" vertical="center" shrinkToFit="1"/>
    </xf>
    <xf numFmtId="0" fontId="38" fillId="0" borderId="157" xfId="4" applyNumberFormat="1" applyFont="1" applyFill="1" applyBorder="1" applyAlignment="1" applyProtection="1">
      <alignment horizontal="center" vertical="center" textRotation="255" shrinkToFit="1"/>
      <protection locked="0"/>
    </xf>
    <xf numFmtId="0" fontId="38" fillId="0" borderId="113" xfId="4" applyNumberFormat="1" applyFont="1" applyFill="1" applyBorder="1" applyAlignment="1" applyProtection="1">
      <alignment horizontal="center" vertical="center" textRotation="255" shrinkToFit="1"/>
      <protection locked="0"/>
    </xf>
    <xf numFmtId="0" fontId="38" fillId="0" borderId="157" xfId="4" applyFont="1" applyFill="1" applyBorder="1" applyAlignment="1" applyProtection="1">
      <alignment horizontal="center" vertical="center" textRotation="255" shrinkToFit="1"/>
      <protection locked="0"/>
    </xf>
    <xf numFmtId="0" fontId="38" fillId="0" borderId="113" xfId="4" applyFont="1" applyFill="1" applyBorder="1" applyAlignment="1" applyProtection="1">
      <alignment horizontal="center" vertical="center" textRotation="255" shrinkToFit="1"/>
      <protection locked="0"/>
    </xf>
    <xf numFmtId="38" fontId="11" fillId="6" borderId="20" xfId="5" applyFont="1" applyFill="1" applyBorder="1" applyAlignment="1">
      <alignment horizontal="center" vertical="center"/>
    </xf>
    <xf numFmtId="38" fontId="9" fillId="6" borderId="39" xfId="5" applyFont="1" applyFill="1" applyBorder="1" applyAlignment="1">
      <alignment horizontal="center" vertical="center"/>
    </xf>
    <xf numFmtId="38" fontId="9" fillId="6" borderId="278" xfId="5" applyFont="1" applyFill="1" applyBorder="1" applyAlignment="1">
      <alignment horizontal="center" vertical="center"/>
    </xf>
    <xf numFmtId="38" fontId="9" fillId="6" borderId="282" xfId="5" applyFont="1" applyFill="1" applyBorder="1" applyAlignment="1">
      <alignment horizontal="center" vertical="distributed" textRotation="255" indent="5"/>
    </xf>
    <xf numFmtId="38" fontId="9" fillId="6" borderId="272" xfId="5" applyFont="1" applyFill="1" applyBorder="1" applyAlignment="1">
      <alignment horizontal="center" vertical="distributed" textRotation="255" indent="5"/>
    </xf>
    <xf numFmtId="38" fontId="9" fillId="6" borderId="291" xfId="5" applyFont="1" applyFill="1" applyBorder="1" applyAlignment="1">
      <alignment horizontal="center" vertical="distributed" textRotation="255" indent="5"/>
    </xf>
    <xf numFmtId="38" fontId="9" fillId="6" borderId="272" xfId="5" applyFont="1" applyFill="1" applyBorder="1" applyAlignment="1">
      <alignment horizontal="center" vertical="center" textRotation="255"/>
    </xf>
    <xf numFmtId="38" fontId="9" fillId="2" borderId="300" xfId="5" applyFont="1" applyFill="1" applyBorder="1" applyAlignment="1">
      <alignment horizontal="left" vertical="center"/>
    </xf>
    <xf numFmtId="38" fontId="9" fillId="2" borderId="192" xfId="5" applyFont="1" applyFill="1" applyBorder="1" applyAlignment="1">
      <alignment horizontal="left" vertical="center"/>
    </xf>
    <xf numFmtId="38" fontId="9" fillId="6" borderId="313" xfId="5" applyFont="1" applyFill="1" applyBorder="1" applyAlignment="1">
      <alignment horizontal="center" vertical="center"/>
    </xf>
    <xf numFmtId="38" fontId="9" fillId="6" borderId="11" xfId="5" applyFont="1" applyFill="1" applyBorder="1" applyAlignment="1">
      <alignment horizontal="center" vertical="center"/>
    </xf>
    <xf numFmtId="38" fontId="9" fillId="6" borderId="314" xfId="5" applyFont="1" applyFill="1" applyBorder="1" applyAlignment="1">
      <alignment horizontal="center" vertical="center"/>
    </xf>
    <xf numFmtId="38" fontId="44" fillId="6" borderId="0" xfId="5" applyFont="1" applyFill="1" applyAlignment="1">
      <alignment horizontal="distributed" vertical="top" indent="15"/>
    </xf>
    <xf numFmtId="38" fontId="9" fillId="6" borderId="0" xfId="5" applyFont="1" applyFill="1" applyAlignment="1">
      <alignment horizontal="right"/>
    </xf>
    <xf numFmtId="38" fontId="9" fillId="6" borderId="123" xfId="5" applyFont="1" applyFill="1" applyBorder="1" applyAlignment="1">
      <alignment horizontal="right"/>
    </xf>
    <xf numFmtId="38" fontId="9" fillId="6" borderId="267" xfId="5" applyFont="1" applyFill="1" applyBorder="1" applyAlignment="1">
      <alignment horizontal="center" vertical="center" textRotation="255"/>
    </xf>
    <xf numFmtId="38" fontId="9" fillId="6" borderId="276" xfId="5" applyFont="1" applyFill="1" applyBorder="1" applyAlignment="1">
      <alignment horizontal="center" vertical="center" textRotation="255"/>
    </xf>
    <xf numFmtId="38" fontId="9" fillId="6" borderId="268" xfId="5" applyFont="1" applyFill="1" applyBorder="1" applyAlignment="1">
      <alignment horizontal="center" vertical="center"/>
    </xf>
    <xf numFmtId="38" fontId="9" fillId="6" borderId="13" xfId="5" applyFont="1" applyFill="1" applyBorder="1" applyAlignment="1">
      <alignment horizontal="center" vertical="center"/>
    </xf>
    <xf numFmtId="38" fontId="9" fillId="6" borderId="273" xfId="5" applyFont="1" applyFill="1" applyBorder="1" applyAlignment="1">
      <alignment horizontal="center" vertical="center"/>
    </xf>
    <xf numFmtId="38" fontId="9" fillId="6" borderId="0" xfId="5" applyFont="1" applyFill="1" applyBorder="1" applyAlignment="1">
      <alignment horizontal="center" vertical="center"/>
    </xf>
    <xf numFmtId="38" fontId="9" fillId="6" borderId="277" xfId="5" applyFont="1" applyFill="1" applyBorder="1" applyAlignment="1">
      <alignment horizontal="center" vertical="center"/>
    </xf>
    <xf numFmtId="38" fontId="9" fillId="6" borderId="20" xfId="5" applyFont="1" applyFill="1" applyBorder="1" applyAlignment="1">
      <alignment horizontal="center" vertical="center"/>
    </xf>
    <xf numFmtId="38" fontId="9" fillId="6" borderId="121" xfId="5" applyFont="1" applyFill="1" applyBorder="1" applyAlignment="1">
      <alignment horizontal="center" vertical="center"/>
    </xf>
    <xf numFmtId="38" fontId="9" fillId="6" borderId="122" xfId="5" applyFont="1" applyFill="1" applyBorder="1" applyAlignment="1">
      <alignment horizontal="center" vertical="center"/>
    </xf>
    <xf numFmtId="38" fontId="9" fillId="6" borderId="78" xfId="5" applyFont="1" applyFill="1" applyBorder="1" applyAlignment="1">
      <alignment horizontal="center" vertical="center"/>
    </xf>
    <xf numFmtId="38" fontId="9" fillId="6" borderId="125" xfId="5" applyFont="1" applyFill="1" applyBorder="1" applyAlignment="1">
      <alignment horizontal="center" vertical="center"/>
    </xf>
    <xf numFmtId="38" fontId="9" fillId="6" borderId="118" xfId="5" applyFont="1" applyFill="1" applyBorder="1" applyAlignment="1">
      <alignment horizontal="center" vertical="center"/>
    </xf>
    <xf numFmtId="38" fontId="9" fillId="6" borderId="139" xfId="5" applyFont="1" applyFill="1" applyBorder="1" applyAlignment="1">
      <alignment horizontal="center" vertical="center"/>
    </xf>
    <xf numFmtId="38" fontId="9" fillId="6" borderId="269" xfId="5" applyFont="1" applyFill="1" applyBorder="1" applyAlignment="1">
      <alignment horizontal="center" vertical="center"/>
    </xf>
    <xf numFmtId="38" fontId="9" fillId="6" borderId="270" xfId="5" applyFont="1" applyFill="1" applyBorder="1" applyAlignment="1">
      <alignment horizontal="center" vertical="center"/>
    </xf>
    <xf numFmtId="38" fontId="9" fillId="6" borderId="271" xfId="5" applyFont="1" applyFill="1" applyBorder="1" applyAlignment="1">
      <alignment horizontal="center" vertical="center"/>
    </xf>
    <xf numFmtId="38" fontId="9" fillId="3" borderId="274" xfId="5" applyFont="1" applyFill="1" applyBorder="1" applyAlignment="1">
      <alignment horizontal="center" vertical="center"/>
    </xf>
    <xf numFmtId="38" fontId="9" fillId="3" borderId="275" xfId="5" applyFont="1" applyFill="1" applyBorder="1" applyAlignment="1">
      <alignment horizontal="center" vertical="center"/>
    </xf>
    <xf numFmtId="38" fontId="9" fillId="3" borderId="43" xfId="5" applyFont="1" applyFill="1" applyBorder="1" applyAlignment="1">
      <alignment horizontal="center" vertical="center"/>
    </xf>
    <xf numFmtId="38" fontId="9" fillId="3" borderId="44" xfId="5" applyFont="1" applyFill="1" applyBorder="1" applyAlignment="1">
      <alignment horizontal="center" vertical="center"/>
    </xf>
    <xf numFmtId="38" fontId="9" fillId="3" borderId="46" xfId="5" applyFont="1" applyFill="1" applyBorder="1" applyAlignment="1">
      <alignment horizontal="center" vertical="center"/>
    </xf>
    <xf numFmtId="38" fontId="9" fillId="3" borderId="88" xfId="5" applyFont="1" applyFill="1" applyBorder="1" applyAlignment="1">
      <alignment horizontal="center" vertical="center"/>
    </xf>
    <xf numFmtId="0" fontId="0" fillId="0" borderId="64" xfId="0" applyBorder="1" applyAlignment="1">
      <alignment vertical="center" shrinkToFit="1"/>
    </xf>
    <xf numFmtId="0" fontId="0" fillId="0" borderId="62" xfId="0" applyBorder="1" applyAlignment="1">
      <alignment vertical="center" shrinkToFit="1"/>
    </xf>
    <xf numFmtId="0" fontId="0" fillId="0" borderId="134" xfId="0" applyBorder="1" applyAlignment="1">
      <alignment horizontal="center" vertical="center"/>
    </xf>
    <xf numFmtId="0" fontId="0" fillId="0" borderId="135" xfId="0" applyBorder="1" applyAlignment="1">
      <alignment horizontal="center" vertical="center"/>
    </xf>
    <xf numFmtId="0" fontId="0" fillId="0" borderId="63" xfId="0" applyBorder="1" applyAlignment="1">
      <alignment vertical="center" shrinkToFit="1"/>
    </xf>
    <xf numFmtId="0" fontId="0" fillId="0" borderId="0" xfId="0" applyAlignment="1">
      <alignment horizontal="center" vertical="center"/>
    </xf>
    <xf numFmtId="0" fontId="0" fillId="0" borderId="68" xfId="0" applyBorder="1" applyAlignment="1">
      <alignment vertical="center" shrinkToFit="1"/>
    </xf>
    <xf numFmtId="38" fontId="4" fillId="0" borderId="58" xfId="2" applyFont="1" applyFill="1" applyBorder="1" applyAlignment="1">
      <alignment horizontal="left" vertical="center"/>
    </xf>
    <xf numFmtId="38" fontId="4" fillId="0" borderId="1" xfId="2" applyFont="1" applyFill="1" applyBorder="1" applyAlignment="1">
      <alignment horizontal="left" vertical="center"/>
    </xf>
    <xf numFmtId="38" fontId="4" fillId="0" borderId="0" xfId="2" applyFont="1" applyFill="1" applyBorder="1" applyAlignment="1">
      <alignment horizontal="left" vertical="center"/>
    </xf>
    <xf numFmtId="38" fontId="4" fillId="0" borderId="16" xfId="2" applyFont="1" applyFill="1" applyBorder="1" applyAlignment="1">
      <alignment horizontal="left" vertical="center"/>
    </xf>
    <xf numFmtId="38" fontId="4" fillId="0" borderId="20" xfId="2" applyFont="1" applyFill="1" applyBorder="1" applyAlignment="1">
      <alignment horizontal="left" vertical="center"/>
    </xf>
    <xf numFmtId="38" fontId="4" fillId="0" borderId="21" xfId="2" applyFont="1" applyFill="1" applyBorder="1" applyAlignment="1">
      <alignment horizontal="left" vertical="center"/>
    </xf>
    <xf numFmtId="38" fontId="4" fillId="0" borderId="168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left" vertical="center" wrapText="1" shrinkToFit="1"/>
    </xf>
    <xf numFmtId="38" fontId="4" fillId="0" borderId="194" xfId="2" applyFont="1" applyFill="1" applyBorder="1" applyAlignment="1">
      <alignment horizontal="left" vertical="center" shrinkToFit="1"/>
    </xf>
    <xf numFmtId="38" fontId="4" fillId="0" borderId="158" xfId="2" applyFont="1" applyFill="1" applyBorder="1" applyAlignment="1">
      <alignment horizontal="left" vertical="center" shrinkToFit="1"/>
    </xf>
    <xf numFmtId="38" fontId="4" fillId="0" borderId="70" xfId="2" applyFont="1" applyFill="1" applyBorder="1" applyAlignment="1">
      <alignment horizontal="left" vertical="center" shrinkToFit="1"/>
    </xf>
    <xf numFmtId="38" fontId="4" fillId="0" borderId="167" xfId="2" applyFont="1" applyFill="1" applyBorder="1" applyAlignment="1">
      <alignment horizontal="center" vertical="center"/>
    </xf>
    <xf numFmtId="38" fontId="4" fillId="0" borderId="16" xfId="2" applyFont="1" applyFill="1" applyBorder="1" applyAlignment="1">
      <alignment horizontal="left" vertical="center" shrinkToFit="1"/>
    </xf>
    <xf numFmtId="38" fontId="4" fillId="0" borderId="21" xfId="2" applyFont="1" applyFill="1" applyBorder="1" applyAlignment="1">
      <alignment horizontal="left" vertical="center" shrinkToFit="1"/>
    </xf>
    <xf numFmtId="38" fontId="32" fillId="0" borderId="73" xfId="2" applyFont="1" applyFill="1" applyBorder="1" applyAlignment="1">
      <alignment horizontal="left" vertical="center" shrinkToFit="1"/>
    </xf>
    <xf numFmtId="38" fontId="32" fillId="0" borderId="72" xfId="2" applyFont="1" applyFill="1" applyBorder="1" applyAlignment="1">
      <alignment horizontal="left" vertical="center" shrinkToFit="1"/>
    </xf>
    <xf numFmtId="38" fontId="4" fillId="0" borderId="73" xfId="2" applyFont="1" applyFill="1" applyBorder="1" applyAlignment="1">
      <alignment horizontal="center" vertical="center"/>
    </xf>
    <xf numFmtId="38" fontId="4" fillId="0" borderId="72" xfId="2" applyFont="1" applyFill="1" applyBorder="1" applyAlignment="1">
      <alignment horizontal="center" vertical="center"/>
    </xf>
    <xf numFmtId="38" fontId="4" fillId="0" borderId="39" xfId="2" applyFont="1" applyFill="1" applyBorder="1" applyAlignment="1">
      <alignment horizontal="left" vertical="center" shrinkToFit="1"/>
    </xf>
    <xf numFmtId="38" fontId="4" fillId="0" borderId="40" xfId="2" applyFont="1" applyFill="1" applyBorder="1" applyAlignment="1">
      <alignment horizontal="left" vertical="center" shrinkToFit="1"/>
    </xf>
    <xf numFmtId="38" fontId="4" fillId="0" borderId="2" xfId="2" applyFont="1" applyFill="1" applyBorder="1" applyAlignment="1">
      <alignment horizontal="left" vertical="center" shrinkToFit="1"/>
    </xf>
    <xf numFmtId="38" fontId="4" fillId="0" borderId="58" xfId="2" applyFont="1" applyFill="1" applyBorder="1" applyAlignment="1">
      <alignment horizontal="left" vertical="center" shrinkToFit="1"/>
    </xf>
    <xf numFmtId="38" fontId="4" fillId="0" borderId="170" xfId="2" applyFont="1" applyFill="1" applyBorder="1" applyAlignment="1">
      <alignment horizontal="center" vertical="center"/>
    </xf>
    <xf numFmtId="38" fontId="4" fillId="0" borderId="58" xfId="2" applyFont="1" applyFill="1" applyBorder="1" applyAlignment="1">
      <alignment horizontal="center" vertical="center"/>
    </xf>
    <xf numFmtId="38" fontId="4" fillId="0" borderId="195" xfId="2" applyFont="1" applyFill="1" applyBorder="1" applyAlignment="1">
      <alignment horizontal="left" vertical="center"/>
    </xf>
    <xf numFmtId="38" fontId="4" fillId="0" borderId="180" xfId="2" applyFont="1" applyFill="1" applyBorder="1" applyAlignment="1">
      <alignment horizontal="left" vertical="center"/>
    </xf>
    <xf numFmtId="38" fontId="4" fillId="0" borderId="109" xfId="2" applyFont="1" applyFill="1" applyBorder="1" applyAlignment="1">
      <alignment horizontal="center" vertical="center" textRotation="255"/>
    </xf>
    <xf numFmtId="38" fontId="4" fillId="0" borderId="111" xfId="2" applyFont="1" applyFill="1" applyBorder="1" applyAlignment="1">
      <alignment horizontal="center" vertical="center" textRotation="255"/>
    </xf>
    <xf numFmtId="38" fontId="4" fillId="0" borderId="120" xfId="2" applyFont="1" applyFill="1" applyBorder="1" applyAlignment="1">
      <alignment horizontal="center" vertical="center" textRotation="255"/>
    </xf>
    <xf numFmtId="38" fontId="4" fillId="0" borderId="159" xfId="2" applyFont="1" applyFill="1" applyBorder="1" applyAlignment="1">
      <alignment horizontal="left" vertical="center" shrinkToFit="1"/>
    </xf>
    <xf numFmtId="38" fontId="4" fillId="0" borderId="74" xfId="2" applyFont="1" applyFill="1" applyBorder="1" applyAlignment="1">
      <alignment horizontal="left" vertical="center" shrinkToFit="1"/>
    </xf>
    <xf numFmtId="38" fontId="4" fillId="0" borderId="1" xfId="2" applyFont="1" applyFill="1" applyBorder="1" applyAlignment="1">
      <alignment horizontal="left" vertical="center" shrinkToFit="1"/>
    </xf>
    <xf numFmtId="38" fontId="4" fillId="0" borderId="52" xfId="2" applyFont="1" applyFill="1" applyBorder="1" applyAlignment="1">
      <alignment vertical="center" shrinkToFit="1"/>
    </xf>
    <xf numFmtId="38" fontId="4" fillId="0" borderId="53" xfId="2" applyFont="1" applyFill="1" applyBorder="1" applyAlignment="1">
      <alignment vertical="center" shrinkToFit="1"/>
    </xf>
    <xf numFmtId="38" fontId="4" fillId="0" borderId="34" xfId="2" applyFont="1" applyFill="1" applyBorder="1" applyAlignment="1">
      <alignment vertical="center" shrinkToFit="1"/>
    </xf>
    <xf numFmtId="0" fontId="0" fillId="0" borderId="138" xfId="0" applyFill="1" applyBorder="1" applyAlignment="1">
      <alignment vertical="center" shrinkToFit="1"/>
    </xf>
    <xf numFmtId="38" fontId="4" fillId="0" borderId="64" xfId="2" applyFont="1" applyFill="1" applyBorder="1" applyAlignment="1">
      <alignment horizontal="center" vertical="center"/>
    </xf>
    <xf numFmtId="38" fontId="4" fillId="0" borderId="14" xfId="2" applyFont="1" applyFill="1" applyBorder="1" applyAlignment="1">
      <alignment horizontal="left" vertical="center" shrinkToFit="1"/>
    </xf>
    <xf numFmtId="38" fontId="4" fillId="0" borderId="52" xfId="2" applyFont="1" applyFill="1" applyBorder="1" applyAlignment="1">
      <alignment horizontal="left" vertical="center" shrinkToFit="1"/>
    </xf>
    <xf numFmtId="38" fontId="4" fillId="0" borderId="53" xfId="2" applyFont="1" applyFill="1" applyBorder="1" applyAlignment="1">
      <alignment horizontal="left" vertical="center" shrinkToFit="1"/>
    </xf>
    <xf numFmtId="38" fontId="4" fillId="0" borderId="43" xfId="2" applyFont="1" applyFill="1" applyBorder="1" applyAlignment="1">
      <alignment vertical="center" shrinkToFit="1"/>
    </xf>
    <xf numFmtId="38" fontId="4" fillId="0" borderId="44" xfId="2" applyFont="1" applyFill="1" applyBorder="1" applyAlignment="1">
      <alignment vertical="center" shrinkToFit="1"/>
    </xf>
    <xf numFmtId="38" fontId="4" fillId="0" borderId="176" xfId="2" applyFont="1" applyFill="1" applyBorder="1" applyAlignment="1">
      <alignment vertical="center" shrinkToFit="1"/>
    </xf>
    <xf numFmtId="38" fontId="4" fillId="0" borderId="192" xfId="2" applyFont="1" applyFill="1" applyBorder="1" applyAlignment="1">
      <alignment vertical="center" shrinkToFit="1"/>
    </xf>
    <xf numFmtId="38" fontId="4" fillId="0" borderId="134" xfId="2" applyFont="1" applyFill="1" applyBorder="1" applyAlignment="1">
      <alignment horizontal="center" vertical="center" shrinkToFit="1"/>
    </xf>
    <xf numFmtId="38" fontId="4" fillId="0" borderId="18" xfId="2" applyFont="1" applyFill="1" applyBorder="1" applyAlignment="1">
      <alignment horizontal="center" vertical="center" shrinkToFit="1"/>
    </xf>
    <xf numFmtId="38" fontId="4" fillId="0" borderId="2" xfId="2" applyFont="1" applyFill="1" applyBorder="1" applyAlignment="1">
      <alignment horizontal="center" vertical="center" wrapText="1" shrinkToFit="1"/>
    </xf>
    <xf numFmtId="38" fontId="4" fillId="0" borderId="15" xfId="2" applyFont="1" applyFill="1" applyBorder="1" applyAlignment="1">
      <alignment horizontal="center" vertical="center" shrinkToFit="1"/>
    </xf>
    <xf numFmtId="38" fontId="4" fillId="0" borderId="19" xfId="2" applyFont="1" applyFill="1" applyBorder="1" applyAlignment="1">
      <alignment horizontal="center" vertical="center" shrinkToFit="1"/>
    </xf>
    <xf numFmtId="38" fontId="4" fillId="0" borderId="72" xfId="2" applyFont="1" applyFill="1" applyBorder="1" applyAlignment="1">
      <alignment horizontal="left" vertical="center" shrinkToFit="1"/>
    </xf>
    <xf numFmtId="38" fontId="4" fillId="0" borderId="20" xfId="2" applyFont="1" applyFill="1" applyBorder="1" applyAlignment="1">
      <alignment horizontal="left" vertical="center" shrinkToFit="1"/>
    </xf>
    <xf numFmtId="38" fontId="4" fillId="0" borderId="68" xfId="2" applyFont="1" applyFill="1" applyBorder="1" applyAlignment="1">
      <alignment horizontal="left" vertical="center" shrinkToFit="1"/>
    </xf>
    <xf numFmtId="38" fontId="4" fillId="0" borderId="73" xfId="2" applyFont="1" applyFill="1" applyBorder="1" applyAlignment="1">
      <alignment horizontal="left" vertical="center" shrinkToFit="1"/>
    </xf>
    <xf numFmtId="38" fontId="4" fillId="0" borderId="169" xfId="2" applyFont="1" applyFill="1" applyBorder="1" applyAlignment="1">
      <alignment horizontal="center" vertical="center"/>
    </xf>
    <xf numFmtId="38" fontId="33" fillId="0" borderId="0" xfId="2" applyFont="1" applyFill="1" applyAlignment="1">
      <alignment horizontal="left" vertical="center"/>
    </xf>
    <xf numFmtId="38" fontId="33" fillId="0" borderId="0" xfId="2" applyFont="1" applyFill="1" applyAlignment="1">
      <alignment horizontal="left" vertical="center" wrapText="1"/>
    </xf>
    <xf numFmtId="38" fontId="4" fillId="0" borderId="62" xfId="2" applyFont="1" applyFill="1" applyBorder="1" applyAlignment="1">
      <alignment horizontal="left" vertical="center" shrinkToFit="1"/>
    </xf>
    <xf numFmtId="38" fontId="4" fillId="0" borderId="63" xfId="2" applyFont="1" applyFill="1" applyBorder="1" applyAlignment="1">
      <alignment horizontal="left" vertical="center" shrinkToFit="1"/>
    </xf>
    <xf numFmtId="38" fontId="32" fillId="0" borderId="74" xfId="2" applyFont="1" applyFill="1" applyBorder="1" applyAlignment="1">
      <alignment horizontal="left" vertical="center" shrinkToFit="1"/>
    </xf>
    <xf numFmtId="38" fontId="4" fillId="0" borderId="74" xfId="2" applyFont="1" applyFill="1" applyBorder="1" applyAlignment="1">
      <alignment horizontal="center" vertical="center"/>
    </xf>
    <xf numFmtId="38" fontId="4" fillId="0" borderId="2" xfId="2" applyFont="1" applyFill="1" applyBorder="1" applyAlignment="1">
      <alignment horizontal="center" vertical="center"/>
    </xf>
    <xf numFmtId="38" fontId="4" fillId="0" borderId="1" xfId="2" applyFont="1" applyFill="1" applyBorder="1" applyAlignment="1">
      <alignment horizontal="center" vertical="center"/>
    </xf>
    <xf numFmtId="38" fontId="4" fillId="0" borderId="179" xfId="2" applyFont="1" applyFill="1" applyBorder="1" applyAlignment="1">
      <alignment horizontal="left" vertical="center"/>
    </xf>
    <xf numFmtId="38" fontId="4" fillId="0" borderId="15" xfId="2" applyFont="1" applyFill="1" applyBorder="1" applyAlignment="1">
      <alignment horizontal="left" vertical="center"/>
    </xf>
    <xf numFmtId="38" fontId="4" fillId="0" borderId="19" xfId="2" applyFont="1" applyFill="1" applyBorder="1" applyAlignment="1">
      <alignment horizontal="left" vertical="center"/>
    </xf>
    <xf numFmtId="38" fontId="4" fillId="0" borderId="2" xfId="2" applyFont="1" applyFill="1" applyBorder="1" applyAlignment="1">
      <alignment horizontal="left" vertical="center"/>
    </xf>
    <xf numFmtId="38" fontId="4" fillId="0" borderId="46" xfId="2" applyFont="1" applyFill="1" applyBorder="1" applyAlignment="1">
      <alignment vertical="center" shrinkToFit="1"/>
    </xf>
    <xf numFmtId="38" fontId="4" fillId="0" borderId="42" xfId="2" applyFont="1" applyFill="1" applyBorder="1" applyAlignment="1">
      <alignment horizontal="left" vertical="center" shrinkToFit="1"/>
    </xf>
    <xf numFmtId="38" fontId="4" fillId="0" borderId="121" xfId="2" applyFont="1" applyFill="1" applyBorder="1" applyAlignment="1">
      <alignment horizontal="center" vertical="center" textRotation="255"/>
    </xf>
    <xf numFmtId="38" fontId="4" fillId="0" borderId="78" xfId="2" applyFont="1" applyFill="1" applyBorder="1" applyAlignment="1">
      <alignment horizontal="center" vertical="center" textRotation="255"/>
    </xf>
    <xf numFmtId="38" fontId="4" fillId="0" borderId="98" xfId="2" applyFont="1" applyFill="1" applyBorder="1" applyAlignment="1">
      <alignment horizontal="center" vertical="center" textRotation="255"/>
    </xf>
    <xf numFmtId="38" fontId="4" fillId="0" borderId="160" xfId="2" applyFont="1" applyFill="1" applyBorder="1" applyAlignment="1">
      <alignment horizontal="left" vertical="center" shrinkToFit="1"/>
    </xf>
    <xf numFmtId="38" fontId="4" fillId="0" borderId="64" xfId="2" applyFont="1" applyFill="1" applyBorder="1" applyAlignment="1">
      <alignment horizontal="left" vertical="center" shrinkToFit="1"/>
    </xf>
    <xf numFmtId="38" fontId="4" fillId="0" borderId="172" xfId="2" applyFont="1" applyFill="1" applyBorder="1" applyAlignment="1">
      <alignment vertical="center" shrinkToFit="1"/>
    </xf>
    <xf numFmtId="0" fontId="0" fillId="0" borderId="38" xfId="0" applyFill="1" applyBorder="1" applyAlignment="1">
      <alignment vertical="center" shrinkToFit="1"/>
    </xf>
    <xf numFmtId="38" fontId="4" fillId="0" borderId="175" xfId="2" applyFont="1" applyFill="1" applyBorder="1" applyAlignment="1">
      <alignment horizontal="left" vertical="center" shrinkToFit="1"/>
    </xf>
    <xf numFmtId="38" fontId="4" fillId="0" borderId="177" xfId="2" applyFont="1" applyFill="1" applyBorder="1" applyAlignment="1">
      <alignment horizontal="left" vertical="center" shrinkToFit="1"/>
    </xf>
    <xf numFmtId="38" fontId="4" fillId="0" borderId="175" xfId="2" applyFont="1" applyFill="1" applyBorder="1" applyAlignment="1">
      <alignment horizontal="left" vertical="center" wrapText="1" shrinkToFit="1"/>
    </xf>
    <xf numFmtId="38" fontId="4" fillId="0" borderId="172" xfId="2" applyFont="1" applyFill="1" applyBorder="1" applyAlignment="1">
      <alignment horizontal="left" vertical="center" shrinkToFit="1"/>
    </xf>
    <xf numFmtId="38" fontId="4" fillId="0" borderId="133" xfId="2" applyFont="1" applyFill="1" applyBorder="1" applyAlignment="1">
      <alignment vertical="center" shrinkToFit="1"/>
    </xf>
    <xf numFmtId="38" fontId="30" fillId="0" borderId="0" xfId="2" applyFont="1" applyFill="1" applyAlignment="1">
      <alignment horizontal="center" vertical="center"/>
    </xf>
    <xf numFmtId="38" fontId="4" fillId="0" borderId="135" xfId="2" applyFont="1" applyFill="1" applyBorder="1" applyAlignment="1">
      <alignment horizontal="center" vertical="center" shrinkToFit="1"/>
    </xf>
    <xf numFmtId="38" fontId="4" fillId="0" borderId="157" xfId="2" applyFont="1" applyFill="1" applyBorder="1" applyAlignment="1">
      <alignment horizontal="center" vertical="center" textRotation="255"/>
    </xf>
    <xf numFmtId="38" fontId="4" fillId="0" borderId="113" xfId="2" applyFont="1" applyFill="1" applyBorder="1" applyAlignment="1">
      <alignment horizontal="center" vertical="center" textRotation="255"/>
    </xf>
    <xf numFmtId="38" fontId="4" fillId="0" borderId="166" xfId="2" applyFont="1" applyFill="1" applyBorder="1" applyAlignment="1">
      <alignment horizontal="center" vertical="center" textRotation="255"/>
    </xf>
    <xf numFmtId="38" fontId="4" fillId="0" borderId="76" xfId="2" applyFont="1" applyFill="1" applyBorder="1" applyAlignment="1">
      <alignment horizontal="center" vertical="center" wrapText="1" shrinkToFit="1"/>
    </xf>
    <xf numFmtId="38" fontId="4" fillId="0" borderId="79" xfId="2" applyFont="1" applyFill="1" applyBorder="1" applyAlignment="1">
      <alignment horizontal="center" vertical="center" wrapText="1" shrinkToFit="1"/>
    </xf>
    <xf numFmtId="38" fontId="4" fillId="0" borderId="103" xfId="2" applyFont="1" applyFill="1" applyBorder="1" applyAlignment="1">
      <alignment horizontal="center" vertical="center" wrapText="1" shrinkToFit="1"/>
    </xf>
    <xf numFmtId="38" fontId="4" fillId="0" borderId="76" xfId="2" applyFont="1" applyFill="1" applyBorder="1" applyAlignment="1">
      <alignment horizontal="center" vertical="center"/>
    </xf>
    <xf numFmtId="38" fontId="4" fillId="0" borderId="79" xfId="2" applyFont="1" applyFill="1" applyBorder="1" applyAlignment="1">
      <alignment horizontal="center" vertical="center"/>
    </xf>
    <xf numFmtId="38" fontId="4" fillId="0" borderId="19" xfId="2" applyFont="1" applyFill="1" applyBorder="1" applyAlignment="1">
      <alignment horizontal="center" vertical="center"/>
    </xf>
  </cellXfs>
  <cellStyles count="6">
    <cellStyle name="パーセント" xfId="1" builtinId="5"/>
    <cellStyle name="桁区切り" xfId="2" builtinId="6"/>
    <cellStyle name="桁区切り 2" xfId="5"/>
    <cellStyle name="標準" xfId="0" builtinId="0"/>
    <cellStyle name="標準 2" xfId="4"/>
    <cellStyle name="標準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323850</xdr:colOff>
      <xdr:row>0</xdr:row>
      <xdr:rowOff>295275</xdr:rowOff>
    </xdr:from>
    <xdr:to>
      <xdr:col>6</xdr:col>
      <xdr:colOff>609600</xdr:colOff>
      <xdr:row>2</xdr:row>
      <xdr:rowOff>114300</xdr:rowOff>
    </xdr:to>
    <xdr:sp macro="" textlink="">
      <xdr:nvSpPr>
        <xdr:cNvPr id="3079" name="AutoShape 7"/>
        <xdr:cNvSpPr>
          <a:spLocks noChangeArrowheads="1"/>
        </xdr:cNvSpPr>
      </xdr:nvSpPr>
      <xdr:spPr bwMode="auto">
        <a:xfrm>
          <a:off x="3952875" y="295275"/>
          <a:ext cx="2524125" cy="447675"/>
        </a:xfrm>
        <a:prstGeom prst="roundRect">
          <a:avLst>
            <a:gd name="adj" fmla="val 16667"/>
          </a:avLst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CC00" mc:Ignorable="a14" a14:legacySpreadsheetColorIndex="5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round/>
              <a:headEnd/>
              <a:tailEnd/>
            </a14:hiddenLine>
          </a:ext>
        </a:extLst>
      </xdr:spPr>
      <xdr:txBody>
        <a:bodyPr vertOverflow="clip" wrap="square" lIns="18288" tIns="0" rIns="0" bIns="0" anchor="ctr" upright="1"/>
        <a:lstStyle/>
        <a:p>
          <a:endParaRPr lang="ja-JP"/>
        </a:p>
      </xdr:txBody>
    </xdr:sp>
    <xdr:clientData/>
  </xdr:twoCellAnchor>
  <xdr:twoCellAnchor>
    <xdr:from>
      <xdr:col>10</xdr:col>
      <xdr:colOff>398780</xdr:colOff>
      <xdr:row>1</xdr:row>
      <xdr:rowOff>121920</xdr:rowOff>
    </xdr:from>
    <xdr:to>
      <xdr:col>16</xdr:col>
      <xdr:colOff>345970</xdr:colOff>
      <xdr:row>8</xdr:row>
      <xdr:rowOff>235174</xdr:rowOff>
    </xdr:to>
    <xdr:sp macro="" textlink="">
      <xdr:nvSpPr>
        <xdr:cNvPr id="3" name="テキスト ボックス 2"/>
        <xdr:cNvSpPr txBox="1"/>
      </xdr:nvSpPr>
      <xdr:spPr>
        <a:xfrm>
          <a:off x="9720580" y="426720"/>
          <a:ext cx="3680990" cy="200555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10</xdr:col>
      <xdr:colOff>254000</xdr:colOff>
      <xdr:row>18</xdr:row>
      <xdr:rowOff>222250</xdr:rowOff>
    </xdr:from>
    <xdr:to>
      <xdr:col>15</xdr:col>
      <xdr:colOff>365125</xdr:colOff>
      <xdr:row>23</xdr:row>
      <xdr:rowOff>190500</xdr:rowOff>
    </xdr:to>
    <xdr:sp macro="" textlink="">
      <xdr:nvSpPr>
        <xdr:cNvPr id="4" name="AutoShape 5"/>
        <xdr:cNvSpPr>
          <a:spLocks noChangeArrowheads="1"/>
        </xdr:cNvSpPr>
      </xdr:nvSpPr>
      <xdr:spPr bwMode="auto">
        <a:xfrm>
          <a:off x="10636250" y="5222875"/>
          <a:ext cx="3524250" cy="1238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3600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エクセルで乗除の計算式を入れた場合、端数処理の関係で、合計に１円程度のズレが生じることがあります。この表の作成にあたっては、提出前に必ず</a:t>
          </a:r>
          <a:r>
            <a:rPr lang="ja-JP" altLang="en-US" sz="900" b="1" i="0" u="sng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電卓により手計算で検算をし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、縦横の数値の合計が一致していること確認してください。（端数が出る場合は、対象外経費で調整をしてください。）</a:t>
          </a:r>
        </a:p>
      </xdr:txBody>
    </xdr:sp>
    <xdr:clientData/>
  </xdr:twoCellAnchor>
  <xdr:twoCellAnchor>
    <xdr:from>
      <xdr:col>2</xdr:col>
      <xdr:colOff>1031875</xdr:colOff>
      <xdr:row>0</xdr:row>
      <xdr:rowOff>31750</xdr:rowOff>
    </xdr:from>
    <xdr:to>
      <xdr:col>4</xdr:col>
      <xdr:colOff>587375</xdr:colOff>
      <xdr:row>1</xdr:row>
      <xdr:rowOff>6351</xdr:rowOff>
    </xdr:to>
    <xdr:sp macro="" textlink="">
      <xdr:nvSpPr>
        <xdr:cNvPr id="5" name="AutoShape 24"/>
        <xdr:cNvSpPr>
          <a:spLocks noChangeArrowheads="1"/>
        </xdr:cNvSpPr>
      </xdr:nvSpPr>
      <xdr:spPr bwMode="auto">
        <a:xfrm>
          <a:off x="1682750" y="31750"/>
          <a:ext cx="2524125" cy="530226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HG丸ｺﾞｼｯｸM-PRO"/>
              <a:ea typeface="HG丸ｺﾞｼｯｸM-PRO"/>
            </a:rPr>
            <a:t>工事請負契約書の内訳書の項目と一致（記載の項目はあくまでも例示です。）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459777</xdr:colOff>
      <xdr:row>1</xdr:row>
      <xdr:rowOff>110778</xdr:rowOff>
    </xdr:from>
    <xdr:to>
      <xdr:col>34</xdr:col>
      <xdr:colOff>92210</xdr:colOff>
      <xdr:row>5</xdr:row>
      <xdr:rowOff>133190</xdr:rowOff>
    </xdr:to>
    <xdr:sp macro="" textlink="">
      <xdr:nvSpPr>
        <xdr:cNvPr id="2" name="テキスト ボックス 1"/>
        <xdr:cNvSpPr txBox="1"/>
      </xdr:nvSpPr>
      <xdr:spPr>
        <a:xfrm>
          <a:off x="17289091" y="350264"/>
          <a:ext cx="3975833" cy="958583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1500"/>
            </a:lnSpc>
          </a:pPr>
          <a:r>
            <a:rPr kumimoji="1" lang="en-US" altLang="ja-JP" sz="1200" b="1">
              <a:solidFill>
                <a:srgbClr val="FF0000"/>
              </a:solidFill>
            </a:rPr>
            <a:t>【</a:t>
          </a:r>
          <a:r>
            <a:rPr kumimoji="1" lang="ja-JP" altLang="en-US" sz="1200" b="1">
              <a:solidFill>
                <a:srgbClr val="FF0000"/>
              </a:solidFill>
            </a:rPr>
            <a:t>注意事項</a:t>
          </a:r>
          <a:r>
            <a:rPr kumimoji="1" lang="en-US" altLang="ja-JP" sz="1200" b="1">
              <a:solidFill>
                <a:srgbClr val="FF0000"/>
              </a:solidFill>
            </a:rPr>
            <a:t>】</a:t>
          </a:r>
        </a:p>
        <a:p>
          <a:pPr>
            <a:lnSpc>
              <a:spcPts val="1500"/>
            </a:lnSpc>
          </a:pPr>
          <a:r>
            <a:rPr kumimoji="1" lang="ja-JP" altLang="en-US" sz="12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200" b="1">
            <a:solidFill>
              <a:srgbClr val="FF0000"/>
            </a:solidFill>
          </a:endParaRPr>
        </a:p>
        <a:p>
          <a:r>
            <a:rPr kumimoji="1" lang="ja-JP" altLang="en-US" sz="12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200" b="1">
            <a:solidFill>
              <a:srgbClr val="FF0000"/>
            </a:solidFill>
          </a:endParaRPr>
        </a:p>
      </xdr:txBody>
    </xdr:sp>
    <xdr:clientData/>
  </xdr:twoCellAnchor>
  <xdr:twoCellAnchor>
    <xdr:from>
      <xdr:col>0</xdr:col>
      <xdr:colOff>166519</xdr:colOff>
      <xdr:row>35</xdr:row>
      <xdr:rowOff>116541</xdr:rowOff>
    </xdr:from>
    <xdr:to>
      <xdr:col>6</xdr:col>
      <xdr:colOff>304775</xdr:colOff>
      <xdr:row>41</xdr:row>
      <xdr:rowOff>0</xdr:rowOff>
    </xdr:to>
    <xdr:sp macro="" textlink="">
      <xdr:nvSpPr>
        <xdr:cNvPr id="3" name="正方形/長方形 2"/>
        <xdr:cNvSpPr/>
      </xdr:nvSpPr>
      <xdr:spPr>
        <a:xfrm>
          <a:off x="166519" y="6905961"/>
          <a:ext cx="2683336" cy="797859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  <xdr:twoCellAnchor>
    <xdr:from>
      <xdr:col>1</xdr:col>
      <xdr:colOff>73623</xdr:colOff>
      <xdr:row>7</xdr:row>
      <xdr:rowOff>17930</xdr:rowOff>
    </xdr:from>
    <xdr:to>
      <xdr:col>1</xdr:col>
      <xdr:colOff>146238</xdr:colOff>
      <xdr:row>13</xdr:row>
      <xdr:rowOff>125001</xdr:rowOff>
    </xdr:to>
    <xdr:sp macro="" textlink="">
      <xdr:nvSpPr>
        <xdr:cNvPr id="4" name="左中かっこ 3"/>
        <xdr:cNvSpPr/>
      </xdr:nvSpPr>
      <xdr:spPr>
        <a:xfrm>
          <a:off x="302223" y="1564790"/>
          <a:ext cx="72615" cy="1250071"/>
        </a:xfrm>
        <a:prstGeom prst="leftBrac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5" name="Line 7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7" name="Line 7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79" name="Line 7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89" name="Line 8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1" name="Line 9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2" name="Line 9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3" name="Line 9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4" name="Line 9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5" name="Line 10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6" name="Line 10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7" name="Line 10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8" name="Line 10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09" name="Line 10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0" name="Oval 109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1" name="Oval 110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2" name="Oval 111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3" name="Oval 112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4" name="Oval 113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5" name="Oval 114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6" name="Oval 115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7" name="Oval 116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8" name="Oval 117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19" name="Oval 118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0" name="Oval 119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1" name="Oval 120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2" name="Oval 121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3" name="Oval 122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4" name="Oval 123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5" name="Oval 124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6" name="Oval 125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7" name="Oval 126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3" name="Line 13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4" name="Line 13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5" name="Line 13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6" name="Line 13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7" name="Line 13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8" name="Line 13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5" name="Line 14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6" name="Line 14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7" name="Line 14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8" name="Line 14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49" name="Line 14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0" name="Line 14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1" name="Line 15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2" name="Line 15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3" name="Line 15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4" name="Line 15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5" name="Line 15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6" name="Line 15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7" name="Line 15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8" name="Line 15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59" name="Line 15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0" name="Line 15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1" name="Line 16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2" name="Line 16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3" name="Line 16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4" name="Line 16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5" name="Line 16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6" name="Line 16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7" name="Line 16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8" name="Line 16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69" name="Line 16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0" name="Line 16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1" name="Line 17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2" name="Line 17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3" name="Line 17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4" name="Line 17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5" name="Line 17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6" name="Line 17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7" name="Line 17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8" name="Line 17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79" name="Line 17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0" name="Line 17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1" name="Line 18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2" name="Line 18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3" name="Line 18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4" name="Line 18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5" name="Line 18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6" name="Line 18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7" name="Line 18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8" name="Line 187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89" name="Line 188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0" name="Line 189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1" name="Line 190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2" name="Line 191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3" name="Line 192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4" name="Line 19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5" name="Line 19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6" name="Line 19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7" name="Line 19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8" name="Line 19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199" name="Line 19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0" name="Line 19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1" name="Line 20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2" name="Line 20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3" name="Line 20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4" name="Line 20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5" name="Line 20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6" name="Line 20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7" name="Line 20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8" name="Line 20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09" name="Line 20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0" name="Line 20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1" name="Line 21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2" name="Line 21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3" name="Line 21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4" name="Line 21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5" name="Line 21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6" name="Line 215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7" name="Line 216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8" name="Line 21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19" name="Line 21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0" name="Line 21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1" name="Line 22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2" name="Line 22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3" name="Line 22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4" name="Line 223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5" name="Line 224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6" name="Line 225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7" name="Line 226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8" name="Line 227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29" name="Line 228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0" name="Line 229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1" name="Line 230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2" name="Line 231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3" name="Line 232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4" name="Line 233"/>
        <xdr:cNvSpPr>
          <a:spLocks noChangeShapeType="1"/>
        </xdr:cNvSpPr>
      </xdr:nvSpPr>
      <xdr:spPr bwMode="auto">
        <a:xfrm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5" name="Line 234"/>
        <xdr:cNvSpPr>
          <a:spLocks noChangeShapeType="1"/>
        </xdr:cNvSpPr>
      </xdr:nvSpPr>
      <xdr:spPr bwMode="auto">
        <a:xfrm flipH="1">
          <a:off x="16992600" y="86868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6" name="Oval 235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7" name="Oval 236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8" name="Oval 237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39" name="Oval 238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0" name="Oval 239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1" name="Oval 240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2" name="Oval 241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3" name="Oval 242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4" name="Oval 243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5" name="Oval 244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6" name="Oval 245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23</xdr:row>
      <xdr:rowOff>0</xdr:rowOff>
    </xdr:from>
    <xdr:to>
      <xdr:col>29</xdr:col>
      <xdr:colOff>0</xdr:colOff>
      <xdr:row>23</xdr:row>
      <xdr:rowOff>0</xdr:rowOff>
    </xdr:to>
    <xdr:sp macro="" textlink="">
      <xdr:nvSpPr>
        <xdr:cNvPr id="247" name="Oval 246"/>
        <xdr:cNvSpPr>
          <a:spLocks noChangeArrowheads="1"/>
        </xdr:cNvSpPr>
      </xdr:nvSpPr>
      <xdr:spPr bwMode="auto">
        <a:xfrm>
          <a:off x="16992600" y="86868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248" name="Text Box 251"/>
        <xdr:cNvSpPr txBox="1">
          <a:spLocks noChangeArrowheads="1"/>
        </xdr:cNvSpPr>
      </xdr:nvSpPr>
      <xdr:spPr bwMode="auto">
        <a:xfrm>
          <a:off x="11460480" y="135178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---「ユニット型」を基本とする。</a:t>
          </a:r>
        </a:p>
      </xdr:txBody>
    </xdr:sp>
    <xdr:clientData/>
  </xdr:twoCellAnchor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249" name="Text Box 252"/>
        <xdr:cNvSpPr txBox="1">
          <a:spLocks noChangeArrowheads="1"/>
        </xdr:cNvSpPr>
      </xdr:nvSpPr>
      <xdr:spPr bwMode="auto">
        <a:xfrm>
          <a:off x="11460480" y="135178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11</xdr:col>
      <xdr:colOff>0</xdr:colOff>
      <xdr:row>49</xdr:row>
      <xdr:rowOff>0</xdr:rowOff>
    </xdr:from>
    <xdr:to>
      <xdr:col>11</xdr:col>
      <xdr:colOff>0</xdr:colOff>
      <xdr:row>49</xdr:row>
      <xdr:rowOff>0</xdr:rowOff>
    </xdr:to>
    <xdr:sp macro="" textlink="">
      <xdr:nvSpPr>
        <xdr:cNvPr id="250" name="Text Box 253"/>
        <xdr:cNvSpPr txBox="1">
          <a:spLocks noChangeArrowheads="1"/>
        </xdr:cNvSpPr>
      </xdr:nvSpPr>
      <xdr:spPr bwMode="auto">
        <a:xfrm>
          <a:off x="11460480" y="1351788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---原則「個室」</a:t>
          </a:r>
        </a:p>
      </xdr:txBody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1" name="Line 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2" name="Line 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3" name="Line 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4" name="Line 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5" name="Line 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6" name="Line 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7" name="Line 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8" name="Line 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59" name="Line 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0" name="Line 1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1" name="Line 1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2" name="Line 1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3" name="Line 1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4" name="Line 1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5" name="Line 1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6" name="Line 1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7" name="Line 1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8" name="Line 1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69" name="Line 1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0" name="Line 2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1" name="Line 2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2" name="Line 2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3" name="Line 2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4" name="Line 2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5" name="Line 2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6" name="Line 2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7" name="Line 2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8" name="Line 2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79" name="Line 2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0" name="Line 3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1" name="Line 3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2" name="Line 3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3" name="Line 3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4" name="Line 3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5" name="Line 3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6" name="Line 3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7" name="Line 3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8" name="Line 3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89" name="Line 3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0" name="Line 4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1" name="Line 4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2" name="Line 4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3" name="Line 4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4" name="Line 4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5" name="Line 4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6" name="Line 4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7" name="Line 4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8" name="Line 4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299" name="Line 4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0" name="Line 5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1" name="Line 5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2" name="Line 5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3" name="Line 5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4" name="Line 5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5" name="Line 5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6" name="Line 5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7" name="Line 5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8" name="Line 5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09" name="Line 5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0" name="Line 6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1" name="Line 6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2" name="Line 6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3" name="Line 6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4" name="Line 6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5" name="Line 6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6" name="Line 6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7" name="Line 6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8" name="Line 6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19" name="Line 6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0" name="Line 7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1" name="Line 7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2" name="Line 7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3" name="Line 7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4" name="Line 7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5" name="Line 7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6" name="Line 7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7" name="Line 7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8" name="Line 7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29" name="Line 7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0" name="Line 8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1" name="Line 8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2" name="Line 8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3" name="Line 8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4" name="Line 8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5" name="Line 8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6" name="Line 8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7" name="Line 8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8" name="Line 8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39" name="Line 8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0" name="Line 9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1" name="Line 9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2" name="Line 9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3" name="Line 9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4" name="Line 9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5" name="Line 9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6" name="Line 9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7" name="Line 9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8" name="Line 9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49" name="Line 9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0" name="Line 10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1" name="Line 10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2" name="Line 10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3" name="Line 10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4" name="Line 10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5" name="Line 10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6" name="Line 10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7" name="Line 10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8" name="Line 10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59" name="Oval 109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0" name="Oval 110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1" name="Oval 111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2" name="Oval 112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3" name="Oval 113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4" name="Oval 114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5" name="Oval 115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6" name="Oval 116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7" name="Oval 117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8" name="Oval 118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69" name="Oval 119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0" name="Oval 120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1" name="Oval 121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2" name="Oval 122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3" name="Oval 123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4" name="Oval 124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5" name="Oval 125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6" name="Oval 126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7" name="Line 12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8" name="Line 12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79" name="Line 12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0" name="Line 13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1" name="Line 13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2" name="Line 13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3" name="Line 13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4" name="Line 13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5" name="Line 13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6" name="Line 13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7" name="Line 13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8" name="Line 13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89" name="Line 13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0" name="Line 14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1" name="Line 14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2" name="Line 14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3" name="Line 14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4" name="Line 14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5" name="Line 14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6" name="Line 14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7" name="Line 14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8" name="Line 14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399" name="Line 14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0" name="Line 15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1" name="Line 15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2" name="Line 15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3" name="Line 15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4" name="Line 15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5" name="Line 15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6" name="Line 15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7" name="Line 15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8" name="Line 15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09" name="Line 15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0" name="Line 16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1" name="Line 16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2" name="Line 16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3" name="Line 16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4" name="Line 16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5" name="Line 16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6" name="Line 16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7" name="Line 16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8" name="Line 16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19" name="Line 16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0" name="Line 17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1" name="Line 17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2" name="Line 17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3" name="Line 17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4" name="Line 17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5" name="Line 17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6" name="Line 17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7" name="Line 17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8" name="Line 17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29" name="Line 17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0" name="Line 18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1" name="Line 18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2" name="Line 18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3" name="Line 18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4" name="Line 18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5" name="Line 18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6" name="Line 18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7" name="Line 187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8" name="Line 188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39" name="Line 189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0" name="Line 190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1" name="Line 191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2" name="Line 192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3" name="Line 19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4" name="Line 19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5" name="Line 19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6" name="Line 19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7" name="Line 19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8" name="Line 19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49" name="Line 19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0" name="Line 20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1" name="Line 20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2" name="Line 20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3" name="Line 20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4" name="Line 20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5" name="Line 20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6" name="Line 20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7" name="Line 20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8" name="Line 20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59" name="Line 20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0" name="Line 21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1" name="Line 21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2" name="Line 21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3" name="Line 21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4" name="Line 21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5" name="Line 215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6" name="Line 216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7" name="Line 21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8" name="Line 21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69" name="Line 21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0" name="Line 22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1" name="Line 22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2" name="Line 22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3" name="Line 223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4" name="Line 224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5" name="Line 225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6" name="Line 226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7" name="Line 227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8" name="Line 228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79" name="Line 229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0" name="Line 230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1" name="Line 231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2" name="Line 232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3" name="Line 233"/>
        <xdr:cNvSpPr>
          <a:spLocks noChangeShapeType="1"/>
        </xdr:cNvSpPr>
      </xdr:nvSpPr>
      <xdr:spPr bwMode="auto">
        <a:xfrm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4" name="Line 234"/>
        <xdr:cNvSpPr>
          <a:spLocks noChangeShapeType="1"/>
        </xdr:cNvSpPr>
      </xdr:nvSpPr>
      <xdr:spPr bwMode="auto">
        <a:xfrm flipH="1">
          <a:off x="16992600" y="457962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5" name="Oval 235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6" name="Oval 236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7" name="Oval 237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8" name="Oval 238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89" name="Oval 239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0" name="Oval 240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1" name="Oval 241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2" name="Oval 242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3" name="Oval 243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4" name="Oval 244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5" name="Oval 245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12</xdr:row>
      <xdr:rowOff>0</xdr:rowOff>
    </xdr:from>
    <xdr:to>
      <xdr:col>29</xdr:col>
      <xdr:colOff>0</xdr:colOff>
      <xdr:row>12</xdr:row>
      <xdr:rowOff>0</xdr:rowOff>
    </xdr:to>
    <xdr:sp macro="" textlink="">
      <xdr:nvSpPr>
        <xdr:cNvPr id="496" name="Oval 246"/>
        <xdr:cNvSpPr>
          <a:spLocks noChangeArrowheads="1"/>
        </xdr:cNvSpPr>
      </xdr:nvSpPr>
      <xdr:spPr bwMode="auto">
        <a:xfrm>
          <a:off x="16992600" y="457962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497" name="Line 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498" name="Line 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499" name="Line 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0" name="Line 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1" name="Line 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2" name="Line 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3" name="Line 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4" name="Line 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5" name="Line 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6" name="Line 1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7" name="Line 1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8" name="Line 1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09" name="Line 1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0" name="Line 1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1" name="Line 1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2" name="Line 1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3" name="Line 1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4" name="Line 1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5" name="Line 1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6" name="Line 2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7" name="Line 2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8" name="Line 2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19" name="Line 2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0" name="Line 2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1" name="Line 2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2" name="Line 2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3" name="Line 2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4" name="Line 2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5" name="Line 2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6" name="Line 3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7" name="Line 3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8" name="Line 3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29" name="Line 3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0" name="Line 3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1" name="Line 3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2" name="Line 3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3" name="Line 3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4" name="Line 3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5" name="Line 3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6" name="Line 4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7" name="Line 4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8" name="Line 4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39" name="Line 4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0" name="Line 4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1" name="Line 4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2" name="Line 4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3" name="Line 4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4" name="Line 4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5" name="Line 4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6" name="Line 5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7" name="Line 5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8" name="Line 5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49" name="Line 5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0" name="Line 5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1" name="Line 5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2" name="Line 5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3" name="Line 5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4" name="Line 5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5" name="Line 5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6" name="Line 6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7" name="Line 6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8" name="Line 6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59" name="Line 6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0" name="Line 6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1" name="Line 6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2" name="Line 6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3" name="Line 6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4" name="Line 6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5" name="Line 6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6" name="Line 7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7" name="Line 7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8" name="Line 7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69" name="Line 7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0" name="Line 7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1" name="Line 7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2" name="Line 7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3" name="Line 7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4" name="Line 7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5" name="Line 7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6" name="Line 8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7" name="Line 8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8" name="Line 8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79" name="Line 8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0" name="Line 8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1" name="Line 8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2" name="Line 8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3" name="Line 8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4" name="Line 8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5" name="Line 8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6" name="Line 9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7" name="Line 9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8" name="Line 9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89" name="Line 9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0" name="Line 9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1" name="Line 9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2" name="Line 9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3" name="Line 9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4" name="Line 9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5" name="Line 9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6" name="Line 10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7" name="Line 10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8" name="Line 10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599" name="Line 10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0" name="Line 10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1" name="Line 10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2" name="Line 10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3" name="Line 10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4" name="Line 10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5" name="Oval 109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6" name="Oval 110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7" name="Oval 111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8" name="Oval 112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09" name="Oval 113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0" name="Oval 114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1" name="Oval 115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2" name="Oval 116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3" name="Oval 117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4" name="Oval 118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5" name="Oval 119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6" name="Oval 120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7" name="Oval 121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8" name="Oval 122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19" name="Oval 123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0" name="Oval 124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1" name="Oval 125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2" name="Oval 126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3" name="Line 12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4" name="Line 12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5" name="Line 12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6" name="Line 13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7" name="Line 13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8" name="Line 13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29" name="Line 13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0" name="Line 13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1" name="Line 13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2" name="Line 13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3" name="Line 13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4" name="Line 13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5" name="Line 13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6" name="Line 14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7" name="Line 14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8" name="Line 14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39" name="Line 14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0" name="Line 14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1" name="Line 14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2" name="Line 14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3" name="Line 14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4" name="Line 14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5" name="Line 14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6" name="Line 15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7" name="Line 15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8" name="Line 15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49" name="Line 15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0" name="Line 15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1" name="Line 15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2" name="Line 15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3" name="Line 15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4" name="Line 15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5" name="Line 15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6" name="Line 16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7" name="Line 16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8" name="Line 16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59" name="Line 16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0" name="Line 16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1" name="Line 16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2" name="Line 16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3" name="Line 16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4" name="Line 16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5" name="Line 16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6" name="Line 17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7" name="Line 17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8" name="Line 17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69" name="Line 17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0" name="Line 17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1" name="Line 17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2" name="Line 17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3" name="Line 17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4" name="Line 17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5" name="Line 17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6" name="Line 18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7" name="Line 18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8" name="Line 18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79" name="Line 18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0" name="Line 18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1" name="Line 18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2" name="Line 18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3" name="Line 187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4" name="Line 188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5" name="Line 189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6" name="Line 190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7" name="Line 191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8" name="Line 192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89" name="Line 19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0" name="Line 19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1" name="Line 19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2" name="Line 19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3" name="Line 19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4" name="Line 19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5" name="Line 19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6" name="Line 20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7" name="Line 20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8" name="Line 20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699" name="Line 20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0" name="Line 20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1" name="Line 20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2" name="Line 20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3" name="Line 20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4" name="Line 20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5" name="Line 20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6" name="Line 21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7" name="Line 21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8" name="Line 21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09" name="Line 21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0" name="Line 21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1" name="Line 215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2" name="Line 216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3" name="Line 21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4" name="Line 21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5" name="Line 21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6" name="Line 22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7" name="Line 22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8" name="Line 22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19" name="Line 223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0" name="Line 224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1" name="Line 225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2" name="Line 226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3" name="Line 227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4" name="Line 228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5" name="Line 229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6" name="Line 230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7" name="Line 231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8" name="Line 232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29" name="Line 233"/>
        <xdr:cNvSpPr>
          <a:spLocks noChangeShapeType="1"/>
        </xdr:cNvSpPr>
      </xdr:nvSpPr>
      <xdr:spPr bwMode="auto">
        <a:xfrm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0" name="Line 234"/>
        <xdr:cNvSpPr>
          <a:spLocks noChangeShapeType="1"/>
        </xdr:cNvSpPr>
      </xdr:nvSpPr>
      <xdr:spPr bwMode="auto">
        <a:xfrm flipH="1">
          <a:off x="19069050" y="87630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1" name="Oval 235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2" name="Oval 236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3" name="Oval 237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4" name="Oval 238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5" name="Oval 239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6" name="Oval 240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7" name="Oval 241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8" name="Oval 242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39" name="Oval 243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40" name="Oval 244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41" name="Oval 245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34</xdr:row>
      <xdr:rowOff>0</xdr:rowOff>
    </xdr:from>
    <xdr:to>
      <xdr:col>29</xdr:col>
      <xdr:colOff>0</xdr:colOff>
      <xdr:row>34</xdr:row>
      <xdr:rowOff>0</xdr:rowOff>
    </xdr:to>
    <xdr:sp macro="" textlink="">
      <xdr:nvSpPr>
        <xdr:cNvPr id="742" name="Oval 246"/>
        <xdr:cNvSpPr>
          <a:spLocks noChangeArrowheads="1"/>
        </xdr:cNvSpPr>
      </xdr:nvSpPr>
      <xdr:spPr bwMode="auto">
        <a:xfrm>
          <a:off x="19069050" y="87630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30</xdr:col>
      <xdr:colOff>457200</xdr:colOff>
      <xdr:row>0</xdr:row>
      <xdr:rowOff>209550</xdr:rowOff>
    </xdr:from>
    <xdr:to>
      <xdr:col>33</xdr:col>
      <xdr:colOff>1158770</xdr:colOff>
      <xdr:row>5</xdr:row>
      <xdr:rowOff>91029</xdr:rowOff>
    </xdr:to>
    <xdr:sp macro="" textlink="">
      <xdr:nvSpPr>
        <xdr:cNvPr id="743" name="テキスト ボックス 742"/>
        <xdr:cNvSpPr txBox="1"/>
      </xdr:nvSpPr>
      <xdr:spPr>
        <a:xfrm>
          <a:off x="19602450" y="209550"/>
          <a:ext cx="4073420" cy="184362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" name="Line 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" name="Line 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" name="Line 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" name="Line 1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" name="Line 1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" name="Line 1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" name="Line 1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" name="Line 1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" name="Line 1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" name="Line 1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" name="Line 1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" name="Line 1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" name="Line 1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" name="Line 2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" name="Line 2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" name="Line 2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" name="Line 2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5" name="Line 2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6" name="Line 2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7" name="Line 2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8" name="Line 2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9" name="Line 2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0" name="Line 2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1" name="Line 3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2" name="Line 3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3" name="Line 3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4" name="Line 3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5" name="Line 3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6" name="Line 3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7" name="Line 3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8" name="Line 3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39" name="Line 3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0" name="Line 3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1" name="Line 4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2" name="Line 4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3" name="Line 4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4" name="Line 4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5" name="Line 4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6" name="Line 4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7" name="Line 4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8" name="Line 4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49" name="Line 4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0" name="Line 4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1" name="Line 5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2" name="Line 5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3" name="Line 5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4" name="Line 5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5" name="Line 5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6" name="Line 5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7" name="Line 5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8" name="Line 5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59" name="Line 5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0" name="Line 5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1" name="Line 6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2" name="Line 6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3" name="Line 6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4" name="Line 6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5" name="Line 6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6" name="Line 6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7" name="Line 6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8" name="Line 6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69" name="Line 6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0" name="Line 6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1" name="Line 7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2" name="Line 7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3" name="Line 7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4" name="Line 7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5" name="Line 7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6" name="Line 7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7" name="Line 7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8" name="Line 7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79" name="Line 7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0" name="Line 7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1" name="Line 8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2" name="Line 8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3" name="Line 8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4" name="Line 8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5" name="Line 8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6" name="Line 8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7" name="Line 8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8" name="Line 8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89" name="Line 8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0" name="Line 8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1" name="Line 9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2" name="Line 9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3" name="Line 9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4" name="Line 9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5" name="Line 9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6" name="Line 9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7" name="Line 9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8" name="Line 9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99" name="Line 9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0" name="Line 9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1" name="Line 10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2" name="Line 10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3" name="Line 10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4" name="Line 10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5" name="Line 10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6" name="Line 10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7" name="Line 10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8" name="Line 10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09" name="Line 10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0" name="Oval 109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1" name="Oval 110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2" name="Oval 111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3" name="Oval 112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4" name="Oval 113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5" name="Oval 114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6" name="Oval 115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7" name="Oval 116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8" name="Oval 117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19" name="Oval 118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0" name="Oval 119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1" name="Oval 120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2" name="Oval 121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3" name="Oval 122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4" name="Oval 123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5" name="Oval 124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6" name="Oval 125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7" name="Oval 126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8" name="Line 12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29" name="Line 12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0" name="Line 12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1" name="Line 13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2" name="Line 13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3" name="Line 13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4" name="Line 13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5" name="Line 13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6" name="Line 13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7" name="Line 13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8" name="Line 13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39" name="Line 13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0" name="Line 13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1" name="Line 14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2" name="Line 14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3" name="Line 14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4" name="Line 14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5" name="Line 14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6" name="Line 14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7" name="Line 14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8" name="Line 14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49" name="Line 14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0" name="Line 14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1" name="Line 15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2" name="Line 15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3" name="Line 15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4" name="Line 15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5" name="Line 15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6" name="Line 15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7" name="Line 15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8" name="Line 15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59" name="Line 15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0" name="Line 15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1" name="Line 16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2" name="Line 16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3" name="Line 16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4" name="Line 16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5" name="Line 16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6" name="Line 16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7" name="Line 16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8" name="Line 16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69" name="Line 16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0" name="Line 16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1" name="Line 17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2" name="Line 17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3" name="Line 17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4" name="Line 17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5" name="Line 17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6" name="Line 17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7" name="Line 17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8" name="Line 17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79" name="Line 17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0" name="Line 17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1" name="Line 18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2" name="Line 18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3" name="Line 18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4" name="Line 18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5" name="Line 18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6" name="Line 18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7" name="Line 18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8" name="Line 187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89" name="Line 188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0" name="Line 189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1" name="Line 190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2" name="Line 191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3" name="Line 192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4" name="Line 19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5" name="Line 19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6" name="Line 19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7" name="Line 19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8" name="Line 19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199" name="Line 19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0" name="Line 19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1" name="Line 20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2" name="Line 20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3" name="Line 20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4" name="Line 20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5" name="Line 20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6" name="Line 20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7" name="Line 20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8" name="Line 20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09" name="Line 20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0" name="Line 20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1" name="Line 21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2" name="Line 21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3" name="Line 21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4" name="Line 21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5" name="Line 21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6" name="Line 215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7" name="Line 216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8" name="Line 21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19" name="Line 21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0" name="Line 21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1" name="Line 22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2" name="Line 22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3" name="Line 22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4" name="Line 223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5" name="Line 224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6" name="Line 225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7" name="Line 226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8" name="Line 227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29" name="Line 228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0" name="Line 229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1" name="Line 230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2" name="Line 231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3" name="Line 232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4" name="Line 233"/>
        <xdr:cNvSpPr>
          <a:spLocks noChangeShapeType="1"/>
        </xdr:cNvSpPr>
      </xdr:nvSpPr>
      <xdr:spPr bwMode="auto">
        <a:xfrm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5" name="Line 234"/>
        <xdr:cNvSpPr>
          <a:spLocks noChangeShapeType="1"/>
        </xdr:cNvSpPr>
      </xdr:nvSpPr>
      <xdr:spPr bwMode="auto">
        <a:xfrm flipH="1">
          <a:off x="16992600" y="54483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6" name="Oval 235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7" name="Oval 236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8" name="Oval 237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39" name="Oval 238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0" name="Oval 239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1" name="Oval 240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2" name="Oval 241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3" name="Oval 242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4" name="Oval 243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5" name="Oval 244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6" name="Oval 245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15</xdr:row>
      <xdr:rowOff>0</xdr:rowOff>
    </xdr:from>
    <xdr:to>
      <xdr:col>29</xdr:col>
      <xdr:colOff>0</xdr:colOff>
      <xdr:row>15</xdr:row>
      <xdr:rowOff>0</xdr:rowOff>
    </xdr:to>
    <xdr:sp macro="" textlink="">
      <xdr:nvSpPr>
        <xdr:cNvPr id="247" name="Oval 246"/>
        <xdr:cNvSpPr>
          <a:spLocks noChangeArrowheads="1"/>
        </xdr:cNvSpPr>
      </xdr:nvSpPr>
      <xdr:spPr bwMode="auto">
        <a:xfrm>
          <a:off x="16992600" y="54483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15</xdr:col>
      <xdr:colOff>0</xdr:colOff>
      <xdr:row>47</xdr:row>
      <xdr:rowOff>28575</xdr:rowOff>
    </xdr:from>
    <xdr:to>
      <xdr:col>15</xdr:col>
      <xdr:colOff>0</xdr:colOff>
      <xdr:row>47</xdr:row>
      <xdr:rowOff>257175</xdr:rowOff>
    </xdr:to>
    <xdr:sp macro="" textlink="">
      <xdr:nvSpPr>
        <xdr:cNvPr id="248" name="Text Box 247"/>
        <xdr:cNvSpPr txBox="1">
          <a:spLocks noChangeArrowheads="1"/>
        </xdr:cNvSpPr>
      </xdr:nvSpPr>
      <xdr:spPr bwMode="auto">
        <a:xfrm>
          <a:off x="10698480" y="12685395"/>
          <a:ext cx="0" cy="1219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  ・  「従来型」</a:t>
          </a:r>
        </a:p>
      </xdr:txBody>
    </xdr:sp>
    <xdr:clientData/>
  </xdr:twoCellAnchor>
  <xdr:twoCellAnchor>
    <xdr:from>
      <xdr:col>12</xdr:col>
      <xdr:colOff>0</xdr:colOff>
      <xdr:row>48</xdr:row>
      <xdr:rowOff>28575</xdr:rowOff>
    </xdr:from>
    <xdr:to>
      <xdr:col>12</xdr:col>
      <xdr:colOff>0</xdr:colOff>
      <xdr:row>48</xdr:row>
      <xdr:rowOff>257175</xdr:rowOff>
    </xdr:to>
    <xdr:sp macro="" textlink="">
      <xdr:nvSpPr>
        <xdr:cNvPr id="249" name="Text Box 248"/>
        <xdr:cNvSpPr txBox="1">
          <a:spLocks noChangeArrowheads="1"/>
        </xdr:cNvSpPr>
      </xdr:nvSpPr>
      <xdr:spPr bwMode="auto">
        <a:xfrm>
          <a:off x="11262360" y="12837795"/>
          <a:ext cx="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11</xdr:col>
      <xdr:colOff>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50" name="Text Box 251"/>
        <xdr:cNvSpPr txBox="1">
          <a:spLocks noChangeArrowheads="1"/>
        </xdr:cNvSpPr>
      </xdr:nvSpPr>
      <xdr:spPr bwMode="auto">
        <a:xfrm>
          <a:off x="11460480" y="155524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---「ユニット型」を基本とする。</a:t>
          </a:r>
        </a:p>
      </xdr:txBody>
    </xdr:sp>
    <xdr:clientData/>
  </xdr:twoCellAnchor>
  <xdr:twoCellAnchor>
    <xdr:from>
      <xdr:col>11</xdr:col>
      <xdr:colOff>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51" name="Text Box 252"/>
        <xdr:cNvSpPr txBox="1">
          <a:spLocks noChangeArrowheads="1"/>
        </xdr:cNvSpPr>
      </xdr:nvSpPr>
      <xdr:spPr bwMode="auto">
        <a:xfrm>
          <a:off x="11460480" y="155524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11</xdr:col>
      <xdr:colOff>0</xdr:colOff>
      <xdr:row>57</xdr:row>
      <xdr:rowOff>0</xdr:rowOff>
    </xdr:from>
    <xdr:to>
      <xdr:col>11</xdr:col>
      <xdr:colOff>0</xdr:colOff>
      <xdr:row>57</xdr:row>
      <xdr:rowOff>0</xdr:rowOff>
    </xdr:to>
    <xdr:sp macro="" textlink="">
      <xdr:nvSpPr>
        <xdr:cNvPr id="252" name="Text Box 253"/>
        <xdr:cNvSpPr txBox="1">
          <a:spLocks noChangeArrowheads="1"/>
        </xdr:cNvSpPr>
      </xdr:nvSpPr>
      <xdr:spPr bwMode="auto">
        <a:xfrm>
          <a:off x="11460480" y="155524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---原則「個室」</a:t>
          </a:r>
        </a:p>
      </xdr:txBody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3" name="Line 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4" name="Line 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5" name="Line 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6" name="Line 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7" name="Line 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8" name="Line 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59" name="Line 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0" name="Line 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1" name="Line 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2" name="Line 1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3" name="Line 1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4" name="Line 1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5" name="Line 1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6" name="Line 1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7" name="Line 1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8" name="Line 1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69" name="Line 1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0" name="Line 1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1" name="Line 1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2" name="Line 2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3" name="Line 2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4" name="Line 2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5" name="Line 2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6" name="Line 2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7" name="Line 2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8" name="Line 2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79" name="Line 2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0" name="Line 2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1" name="Line 2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2" name="Line 3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3" name="Line 3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4" name="Line 3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5" name="Line 3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6" name="Line 3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7" name="Line 3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8" name="Line 3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89" name="Line 3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0" name="Line 3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1" name="Line 3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2" name="Line 4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3" name="Line 4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4" name="Line 4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5" name="Line 4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6" name="Line 4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7" name="Line 4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8" name="Line 4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299" name="Line 4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0" name="Line 4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1" name="Line 4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2" name="Line 5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3" name="Line 5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4" name="Line 5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5" name="Line 5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6" name="Line 5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7" name="Line 5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8" name="Line 5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09" name="Line 5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0" name="Line 5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1" name="Line 5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2" name="Line 6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3" name="Line 6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4" name="Line 6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5" name="Line 6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6" name="Line 6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7" name="Line 6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8" name="Line 6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19" name="Line 6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0" name="Line 6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1" name="Line 6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2" name="Line 7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3" name="Line 7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4" name="Line 7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5" name="Line 7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6" name="Line 7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7" name="Line 7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8" name="Line 7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29" name="Line 7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0" name="Line 7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1" name="Line 7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2" name="Line 8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3" name="Line 8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4" name="Line 8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5" name="Line 8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6" name="Line 8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7" name="Line 8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8" name="Line 8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39" name="Line 8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0" name="Line 8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1" name="Line 8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2" name="Line 9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3" name="Line 9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4" name="Line 9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5" name="Line 9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6" name="Line 9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7" name="Line 9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8" name="Line 9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49" name="Line 9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0" name="Line 9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1" name="Line 9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2" name="Line 10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3" name="Line 10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4" name="Line 10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5" name="Line 10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6" name="Line 10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7" name="Line 10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8" name="Line 10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59" name="Line 10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0" name="Line 10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1" name="Oval 109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2" name="Oval 110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3" name="Oval 111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4" name="Oval 112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5" name="Oval 113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6" name="Oval 114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7" name="Oval 115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8" name="Oval 116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69" name="Oval 117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0" name="Oval 118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1" name="Oval 119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2" name="Oval 120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3" name="Oval 121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4" name="Oval 122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5" name="Oval 123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6" name="Oval 124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7" name="Oval 125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8" name="Oval 126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79" name="Line 12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0" name="Line 12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1" name="Line 12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2" name="Line 13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3" name="Line 13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4" name="Line 13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5" name="Line 13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6" name="Line 13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7" name="Line 13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8" name="Line 13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89" name="Line 13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0" name="Line 13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1" name="Line 13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2" name="Line 14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3" name="Line 14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4" name="Line 14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5" name="Line 14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6" name="Line 14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7" name="Line 14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8" name="Line 14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399" name="Line 14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0" name="Line 14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1" name="Line 14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2" name="Line 15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3" name="Line 15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4" name="Line 15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5" name="Line 15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6" name="Line 15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7" name="Line 15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8" name="Line 15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09" name="Line 15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0" name="Line 15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1" name="Line 15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2" name="Line 16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3" name="Line 16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4" name="Line 16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5" name="Line 16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6" name="Line 16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7" name="Line 16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8" name="Line 16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19" name="Line 16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0" name="Line 16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1" name="Line 16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2" name="Line 17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3" name="Line 17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4" name="Line 17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5" name="Line 17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6" name="Line 17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7" name="Line 17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8" name="Line 17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29" name="Line 17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0" name="Line 17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1" name="Line 17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2" name="Line 18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3" name="Line 18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4" name="Line 18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5" name="Line 18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6" name="Line 18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7" name="Line 18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8" name="Line 18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39" name="Line 187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0" name="Line 188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1" name="Line 189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2" name="Line 190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3" name="Line 191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4" name="Line 192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5" name="Line 19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6" name="Line 19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7" name="Line 19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8" name="Line 19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49" name="Line 19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0" name="Line 19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1" name="Line 19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2" name="Line 20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3" name="Line 20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4" name="Line 20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5" name="Line 20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6" name="Line 20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7" name="Line 20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8" name="Line 20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59" name="Line 20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0" name="Line 20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1" name="Line 20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2" name="Line 21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3" name="Line 21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4" name="Line 21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5" name="Line 21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6" name="Line 21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7" name="Line 215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8" name="Line 216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69" name="Line 21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0" name="Line 21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1" name="Line 21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2" name="Line 22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3" name="Line 22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4" name="Line 22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5" name="Line 223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6" name="Line 224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7" name="Line 225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8" name="Line 226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79" name="Line 227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0" name="Line 228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1" name="Line 229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2" name="Line 230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3" name="Line 231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4" name="Line 232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5" name="Line 233"/>
        <xdr:cNvSpPr>
          <a:spLocks noChangeShapeType="1"/>
        </xdr:cNvSpPr>
      </xdr:nvSpPr>
      <xdr:spPr bwMode="auto">
        <a:xfrm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6" name="Line 234"/>
        <xdr:cNvSpPr>
          <a:spLocks noChangeShapeType="1"/>
        </xdr:cNvSpPr>
      </xdr:nvSpPr>
      <xdr:spPr bwMode="auto">
        <a:xfrm flipH="1">
          <a:off x="16992600" y="1011936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7" name="Oval 235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8" name="Oval 236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89" name="Oval 237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0" name="Oval 238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1" name="Oval 239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2" name="Oval 240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3" name="Oval 241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4" name="Oval 242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5" name="Oval 243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6" name="Oval 244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7" name="Oval 245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27</xdr:row>
      <xdr:rowOff>0</xdr:rowOff>
    </xdr:from>
    <xdr:to>
      <xdr:col>29</xdr:col>
      <xdr:colOff>0</xdr:colOff>
      <xdr:row>27</xdr:row>
      <xdr:rowOff>0</xdr:rowOff>
    </xdr:to>
    <xdr:sp macro="" textlink="">
      <xdr:nvSpPr>
        <xdr:cNvPr id="498" name="Oval 246"/>
        <xdr:cNvSpPr>
          <a:spLocks noChangeArrowheads="1"/>
        </xdr:cNvSpPr>
      </xdr:nvSpPr>
      <xdr:spPr bwMode="auto">
        <a:xfrm>
          <a:off x="16992600" y="1011936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0</xdr:colOff>
      <xdr:row>55</xdr:row>
      <xdr:rowOff>0</xdr:rowOff>
    </xdr:to>
    <xdr:sp macro="" textlink="">
      <xdr:nvSpPr>
        <xdr:cNvPr id="499" name="Text Box 251"/>
        <xdr:cNvSpPr txBox="1">
          <a:spLocks noChangeArrowheads="1"/>
        </xdr:cNvSpPr>
      </xdr:nvSpPr>
      <xdr:spPr bwMode="auto">
        <a:xfrm>
          <a:off x="11460480" y="149428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---「ユニット型」を基本とする。</a:t>
          </a:r>
        </a:p>
      </xdr:txBody>
    </xdr: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0</xdr:colOff>
      <xdr:row>55</xdr:row>
      <xdr:rowOff>0</xdr:rowOff>
    </xdr:to>
    <xdr:sp macro="" textlink="">
      <xdr:nvSpPr>
        <xdr:cNvPr id="500" name="Text Box 252"/>
        <xdr:cNvSpPr txBox="1">
          <a:spLocks noChangeArrowheads="1"/>
        </xdr:cNvSpPr>
      </xdr:nvSpPr>
      <xdr:spPr bwMode="auto">
        <a:xfrm>
          <a:off x="11460480" y="149428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---「多少室」（多床室からユニット型へ）  ・  「個室」（非ユニット型の個室からユニット型へ）</a:t>
          </a:r>
        </a:p>
      </xdr:txBody>
    </xdr:sp>
    <xdr:clientData/>
  </xdr:twoCellAnchor>
  <xdr:twoCellAnchor>
    <xdr:from>
      <xdr:col>11</xdr:col>
      <xdr:colOff>0</xdr:colOff>
      <xdr:row>55</xdr:row>
      <xdr:rowOff>0</xdr:rowOff>
    </xdr:from>
    <xdr:to>
      <xdr:col>11</xdr:col>
      <xdr:colOff>0</xdr:colOff>
      <xdr:row>55</xdr:row>
      <xdr:rowOff>0</xdr:rowOff>
    </xdr:to>
    <xdr:sp macro="" textlink="">
      <xdr:nvSpPr>
        <xdr:cNvPr id="501" name="Text Box 253"/>
        <xdr:cNvSpPr txBox="1">
          <a:spLocks noChangeArrowheads="1"/>
        </xdr:cNvSpPr>
      </xdr:nvSpPr>
      <xdr:spPr bwMode="auto">
        <a:xfrm>
          <a:off x="11460480" y="1494282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3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---原則「個室」</a:t>
          </a:r>
        </a:p>
      </xdr:txBody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2" name="Line 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3" name="Line 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4" name="Line 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5" name="Line 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6" name="Line 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7" name="Line 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8" name="Line 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09" name="Line 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0" name="Line 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1" name="Line 1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2" name="Line 1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3" name="Line 1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4" name="Line 1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5" name="Line 1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6" name="Line 1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7" name="Line 1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8" name="Line 1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19" name="Line 1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0" name="Line 1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1" name="Line 2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2" name="Line 2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3" name="Line 2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4" name="Line 2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5" name="Line 2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6" name="Line 2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7" name="Line 2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8" name="Line 2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29" name="Line 2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0" name="Line 2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1" name="Line 3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2" name="Line 3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3" name="Line 3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4" name="Line 3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5" name="Line 3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6" name="Line 3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7" name="Line 3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8" name="Line 3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39" name="Line 3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0" name="Line 3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1" name="Line 4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2" name="Line 4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3" name="Line 4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4" name="Line 4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5" name="Line 4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6" name="Line 4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7" name="Line 4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8" name="Line 4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49" name="Line 4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0" name="Line 4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1" name="Line 5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2" name="Line 5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3" name="Line 5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4" name="Line 5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5" name="Line 5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6" name="Line 5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7" name="Line 5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8" name="Line 5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59" name="Line 5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0" name="Line 5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1" name="Line 6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2" name="Line 6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3" name="Line 6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4" name="Line 6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5" name="Line 6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6" name="Line 6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7" name="Line 6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8" name="Line 6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69" name="Line 6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0" name="Line 6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1" name="Line 7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2" name="Line 7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3" name="Line 7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4" name="Line 7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5" name="Line 7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6" name="Line 7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7" name="Line 7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8" name="Line 7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79" name="Line 7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0" name="Line 7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1" name="Line 8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2" name="Line 8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3" name="Line 8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4" name="Line 8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5" name="Line 8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6" name="Line 8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7" name="Line 8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8" name="Line 8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89" name="Line 8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0" name="Line 8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1" name="Line 9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2" name="Line 9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3" name="Line 9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4" name="Line 9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5" name="Line 9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6" name="Line 9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7" name="Line 9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8" name="Line 9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599" name="Line 9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0" name="Line 9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1" name="Line 10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2" name="Line 10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3" name="Line 10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4" name="Line 10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5" name="Line 10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6" name="Line 10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7" name="Line 10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8" name="Line 10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09" name="Line 10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0" name="Oval 109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1" name="Oval 110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2" name="Oval 111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3" name="Oval 112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4" name="Oval 113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5" name="Oval 114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6" name="Oval 115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7" name="Oval 116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8" name="Oval 117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19" name="Oval 118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0" name="Oval 119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1" name="Oval 120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2" name="Oval 121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3" name="Oval 122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4" name="Oval 123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5" name="Oval 124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6" name="Oval 125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7" name="Oval 126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8" name="Line 12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29" name="Line 12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0" name="Line 12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1" name="Line 13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2" name="Line 13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3" name="Line 13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4" name="Line 13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5" name="Line 13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6" name="Line 13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7" name="Line 13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8" name="Line 13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39" name="Line 13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0" name="Line 13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1" name="Line 14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2" name="Line 14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3" name="Line 14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4" name="Line 14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5" name="Line 14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6" name="Line 14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7" name="Line 14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8" name="Line 14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49" name="Line 14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0" name="Line 14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1" name="Line 15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2" name="Line 15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3" name="Line 15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4" name="Line 15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5" name="Line 15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6" name="Line 15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7" name="Line 15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8" name="Line 15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59" name="Line 15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0" name="Line 15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1" name="Line 16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2" name="Line 16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3" name="Line 16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4" name="Line 16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5" name="Line 16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6" name="Line 16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7" name="Line 16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8" name="Line 16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69" name="Line 16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0" name="Line 16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1" name="Line 17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2" name="Line 17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3" name="Line 17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4" name="Line 17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5" name="Line 17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6" name="Line 17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7" name="Line 17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8" name="Line 17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79" name="Line 17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0" name="Line 17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1" name="Line 18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2" name="Line 18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3" name="Line 18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4" name="Line 18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5" name="Line 18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6" name="Line 18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7" name="Line 18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8" name="Line 187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89" name="Line 188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0" name="Line 189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1" name="Line 190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2" name="Line 191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3" name="Line 192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4" name="Line 19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5" name="Line 19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6" name="Line 19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7" name="Line 19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8" name="Line 19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699" name="Line 19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0" name="Line 19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1" name="Line 20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2" name="Line 20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3" name="Line 20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4" name="Line 20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5" name="Line 20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6" name="Line 20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7" name="Line 20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8" name="Line 20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09" name="Line 20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0" name="Line 20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1" name="Line 21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2" name="Line 21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3" name="Line 21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4" name="Line 21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5" name="Line 21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6" name="Line 215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7" name="Line 216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8" name="Line 21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19" name="Line 21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0" name="Line 21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1" name="Line 22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2" name="Line 22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3" name="Line 22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4" name="Line 223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5" name="Line 224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6" name="Line 225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7" name="Line 226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8" name="Line 227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29" name="Line 228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0" name="Line 229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1" name="Line 230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2" name="Line 231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3" name="Line 232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4" name="Line 233"/>
        <xdr:cNvSpPr>
          <a:spLocks noChangeShapeType="1"/>
        </xdr:cNvSpPr>
      </xdr:nvSpPr>
      <xdr:spPr bwMode="auto">
        <a:xfrm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5" name="Line 234"/>
        <xdr:cNvSpPr>
          <a:spLocks noChangeShapeType="1"/>
        </xdr:cNvSpPr>
      </xdr:nvSpPr>
      <xdr:spPr bwMode="auto">
        <a:xfrm flipH="1">
          <a:off x="16992600" y="52959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6" name="Oval 235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7" name="Oval 236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8" name="Oval 237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39" name="Oval 238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0" name="Oval 239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1" name="Oval 240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2" name="Oval 241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3" name="Oval 242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4" name="Oval 243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5" name="Oval 244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6" name="Oval 245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14</xdr:row>
      <xdr:rowOff>0</xdr:rowOff>
    </xdr:from>
    <xdr:to>
      <xdr:col>29</xdr:col>
      <xdr:colOff>0</xdr:colOff>
      <xdr:row>14</xdr:row>
      <xdr:rowOff>0</xdr:rowOff>
    </xdr:to>
    <xdr:sp macro="" textlink="">
      <xdr:nvSpPr>
        <xdr:cNvPr id="747" name="Oval 246"/>
        <xdr:cNvSpPr>
          <a:spLocks noChangeArrowheads="1"/>
        </xdr:cNvSpPr>
      </xdr:nvSpPr>
      <xdr:spPr bwMode="auto">
        <a:xfrm>
          <a:off x="16992600" y="52959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30</xdr:col>
      <xdr:colOff>285750</xdr:colOff>
      <xdr:row>0</xdr:row>
      <xdr:rowOff>247650</xdr:rowOff>
    </xdr:from>
    <xdr:to>
      <xdr:col>33</xdr:col>
      <xdr:colOff>987320</xdr:colOff>
      <xdr:row>6</xdr:row>
      <xdr:rowOff>91029</xdr:rowOff>
    </xdr:to>
    <xdr:sp macro="" textlink="">
      <xdr:nvSpPr>
        <xdr:cNvPr id="748" name="テキスト ボックス 747"/>
        <xdr:cNvSpPr txBox="1"/>
      </xdr:nvSpPr>
      <xdr:spPr>
        <a:xfrm>
          <a:off x="19431000" y="247650"/>
          <a:ext cx="4073420" cy="212937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49" name="Line 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0" name="Line 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1" name="Line 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2" name="Line 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3" name="Line 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4" name="Line 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5" name="Line 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6" name="Line 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7" name="Line 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8" name="Line 1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59" name="Line 1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0" name="Line 1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1" name="Line 1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2" name="Line 1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3" name="Line 1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4" name="Line 1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5" name="Line 1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6" name="Line 1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7" name="Line 1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8" name="Line 2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69" name="Line 2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0" name="Line 2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1" name="Line 2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2" name="Line 2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3" name="Line 2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4" name="Line 2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5" name="Line 2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6" name="Line 2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7" name="Line 2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8" name="Line 3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79" name="Line 3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0" name="Line 3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1" name="Line 3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2" name="Line 3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3" name="Line 3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4" name="Line 3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5" name="Line 3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6" name="Line 3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7" name="Line 3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8" name="Line 4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89" name="Line 4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0" name="Line 4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1" name="Line 4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2" name="Line 4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3" name="Line 4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4" name="Line 4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5" name="Line 4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6" name="Line 4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7" name="Line 4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8" name="Line 5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799" name="Line 5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0" name="Line 5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1" name="Line 5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2" name="Line 5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3" name="Line 5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4" name="Line 5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5" name="Line 5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6" name="Line 5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7" name="Line 5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8" name="Line 6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09" name="Line 6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0" name="Line 6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1" name="Line 6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2" name="Line 6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3" name="Line 6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4" name="Line 6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5" name="Line 6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6" name="Line 6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7" name="Line 6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8" name="Line 7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19" name="Line 7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0" name="Line 7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1" name="Line 7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2" name="Line 7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3" name="Line 7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4" name="Line 7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5" name="Line 7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6" name="Line 7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7" name="Line 7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8" name="Line 8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29" name="Line 8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0" name="Line 8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1" name="Line 8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2" name="Line 8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3" name="Line 8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4" name="Line 8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5" name="Line 8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6" name="Line 8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7" name="Line 8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8" name="Line 9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39" name="Line 9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0" name="Line 9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1" name="Line 9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2" name="Line 9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3" name="Line 9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4" name="Line 9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5" name="Line 9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6" name="Line 9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7" name="Line 9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8" name="Line 10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49" name="Line 10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0" name="Line 10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1" name="Line 10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2" name="Line 10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3" name="Line 10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4" name="Line 10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5" name="Line 10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6" name="Line 10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7" name="Oval 109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8" name="Oval 110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59" name="Oval 111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0" name="Oval 112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1" name="Oval 113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2" name="Oval 114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3" name="Oval 115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4" name="Oval 116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5" name="Oval 117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6" name="Oval 118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7" name="Oval 119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8" name="Oval 120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69" name="Oval 121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0" name="Oval 122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1" name="Oval 123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2" name="Oval 124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3" name="Oval 125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4" name="Oval 126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5" name="Line 12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6" name="Line 12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7" name="Line 12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8" name="Line 13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79" name="Line 13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0" name="Line 13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1" name="Line 13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2" name="Line 13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3" name="Line 13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4" name="Line 13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5" name="Line 13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6" name="Line 13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7" name="Line 13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8" name="Line 14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89" name="Line 14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0" name="Line 14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1" name="Line 14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2" name="Line 14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3" name="Line 14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4" name="Line 14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5" name="Line 14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6" name="Line 14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7" name="Line 14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8" name="Line 15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899" name="Line 15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0" name="Line 15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1" name="Line 15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2" name="Line 15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3" name="Line 15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4" name="Line 15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5" name="Line 15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6" name="Line 15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7" name="Line 15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8" name="Line 16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09" name="Line 16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0" name="Line 16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1" name="Line 16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2" name="Line 16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3" name="Line 16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4" name="Line 16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5" name="Line 16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6" name="Line 16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7" name="Line 16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8" name="Line 17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19" name="Line 17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0" name="Line 17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1" name="Line 17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2" name="Line 17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3" name="Line 17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4" name="Line 17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5" name="Line 17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6" name="Line 17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7" name="Line 17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8" name="Line 18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29" name="Line 18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0" name="Line 18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1" name="Line 18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2" name="Line 18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3" name="Line 18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4" name="Line 18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5" name="Line 187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6" name="Line 188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7" name="Line 189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8" name="Line 190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39" name="Line 191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0" name="Line 192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1" name="Line 19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2" name="Line 19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3" name="Line 19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4" name="Line 19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5" name="Line 19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6" name="Line 19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7" name="Line 19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8" name="Line 20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49" name="Line 20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0" name="Line 20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1" name="Line 20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2" name="Line 20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3" name="Line 20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4" name="Line 20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5" name="Line 20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6" name="Line 20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7" name="Line 20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8" name="Line 21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59" name="Line 21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0" name="Line 21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1" name="Line 21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2" name="Line 21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3" name="Line 215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4" name="Line 216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5" name="Line 21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6" name="Line 21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7" name="Line 21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8" name="Line 22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69" name="Line 22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0" name="Line 22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1" name="Line 223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2" name="Line 224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3" name="Line 225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4" name="Line 226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5" name="Line 227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6" name="Line 228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7" name="Line 229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8" name="Line 230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79" name="Line 231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0" name="Line 232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1" name="Line 233"/>
        <xdr:cNvSpPr>
          <a:spLocks noChangeShapeType="1"/>
        </xdr:cNvSpPr>
      </xdr:nvSpPr>
      <xdr:spPr bwMode="auto">
        <a:xfrm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2" name="Line 234"/>
        <xdr:cNvSpPr>
          <a:spLocks noChangeShapeType="1"/>
        </xdr:cNvSpPr>
      </xdr:nvSpPr>
      <xdr:spPr bwMode="auto">
        <a:xfrm flipH="1">
          <a:off x="19069050" y="101727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3" name="Oval 235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4" name="Oval 236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5" name="Oval 237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6" name="Oval 238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7" name="Oval 239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8" name="Oval 240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89" name="Oval 241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90" name="Oval 242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91" name="Oval 243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92" name="Oval 244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93" name="Oval 245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  <xdr:twoCellAnchor>
    <xdr:from>
      <xdr:col>29</xdr:col>
      <xdr:colOff>0</xdr:colOff>
      <xdr:row>40</xdr:row>
      <xdr:rowOff>0</xdr:rowOff>
    </xdr:from>
    <xdr:to>
      <xdr:col>29</xdr:col>
      <xdr:colOff>0</xdr:colOff>
      <xdr:row>40</xdr:row>
      <xdr:rowOff>0</xdr:rowOff>
    </xdr:to>
    <xdr:sp macro="" textlink="">
      <xdr:nvSpPr>
        <xdr:cNvPr id="994" name="Oval 246"/>
        <xdr:cNvSpPr>
          <a:spLocks noChangeArrowheads="1"/>
        </xdr:cNvSpPr>
      </xdr:nvSpPr>
      <xdr:spPr bwMode="auto">
        <a:xfrm>
          <a:off x="19069050" y="10172700"/>
          <a:ext cx="0" cy="0"/>
        </a:xfrm>
        <a:prstGeom prst="ellips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23</xdr:row>
      <xdr:rowOff>0</xdr:rowOff>
    </xdr:from>
    <xdr:to>
      <xdr:col>7</xdr:col>
      <xdr:colOff>0</xdr:colOff>
      <xdr:row>34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V="1">
          <a:off x="4752975" y="4219575"/>
          <a:ext cx="857250" cy="215265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7</xdr:row>
      <xdr:rowOff>0</xdr:rowOff>
    </xdr:from>
    <xdr:to>
      <xdr:col>13</xdr:col>
      <xdr:colOff>0</xdr:colOff>
      <xdr:row>22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 flipH="1">
          <a:off x="9267825" y="1266825"/>
          <a:ext cx="857250" cy="271462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0</xdr:rowOff>
    </xdr:from>
    <xdr:to>
      <xdr:col>10</xdr:col>
      <xdr:colOff>0</xdr:colOff>
      <xdr:row>22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>
          <a:off x="7010400" y="1266825"/>
          <a:ext cx="857250" cy="271462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0</xdr:colOff>
      <xdr:row>7</xdr:row>
      <xdr:rowOff>9525</xdr:rowOff>
    </xdr:from>
    <xdr:to>
      <xdr:col>7</xdr:col>
      <xdr:colOff>0</xdr:colOff>
      <xdr:row>22</xdr:row>
      <xdr:rowOff>9525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>
          <a:off x="4752975" y="1276350"/>
          <a:ext cx="857250" cy="2714625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533400</xdr:colOff>
      <xdr:row>22</xdr:row>
      <xdr:rowOff>95250</xdr:rowOff>
    </xdr:from>
    <xdr:to>
      <xdr:col>13</xdr:col>
      <xdr:colOff>276225</xdr:colOff>
      <xdr:row>39</xdr:row>
      <xdr:rowOff>0</xdr:rowOff>
    </xdr:to>
    <xdr:grpSp>
      <xdr:nvGrpSpPr>
        <xdr:cNvPr id="6" name="Group 5"/>
        <xdr:cNvGrpSpPr>
          <a:grpSpLocks/>
        </xdr:cNvGrpSpPr>
      </xdr:nvGrpSpPr>
      <xdr:grpSpPr bwMode="auto">
        <a:xfrm>
          <a:off x="7534275" y="3984625"/>
          <a:ext cx="2854325" cy="3095625"/>
          <a:chOff x="805" y="462"/>
          <a:chExt cx="291" cy="307"/>
        </a:xfrm>
      </xdr:grpSpPr>
      <xdr:sp macro="" textlink="">
        <xdr:nvSpPr>
          <xdr:cNvPr id="7" name="Line 6"/>
          <xdr:cNvSpPr>
            <a:spLocks noChangeShapeType="1"/>
          </xdr:cNvSpPr>
        </xdr:nvSpPr>
        <xdr:spPr bwMode="auto">
          <a:xfrm flipH="1" flipV="1">
            <a:off x="805" y="464"/>
            <a:ext cx="177" cy="266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lg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 flipV="1">
            <a:off x="1034" y="462"/>
            <a:ext cx="0" cy="278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 type="triangle" w="lg" len="lg"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  <xdr:sp macro="" textlink="">
        <xdr:nvSpPr>
          <xdr:cNvPr id="9" name="Rectangle 8"/>
          <xdr:cNvSpPr>
            <a:spLocks noChangeArrowheads="1"/>
          </xdr:cNvSpPr>
        </xdr:nvSpPr>
        <xdr:spPr bwMode="auto">
          <a:xfrm>
            <a:off x="912" y="730"/>
            <a:ext cx="184" cy="39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6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  <xdr:txBody>
          <a:bodyPr vertOverflow="clip" wrap="square" lIns="27432" tIns="18288" rIns="0" bIns="18288" anchor="ctr" upright="1"/>
          <a:lstStyle/>
          <a:p>
            <a:pPr algn="l" rtl="0">
              <a:lnSpc>
                <a:spcPts val="1000"/>
              </a:lnSpc>
              <a:defRPr sz="1000"/>
            </a:pP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「様式１０－２工事出来高内訳」の数値と同率であること！</a:t>
            </a:r>
          </a:p>
        </xdr:txBody>
      </xdr:sp>
    </xdr:grpSp>
    <xdr:clientData/>
  </xdr:twoCellAnchor>
  <xdr:twoCellAnchor>
    <xdr:from>
      <xdr:col>13</xdr:col>
      <xdr:colOff>476250</xdr:colOff>
      <xdr:row>1</xdr:row>
      <xdr:rowOff>57150</xdr:rowOff>
    </xdr:from>
    <xdr:to>
      <xdr:col>19</xdr:col>
      <xdr:colOff>404390</xdr:colOff>
      <xdr:row>12</xdr:row>
      <xdr:rowOff>40229</xdr:rowOff>
    </xdr:to>
    <xdr:sp macro="" textlink="">
      <xdr:nvSpPr>
        <xdr:cNvPr id="10" name="テキスト ボックス 9"/>
        <xdr:cNvSpPr txBox="1"/>
      </xdr:nvSpPr>
      <xdr:spPr>
        <a:xfrm>
          <a:off x="10601325" y="209550"/>
          <a:ext cx="4042940" cy="200237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171450</xdr:colOff>
      <xdr:row>13</xdr:row>
      <xdr:rowOff>76200</xdr:rowOff>
    </xdr:from>
    <xdr:to>
      <xdr:col>5</xdr:col>
      <xdr:colOff>1000125</xdr:colOff>
      <xdr:row>18</xdr:row>
      <xdr:rowOff>247650</xdr:rowOff>
    </xdr:to>
    <xdr:sp macro="" textlink="">
      <xdr:nvSpPr>
        <xdr:cNvPr id="5" name="AutoShape 1"/>
        <xdr:cNvSpPr>
          <a:spLocks noChangeArrowheads="1"/>
        </xdr:cNvSpPr>
      </xdr:nvSpPr>
      <xdr:spPr bwMode="auto">
        <a:xfrm>
          <a:off x="4141470" y="4312920"/>
          <a:ext cx="1903095" cy="16954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併設事業がある場合は、老健・通所リハとそれ以外で個々に積算可能なものは個々に積み上げ、不可能なものは面積で按分する。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85725</xdr:colOff>
      <xdr:row>2</xdr:row>
      <xdr:rowOff>114300</xdr:rowOff>
    </xdr:from>
    <xdr:to>
      <xdr:col>3</xdr:col>
      <xdr:colOff>428625</xdr:colOff>
      <xdr:row>4</xdr:row>
      <xdr:rowOff>180975</xdr:rowOff>
    </xdr:to>
    <xdr:sp macro="" textlink="">
      <xdr:nvSpPr>
        <xdr:cNvPr id="6" name="AutoShape 2"/>
        <xdr:cNvSpPr>
          <a:spLocks noChangeArrowheads="1"/>
        </xdr:cNvSpPr>
      </xdr:nvSpPr>
      <xdr:spPr bwMode="auto">
        <a:xfrm>
          <a:off x="85725" y="784860"/>
          <a:ext cx="3185160" cy="775335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36576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記載の項目は例示なので、計画内容に応じて</a:t>
          </a:r>
        </a:p>
        <a:p>
          <a:pPr algn="l" rtl="0">
            <a:lnSpc>
              <a:spcPts val="13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想定される支出をもれなく記入すること。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必要な項目が網羅されていれば他の様式でも可。</a:t>
          </a:r>
        </a:p>
      </xdr:txBody>
    </xdr:sp>
    <xdr:clientData/>
  </xdr:twoCellAnchor>
  <xdr:twoCellAnchor>
    <xdr:from>
      <xdr:col>5</xdr:col>
      <xdr:colOff>885825</xdr:colOff>
      <xdr:row>7</xdr:row>
      <xdr:rowOff>133350</xdr:rowOff>
    </xdr:from>
    <xdr:to>
      <xdr:col>11</xdr:col>
      <xdr:colOff>177800</xdr:colOff>
      <xdr:row>10</xdr:row>
      <xdr:rowOff>25400</xdr:rowOff>
    </xdr:to>
    <xdr:sp macro="" textlink="">
      <xdr:nvSpPr>
        <xdr:cNvPr id="7" name="AutoShape 3"/>
        <xdr:cNvSpPr>
          <a:spLocks noChangeArrowheads="1"/>
        </xdr:cNvSpPr>
      </xdr:nvSpPr>
      <xdr:spPr bwMode="auto">
        <a:xfrm>
          <a:off x="6105525" y="1606550"/>
          <a:ext cx="4206875" cy="387350"/>
        </a:xfrm>
        <a:prstGeom prst="wedgeRoundRectCallout">
          <a:avLst>
            <a:gd name="adj1" fmla="val -171833"/>
            <a:gd name="adj2" fmla="val 4285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開設前研修期間中の人件費</a:t>
          </a:r>
        </a:p>
      </xdr:txBody>
    </xdr:sp>
    <xdr:clientData/>
  </xdr:twoCellAnchor>
  <xdr:twoCellAnchor>
    <xdr:from>
      <xdr:col>6</xdr:col>
      <xdr:colOff>171450</xdr:colOff>
      <xdr:row>13</xdr:row>
      <xdr:rowOff>76200</xdr:rowOff>
    </xdr:from>
    <xdr:to>
      <xdr:col>7</xdr:col>
      <xdr:colOff>1000125</xdr:colOff>
      <xdr:row>18</xdr:row>
      <xdr:rowOff>247650</xdr:rowOff>
    </xdr:to>
    <xdr:sp macro="" textlink="">
      <xdr:nvSpPr>
        <xdr:cNvPr id="8" name="AutoShape 1"/>
        <xdr:cNvSpPr>
          <a:spLocks noChangeArrowheads="1"/>
        </xdr:cNvSpPr>
      </xdr:nvSpPr>
      <xdr:spPr bwMode="auto">
        <a:xfrm>
          <a:off x="4141470" y="2743200"/>
          <a:ext cx="1903095" cy="92583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併設事業がある場合は、老健・通所リハとそれ以外で個々に積算可能なものは個々に積み上げ、不可能なものは面積で按分する。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638175</xdr:colOff>
      <xdr:row>48</xdr:row>
      <xdr:rowOff>0</xdr:rowOff>
    </xdr:from>
    <xdr:ext cx="95250" cy="225425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962275" y="9593580"/>
          <a:ext cx="95250" cy="225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twoCellAnchor>
    <xdr:from>
      <xdr:col>1</xdr:col>
      <xdr:colOff>152400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50520" y="9593580"/>
          <a:ext cx="48082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28575</xdr:colOff>
      <xdr:row>5</xdr:row>
      <xdr:rowOff>9525</xdr:rowOff>
    </xdr:from>
    <xdr:to>
      <xdr:col>10</xdr:col>
      <xdr:colOff>123825</xdr:colOff>
      <xdr:row>14</xdr:row>
      <xdr:rowOff>0</xdr:rowOff>
    </xdr:to>
    <xdr:sp macro="" textlink="">
      <xdr:nvSpPr>
        <xdr:cNvPr id="4" name="AutoShape 3"/>
        <xdr:cNvSpPr>
          <a:spLocks/>
        </xdr:cNvSpPr>
      </xdr:nvSpPr>
      <xdr:spPr bwMode="auto">
        <a:xfrm>
          <a:off x="8410575" y="1464945"/>
          <a:ext cx="95250" cy="1704975"/>
        </a:xfrm>
        <a:prstGeom prst="rightBrace">
          <a:avLst>
            <a:gd name="adj1" fmla="val 14916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10</xdr:col>
      <xdr:colOff>438150</xdr:colOff>
      <xdr:row>4</xdr:row>
      <xdr:rowOff>28575</xdr:rowOff>
    </xdr:from>
    <xdr:to>
      <xdr:col>12</xdr:col>
      <xdr:colOff>990600</xdr:colOff>
      <xdr:row>10</xdr:row>
      <xdr:rowOff>9525</xdr:rowOff>
    </xdr:to>
    <xdr:sp macro="" textlink="">
      <xdr:nvSpPr>
        <xdr:cNvPr id="5" name="AutoShape 4"/>
        <xdr:cNvSpPr>
          <a:spLocks noChangeArrowheads="1"/>
        </xdr:cNvSpPr>
      </xdr:nvSpPr>
      <xdr:spPr bwMode="auto">
        <a:xfrm>
          <a:off x="8820150" y="1293495"/>
          <a:ext cx="1703070" cy="1123950"/>
        </a:xfrm>
        <a:prstGeom prst="wedgeRoundRectCallout">
          <a:avLst>
            <a:gd name="adj1" fmla="val -65843"/>
            <a:gd name="adj2" fmla="val 3728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工事請負費と工事事務費の事業費按分は、様式11「事業費目別内訳」と一致させること。</a:t>
          </a:r>
        </a:p>
      </xdr:txBody>
    </xdr:sp>
    <xdr:clientData/>
  </xdr:twoCellAnchor>
  <xdr:oneCellAnchor>
    <xdr:from>
      <xdr:col>4</xdr:col>
      <xdr:colOff>638175</xdr:colOff>
      <xdr:row>48</xdr:row>
      <xdr:rowOff>0</xdr:rowOff>
    </xdr:from>
    <xdr:ext cx="95250" cy="225425"/>
    <xdr:sp macro="" textlink="">
      <xdr:nvSpPr>
        <xdr:cNvPr id="6" name="Text Box 5"/>
        <xdr:cNvSpPr txBox="1">
          <a:spLocks noChangeArrowheads="1"/>
        </xdr:cNvSpPr>
      </xdr:nvSpPr>
      <xdr:spPr bwMode="auto">
        <a:xfrm>
          <a:off x="2962275" y="9593580"/>
          <a:ext cx="95250" cy="22542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twoCellAnchor>
    <xdr:from>
      <xdr:col>1</xdr:col>
      <xdr:colOff>152400</xdr:colOff>
      <xdr:row>48</xdr:row>
      <xdr:rowOff>0</xdr:rowOff>
    </xdr:from>
    <xdr:to>
      <xdr:col>6</xdr:col>
      <xdr:colOff>1019175</xdr:colOff>
      <xdr:row>48</xdr:row>
      <xdr:rowOff>0</xdr:rowOff>
    </xdr:to>
    <xdr:sp macro="" textlink="">
      <xdr:nvSpPr>
        <xdr:cNvPr id="7" name="Text Box 6"/>
        <xdr:cNvSpPr txBox="1">
          <a:spLocks noChangeArrowheads="1"/>
        </xdr:cNvSpPr>
      </xdr:nvSpPr>
      <xdr:spPr bwMode="auto">
        <a:xfrm>
          <a:off x="350520" y="9593580"/>
          <a:ext cx="582739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10</xdr:col>
      <xdr:colOff>247650</xdr:colOff>
      <xdr:row>12</xdr:row>
      <xdr:rowOff>38100</xdr:rowOff>
    </xdr:from>
    <xdr:to>
      <xdr:col>15</xdr:col>
      <xdr:colOff>568220</xdr:colOff>
      <xdr:row>22</xdr:row>
      <xdr:rowOff>71979</xdr:rowOff>
    </xdr:to>
    <xdr:sp macro="" textlink="">
      <xdr:nvSpPr>
        <xdr:cNvPr id="8" name="テキスト ボックス 7"/>
        <xdr:cNvSpPr txBox="1"/>
      </xdr:nvSpPr>
      <xdr:spPr>
        <a:xfrm>
          <a:off x="10868025" y="2609850"/>
          <a:ext cx="4073420" cy="1843629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638175</xdr:colOff>
      <xdr:row>49</xdr:row>
      <xdr:rowOff>0</xdr:rowOff>
    </xdr:from>
    <xdr:ext cx="76200" cy="2095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825115" y="9890760"/>
          <a:ext cx="76200" cy="2095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oneCellAnchor>
  <xdr:twoCellAnchor>
    <xdr:from>
      <xdr:col>1</xdr:col>
      <xdr:colOff>152400</xdr:colOff>
      <xdr:row>48</xdr:row>
      <xdr:rowOff>0</xdr:rowOff>
    </xdr:from>
    <xdr:to>
      <xdr:col>6</xdr:col>
      <xdr:colOff>1019175</xdr:colOff>
      <xdr:row>48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213360" y="9867900"/>
          <a:ext cx="581215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ffectLst/>
        <a:extLst>
          <a:ext uri="{91240B29-F687-4F45-9708-019B960494DF}">
            <a14:hiddenLine xmlns:a14="http://schemas.microsoft.com/office/drawing/2010/main" w="9525" algn="ctr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●　事業費・資金調達内訳一覧表注記</a:t>
          </a: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１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事業費　及び　２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資金調達内訳について</a:t>
          </a: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運転資金として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年間事業費の１２分の３以上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を確保すること。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② 法人事務費として、開設までに必要な額（※）を用意すること。　　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 また、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別紙によりその内訳を添付すること（例：事務所代、入札準備代、収入印紙代、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endParaRPr lang="ja-JP" altLang="en-US" sz="1100" b="0" i="0" u="sng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開設前人件費、固定資産税等）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※新設法人の場合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①法人認可要件：最低100万円以上用意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②設立準備会と法人の会計は区別すること。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負債（未払金含む）を負っての法人設立は認められない。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設立準備会の会計に残余が生じた時は、準備会設立の趣旨を考慮し、社会福祉法人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に引き継ぐ（寄附する）ことが望ましい。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　法人設立に必要な資産（建設資金・運転資金・法人事務費等）は、準備会に要する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　経費には充当できない。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③ 寄附者が複数いる場合、「寄付金」欄を増やして寄付者ごとにわかりやすく記載する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④　移行時特別積立預金を有する社会福祉法人は、原則、移行時特別積立預金を用地費及び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整備費に全額充当すること（用地費、整備費どちらに充てるかは任意）。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３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 </a:t>
          </a:r>
          <a:r>
            <a:rPr lang="ja-JP" altLang="en-US" sz="1200" b="1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借入比率算出表について</a:t>
          </a: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1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① 当該計画の事業費及び資金総額における借入金総額（区市町村等からの償還補助額を</a:t>
          </a:r>
        </a:p>
        <a:p>
          <a:pPr algn="l" rtl="0"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除く）の比率を算定し、</a:t>
          </a:r>
          <a:r>
            <a:rPr lang="ja-JP" altLang="en-US" sz="1100" b="0" i="0" u="sng" strike="noStrike" baseline="0">
              <a:solidFill>
                <a:srgbClr val="000000"/>
              </a:solidFill>
              <a:latin typeface="ＭＳ 明朝"/>
              <a:ea typeface="ＭＳ 明朝"/>
            </a:rPr>
            <a:t>借入比率が５０％を超えない範囲であること。</a:t>
          </a: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4</xdr:col>
      <xdr:colOff>85725</xdr:colOff>
      <xdr:row>14</xdr:row>
      <xdr:rowOff>76200</xdr:rowOff>
    </xdr:from>
    <xdr:to>
      <xdr:col>4</xdr:col>
      <xdr:colOff>1876425</xdr:colOff>
      <xdr:row>16</xdr:row>
      <xdr:rowOff>180975</xdr:rowOff>
    </xdr:to>
    <xdr:sp macro="" textlink="">
      <xdr:nvSpPr>
        <xdr:cNvPr id="4" name="AutoShape 3"/>
        <xdr:cNvSpPr>
          <a:spLocks noChangeArrowheads="1"/>
        </xdr:cNvSpPr>
      </xdr:nvSpPr>
      <xdr:spPr bwMode="auto">
        <a:xfrm>
          <a:off x="2272665" y="3070860"/>
          <a:ext cx="1676400" cy="516255"/>
        </a:xfrm>
        <a:prstGeom prst="wedgeRoundRectCallout">
          <a:avLst>
            <a:gd name="adj1" fmla="val -78722"/>
            <a:gd name="adj2" fmla="val -2727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運転資金として、</a:t>
          </a:r>
          <a:r>
            <a:rPr lang="ja-JP" altLang="en-US" sz="900" b="0" i="0" u="sng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年間事業費の12分の2以上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を</a:t>
          </a:r>
          <a:r>
            <a:rPr lang="ja-JP" altLang="en-US" sz="900" b="1" i="0" u="none" strike="noStrike" baseline="0">
              <a:solidFill>
                <a:srgbClr val="0000FF"/>
              </a:solidFill>
              <a:latin typeface="ＭＳ Ｐゴシック"/>
              <a:ea typeface="ＭＳ Ｐゴシック"/>
            </a:rPr>
            <a:t>「自己資金」で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用意すること</a:t>
          </a:r>
        </a:p>
      </xdr:txBody>
    </xdr:sp>
    <xdr:clientData/>
  </xdr:twoCellAnchor>
  <xdr:twoCellAnchor>
    <xdr:from>
      <xdr:col>5</xdr:col>
      <xdr:colOff>428625</xdr:colOff>
      <xdr:row>45</xdr:row>
      <xdr:rowOff>66675</xdr:rowOff>
    </xdr:from>
    <xdr:to>
      <xdr:col>6</xdr:col>
      <xdr:colOff>266700</xdr:colOff>
      <xdr:row>51</xdr:row>
      <xdr:rowOff>85725</xdr:rowOff>
    </xdr:to>
    <xdr:grpSp>
      <xdr:nvGrpSpPr>
        <xdr:cNvPr id="5" name="Group 11"/>
        <xdr:cNvGrpSpPr>
          <a:grpSpLocks/>
        </xdr:cNvGrpSpPr>
      </xdr:nvGrpSpPr>
      <xdr:grpSpPr bwMode="auto">
        <a:xfrm>
          <a:off x="4800600" y="9286875"/>
          <a:ext cx="1028700" cy="990600"/>
          <a:chOff x="504" y="974"/>
          <a:chExt cx="108" cy="104"/>
        </a:xfrm>
      </xdr:grpSpPr>
      <xdr:sp macro="" textlink="">
        <xdr:nvSpPr>
          <xdr:cNvPr id="6" name="Line 8"/>
          <xdr:cNvSpPr>
            <a:spLocks noChangeShapeType="1"/>
          </xdr:cNvSpPr>
        </xdr:nvSpPr>
        <xdr:spPr bwMode="auto">
          <a:xfrm flipV="1">
            <a:off x="602" y="974"/>
            <a:ext cx="0" cy="77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 type="triangle" w="lg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Rectangle 6"/>
          <xdr:cNvSpPr>
            <a:spLocks noChangeArrowheads="1"/>
          </xdr:cNvSpPr>
        </xdr:nvSpPr>
        <xdr:spPr bwMode="auto">
          <a:xfrm>
            <a:off x="504" y="1040"/>
            <a:ext cx="108" cy="38"/>
          </a:xfrm>
          <a:prstGeom prst="rect">
            <a:avLst/>
          </a:prstGeom>
          <a:solidFill>
            <a:srgbClr val="FFCCFF"/>
          </a:soli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000"/>
              </a:lnSpc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原則</a:t>
            </a:r>
          </a:p>
          <a:p>
            <a:pPr algn="ctr" rtl="0">
              <a:lnSpc>
                <a:spcPts val="1000"/>
              </a:lnSpc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50％以下</a:t>
            </a:r>
          </a:p>
        </xdr:txBody>
      </xdr:sp>
    </xdr:grpSp>
    <xdr:clientData/>
  </xdr:twoCellAnchor>
  <xdr:twoCellAnchor>
    <xdr:from>
      <xdr:col>6</xdr:col>
      <xdr:colOff>352425</xdr:colOff>
      <xdr:row>46</xdr:row>
      <xdr:rowOff>85725</xdr:rowOff>
    </xdr:from>
    <xdr:to>
      <xdr:col>6</xdr:col>
      <xdr:colOff>1002030</xdr:colOff>
      <xdr:row>52</xdr:row>
      <xdr:rowOff>76200</xdr:rowOff>
    </xdr:to>
    <xdr:grpSp>
      <xdr:nvGrpSpPr>
        <xdr:cNvPr id="8" name="Group 13"/>
        <xdr:cNvGrpSpPr>
          <a:grpSpLocks/>
        </xdr:cNvGrpSpPr>
      </xdr:nvGrpSpPr>
      <xdr:grpSpPr bwMode="auto">
        <a:xfrm>
          <a:off x="5915025" y="9515475"/>
          <a:ext cx="649605" cy="1228725"/>
          <a:chOff x="621" y="998"/>
          <a:chExt cx="77" cy="129"/>
        </a:xfrm>
      </xdr:grpSpPr>
      <xdr:sp macro="" textlink="">
        <xdr:nvSpPr>
          <xdr:cNvPr id="9" name="Line 10"/>
          <xdr:cNvSpPr>
            <a:spLocks noChangeShapeType="1"/>
          </xdr:cNvSpPr>
        </xdr:nvSpPr>
        <xdr:spPr bwMode="auto">
          <a:xfrm flipV="1">
            <a:off x="629" y="998"/>
            <a:ext cx="0" cy="104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dash"/>
            <a:round/>
            <a:headEnd/>
            <a:tailEnd type="triangle" w="lg" len="me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Rectangle 7"/>
          <xdr:cNvSpPr>
            <a:spLocks noChangeArrowheads="1"/>
          </xdr:cNvSpPr>
        </xdr:nvSpPr>
        <xdr:spPr bwMode="auto">
          <a:xfrm>
            <a:off x="621" y="1087"/>
            <a:ext cx="77" cy="40"/>
          </a:xfrm>
          <a:prstGeom prst="rect">
            <a:avLst/>
          </a:prstGeom>
          <a:solidFill>
            <a:srgbClr val="FFCCFF"/>
          </a:solidFill>
          <a:ln w="9525" algn="ctr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  <xdr:txBody>
          <a:bodyPr vertOverflow="clip" wrap="square" lIns="27432" tIns="18288" rIns="27432" bIns="18288" anchor="ctr" upright="1"/>
          <a:lstStyle/>
          <a:p>
            <a:pPr algn="ctr" rtl="0">
              <a:lnSpc>
                <a:spcPts val="1000"/>
              </a:lnSpc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少なくとも</a:t>
            </a:r>
          </a:p>
          <a:p>
            <a:pPr algn="ctr" rtl="0">
              <a:lnSpc>
                <a:spcPts val="1000"/>
              </a:lnSpc>
              <a:defRPr sz="1000"/>
            </a:pPr>
            <a:r>
              <a:rPr lang="ja-JP" altLang="en-US" sz="9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５％以上</a:t>
            </a:r>
          </a:p>
        </xdr:txBody>
      </xdr:sp>
    </xdr:grpSp>
    <xdr:clientData/>
  </xdr:twoCellAnchor>
  <xdr:twoCellAnchor>
    <xdr:from>
      <xdr:col>7</xdr:col>
      <xdr:colOff>381000</xdr:colOff>
      <xdr:row>0</xdr:row>
      <xdr:rowOff>236220</xdr:rowOff>
    </xdr:from>
    <xdr:to>
      <xdr:col>12</xdr:col>
      <xdr:colOff>511070</xdr:colOff>
      <xdr:row>10</xdr:row>
      <xdr:rowOff>70074</xdr:rowOff>
    </xdr:to>
    <xdr:sp macro="" textlink="">
      <xdr:nvSpPr>
        <xdr:cNvPr id="11" name="テキスト ボックス 10"/>
        <xdr:cNvSpPr txBox="1"/>
      </xdr:nvSpPr>
      <xdr:spPr>
        <a:xfrm>
          <a:off x="6408420" y="236220"/>
          <a:ext cx="3680990" cy="2005554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en-US" altLang="ja-JP" sz="1400" b="1">
              <a:solidFill>
                <a:srgbClr val="FF0000"/>
              </a:solidFill>
            </a:rPr>
            <a:t>【</a:t>
          </a:r>
          <a:r>
            <a:rPr kumimoji="1" lang="ja-JP" altLang="en-US" sz="1400" b="1">
              <a:solidFill>
                <a:srgbClr val="FF0000"/>
              </a:solidFill>
            </a:rPr>
            <a:t>注意事項</a:t>
          </a:r>
          <a:r>
            <a:rPr kumimoji="1" lang="en-US" altLang="ja-JP" sz="1400" b="1">
              <a:solidFill>
                <a:srgbClr val="FF0000"/>
              </a:solidFill>
            </a:rPr>
            <a:t>】</a:t>
          </a:r>
        </a:p>
        <a:p>
          <a:r>
            <a:rPr kumimoji="1" lang="ja-JP" altLang="en-US" sz="1400" b="1">
              <a:solidFill>
                <a:srgbClr val="FF0000"/>
              </a:solidFill>
            </a:rPr>
            <a:t>オレンジ色のセル：自動計算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グレー色のセル：他のシートから自動転記</a:t>
          </a:r>
          <a:endParaRPr kumimoji="1" lang="en-US" altLang="ja-JP" sz="1400" b="1">
            <a:solidFill>
              <a:srgbClr val="FF0000"/>
            </a:solidFill>
          </a:endParaRPr>
        </a:p>
        <a:p>
          <a:r>
            <a:rPr kumimoji="1" lang="ja-JP" altLang="en-US" sz="1400" b="1">
              <a:solidFill>
                <a:srgbClr val="FF0000"/>
              </a:solidFill>
            </a:rPr>
            <a:t>白抜きのセル：手入力で記入してください。</a:t>
          </a:r>
          <a:endParaRPr kumimoji="1" lang="en-US" altLang="ja-JP" sz="1400" b="1">
            <a:solidFill>
              <a:srgbClr val="FF0000"/>
            </a:solidFill>
          </a:endParaRPr>
        </a:p>
        <a:p>
          <a:endParaRPr kumimoji="1" lang="en-US" altLang="ja-JP" sz="1400" b="1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01_&#21109;&#35373;&#31561;&#27096;&#2433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02_&#21109;&#35373;&#31995;&#27096;&#24335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要領（紙）"/>
      <sheetName val="作成要領（データ）"/>
      <sheetName val="連絡先"/>
      <sheetName val="00提出書類一覧"/>
      <sheetName val="03計画概要"/>
      <sheetName val="18自己資金"/>
      <sheetName val="18預金残高証明書（一覧）"/>
      <sheetName val="19借入金"/>
      <sheetName val="22借入金"/>
      <sheetName val="27部門別面積表"/>
      <sheetName val="28面積按分"/>
      <sheetName val="32住民説明広域"/>
      <sheetName val="33住民説明近隣"/>
      <sheetName val="43役員一覧"/>
      <sheetName val="50経営分析"/>
      <sheetName val="52建設予定地一覧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E4" t="str">
            <v>○①事業専用</v>
          </cell>
          <cell r="F4" t="str">
            <v>○②事業専用</v>
          </cell>
          <cell r="G4" t="str">
            <v>○③事業専用</v>
          </cell>
        </row>
        <row r="14">
          <cell r="D14">
            <v>1</v>
          </cell>
          <cell r="E14">
            <v>0</v>
          </cell>
          <cell r="F14">
            <v>0</v>
          </cell>
          <cell r="G14">
            <v>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作成要領（紙）"/>
      <sheetName val="作成要領（データ）"/>
      <sheetName val="連絡先"/>
      <sheetName val="00提出書類一覧"/>
      <sheetName val="03計画概要"/>
      <sheetName val="18自己資金"/>
      <sheetName val="18預金残高証明書（一覧）"/>
      <sheetName val="19借入金"/>
      <sheetName val="22借入金"/>
      <sheetName val="27部門別面積表"/>
      <sheetName val="28面積按分"/>
      <sheetName val="32住民説明広域"/>
      <sheetName val="33住民説明近隣"/>
      <sheetName val="43役員一覧"/>
      <sheetName val="50経営分析"/>
      <sheetName val="52建設予定地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31"/>
  <sheetViews>
    <sheetView tabSelected="1" view="pageBreakPreview" zoomScale="60" zoomScaleNormal="100" workbookViewId="0">
      <selection activeCell="C11" sqref="C11"/>
    </sheetView>
  </sheetViews>
  <sheetFormatPr defaultColWidth="9" defaultRowHeight="13.5"/>
  <cols>
    <col min="1" max="1" width="3.125" style="28" customWidth="1"/>
    <col min="2" max="2" width="5.5" style="28" customWidth="1"/>
    <col min="3" max="3" width="30.25" style="28" customWidth="1"/>
    <col min="4" max="4" width="8.75" style="28" customWidth="1"/>
    <col min="5" max="5" width="18.25" style="28" customWidth="1"/>
    <col min="6" max="6" width="11.125" style="29" customWidth="1"/>
    <col min="7" max="7" width="14" style="28" customWidth="1"/>
    <col min="8" max="8" width="13.75" style="28" customWidth="1"/>
    <col min="9" max="9" width="14.375" style="28" customWidth="1"/>
    <col min="10" max="10" width="17.25" style="28" customWidth="1"/>
    <col min="11" max="16384" width="9" style="28"/>
  </cols>
  <sheetData>
    <row r="1" spans="2:10" ht="44.25" customHeight="1"/>
    <row r="2" spans="2:10" ht="25.5" customHeight="1">
      <c r="B2" s="30" t="s">
        <v>27</v>
      </c>
      <c r="C2" s="31"/>
      <c r="J2" s="50" t="s">
        <v>40</v>
      </c>
    </row>
    <row r="3" spans="2:10">
      <c r="J3" s="34" t="s">
        <v>23</v>
      </c>
    </row>
    <row r="4" spans="2:10" s="32" customFormat="1" ht="29.25" customHeight="1">
      <c r="B4" s="770" t="s">
        <v>8</v>
      </c>
      <c r="C4" s="771"/>
      <c r="D4" s="772"/>
      <c r="E4" s="33" t="s">
        <v>26</v>
      </c>
      <c r="F4" s="2" t="s">
        <v>2</v>
      </c>
      <c r="G4" s="3" t="s">
        <v>3</v>
      </c>
      <c r="H4" s="25" t="s">
        <v>10</v>
      </c>
      <c r="I4" s="4" t="s">
        <v>1</v>
      </c>
      <c r="J4" s="1" t="s">
        <v>29</v>
      </c>
    </row>
    <row r="5" spans="2:10" ht="21.75" customHeight="1" thickBot="1">
      <c r="B5" s="773"/>
      <c r="C5" s="774"/>
      <c r="D5" s="775"/>
      <c r="E5" s="6" t="s">
        <v>30</v>
      </c>
      <c r="F5" s="5" t="s">
        <v>31</v>
      </c>
      <c r="G5" s="6" t="s">
        <v>32</v>
      </c>
      <c r="H5" s="7" t="s">
        <v>33</v>
      </c>
      <c r="I5" s="8" t="s">
        <v>34</v>
      </c>
      <c r="J5" s="9" t="s">
        <v>35</v>
      </c>
    </row>
    <row r="6" spans="2:10" ht="20.100000000000001" customHeight="1" thickTop="1">
      <c r="B6" s="781" t="s">
        <v>38</v>
      </c>
      <c r="C6" s="73" t="s">
        <v>13</v>
      </c>
      <c r="D6" s="74"/>
      <c r="E6" s="75"/>
      <c r="F6" s="51" t="e">
        <f>ROUND(E6/E17,4)</f>
        <v>#DIV/0!</v>
      </c>
      <c r="G6" s="52" t="e">
        <f>E21*F6</f>
        <v>#DIV/0!</v>
      </c>
      <c r="H6" s="53" t="e">
        <f t="shared" ref="H6:H12" si="0">E6+G6</f>
        <v>#DIV/0!</v>
      </c>
      <c r="I6" s="54" t="e">
        <f>E23*F6</f>
        <v>#DIV/0!</v>
      </c>
      <c r="J6" s="55" t="e">
        <f t="shared" ref="J6:J12" si="1">H6+I6</f>
        <v>#DIV/0!</v>
      </c>
    </row>
    <row r="7" spans="2:10" ht="20.100000000000001" customHeight="1">
      <c r="B7" s="782"/>
      <c r="C7" s="76" t="s">
        <v>48</v>
      </c>
      <c r="D7" s="77"/>
      <c r="E7" s="78"/>
      <c r="F7" s="56" t="e">
        <f>ROUND(E7/E17,4)</f>
        <v>#DIV/0!</v>
      </c>
      <c r="G7" s="57" t="e">
        <f>E21*F7</f>
        <v>#DIV/0!</v>
      </c>
      <c r="H7" s="58" t="e">
        <f t="shared" si="0"/>
        <v>#DIV/0!</v>
      </c>
      <c r="I7" s="59" t="e">
        <f>E23*F7</f>
        <v>#DIV/0!</v>
      </c>
      <c r="J7" s="60" t="e">
        <f t="shared" si="1"/>
        <v>#DIV/0!</v>
      </c>
    </row>
    <row r="8" spans="2:10" ht="20.100000000000001" customHeight="1">
      <c r="B8" s="782"/>
      <c r="C8" s="76" t="s">
        <v>49</v>
      </c>
      <c r="D8" s="77"/>
      <c r="E8" s="78"/>
      <c r="F8" s="56" t="e">
        <f>ROUND(E8/E17,4)</f>
        <v>#DIV/0!</v>
      </c>
      <c r="G8" s="57" t="e">
        <f>E21*F8</f>
        <v>#DIV/0!</v>
      </c>
      <c r="H8" s="58" t="e">
        <f t="shared" si="0"/>
        <v>#DIV/0!</v>
      </c>
      <c r="I8" s="59" t="e">
        <f>E23*F8</f>
        <v>#DIV/0!</v>
      </c>
      <c r="J8" s="60" t="e">
        <f t="shared" si="1"/>
        <v>#DIV/0!</v>
      </c>
    </row>
    <row r="9" spans="2:10" ht="20.100000000000001" customHeight="1">
      <c r="B9" s="782"/>
      <c r="C9" s="76" t="s">
        <v>50</v>
      </c>
      <c r="D9" s="77"/>
      <c r="E9" s="78"/>
      <c r="F9" s="56" t="e">
        <f>ROUND(E9/E17,4)</f>
        <v>#DIV/0!</v>
      </c>
      <c r="G9" s="57" t="e">
        <f>E21*F9</f>
        <v>#DIV/0!</v>
      </c>
      <c r="H9" s="58" t="e">
        <f t="shared" si="0"/>
        <v>#DIV/0!</v>
      </c>
      <c r="I9" s="59" t="e">
        <f>E23*F9</f>
        <v>#DIV/0!</v>
      </c>
      <c r="J9" s="60" t="e">
        <f t="shared" si="1"/>
        <v>#DIV/0!</v>
      </c>
    </row>
    <row r="10" spans="2:10" ht="20.100000000000001" customHeight="1">
      <c r="B10" s="782"/>
      <c r="C10" s="76" t="s">
        <v>257</v>
      </c>
      <c r="D10" s="77"/>
      <c r="E10" s="78"/>
      <c r="F10" s="56" t="e">
        <f>ROUND(E10/E17,4)</f>
        <v>#DIV/0!</v>
      </c>
      <c r="G10" s="57" t="e">
        <f>E21*F10</f>
        <v>#DIV/0!</v>
      </c>
      <c r="H10" s="58" t="e">
        <f t="shared" si="0"/>
        <v>#DIV/0!</v>
      </c>
      <c r="I10" s="59" t="e">
        <f>E23*F10</f>
        <v>#DIV/0!</v>
      </c>
      <c r="J10" s="60" t="e">
        <f t="shared" si="1"/>
        <v>#DIV/0!</v>
      </c>
    </row>
    <row r="11" spans="2:10" ht="20.100000000000001" customHeight="1">
      <c r="B11" s="782"/>
      <c r="C11" s="76" t="s">
        <v>51</v>
      </c>
      <c r="D11" s="77"/>
      <c r="E11" s="78"/>
      <c r="F11" s="56" t="e">
        <f t="shared" ref="F11" si="2">ROUND(E11/E18,4)</f>
        <v>#DIV/0!</v>
      </c>
      <c r="G11" s="57" t="e">
        <f>E21*F11</f>
        <v>#DIV/0!</v>
      </c>
      <c r="H11" s="58" t="e">
        <f t="shared" si="0"/>
        <v>#DIV/0!</v>
      </c>
      <c r="I11" s="59" t="e">
        <f>E23*F11</f>
        <v>#DIV/0!</v>
      </c>
      <c r="J11" s="60" t="e">
        <f t="shared" si="1"/>
        <v>#DIV/0!</v>
      </c>
    </row>
    <row r="12" spans="2:10" ht="20.100000000000001" customHeight="1">
      <c r="B12" s="782"/>
      <c r="C12" s="76" t="s">
        <v>52</v>
      </c>
      <c r="D12" s="77"/>
      <c r="E12" s="78"/>
      <c r="F12" s="56" t="e">
        <f>ROUND(E12/E19,4)</f>
        <v>#DIV/0!</v>
      </c>
      <c r="G12" s="57" t="e">
        <f>E21*F12</f>
        <v>#DIV/0!</v>
      </c>
      <c r="H12" s="58" t="e">
        <f t="shared" si="0"/>
        <v>#DIV/0!</v>
      </c>
      <c r="I12" s="59" t="e">
        <f>E23*F12</f>
        <v>#DIV/0!</v>
      </c>
      <c r="J12" s="60" t="e">
        <f t="shared" si="1"/>
        <v>#DIV/0!</v>
      </c>
    </row>
    <row r="13" spans="2:10" ht="20.100000000000001" customHeight="1">
      <c r="B13" s="783"/>
      <c r="C13" s="79"/>
      <c r="D13" s="80"/>
      <c r="E13" s="81"/>
      <c r="F13" s="41"/>
      <c r="G13" s="42"/>
      <c r="H13" s="40"/>
      <c r="I13" s="49"/>
      <c r="J13" s="43"/>
    </row>
    <row r="14" spans="2:10" ht="20.100000000000001" customHeight="1">
      <c r="B14" s="784" t="s">
        <v>39</v>
      </c>
      <c r="C14" s="82" t="s">
        <v>83</v>
      </c>
      <c r="D14" s="83"/>
      <c r="E14" s="84"/>
      <c r="F14" s="61" t="e">
        <f>ROUND(E14/E17,4)</f>
        <v>#DIV/0!</v>
      </c>
      <c r="G14" s="62" t="e">
        <f>E21*F14</f>
        <v>#DIV/0!</v>
      </c>
      <c r="H14" s="63" t="e">
        <f>E14+G14</f>
        <v>#DIV/0!</v>
      </c>
      <c r="I14" s="64" t="e">
        <f>E23*F14</f>
        <v>#DIV/0!</v>
      </c>
      <c r="J14" s="65" t="e">
        <f>H14+I14</f>
        <v>#DIV/0!</v>
      </c>
    </row>
    <row r="15" spans="2:10" ht="20.100000000000001" customHeight="1">
      <c r="B15" s="785"/>
      <c r="C15" s="76" t="s">
        <v>84</v>
      </c>
      <c r="D15" s="77"/>
      <c r="E15" s="78"/>
      <c r="F15" s="36"/>
      <c r="G15" s="37"/>
      <c r="H15" s="35"/>
      <c r="I15" s="38"/>
      <c r="J15" s="39"/>
    </row>
    <row r="16" spans="2:10" ht="19.5" customHeight="1" thickBot="1">
      <c r="B16" s="786"/>
      <c r="C16" s="85"/>
      <c r="D16" s="86"/>
      <c r="E16" s="87"/>
      <c r="F16" s="45"/>
      <c r="G16" s="46"/>
      <c r="H16" s="44"/>
      <c r="I16" s="47"/>
      <c r="J16" s="48"/>
    </row>
    <row r="17" spans="2:10" ht="21.75" customHeight="1" thickTop="1" thickBot="1">
      <c r="B17" s="10" t="s">
        <v>11</v>
      </c>
      <c r="C17" s="88"/>
      <c r="D17" s="88" t="s">
        <v>14</v>
      </c>
      <c r="E17" s="92">
        <f t="shared" ref="E17:J17" si="3">SUM(E6:E16)</f>
        <v>0</v>
      </c>
      <c r="F17" s="66" t="e">
        <f t="shared" si="3"/>
        <v>#DIV/0!</v>
      </c>
      <c r="G17" s="67" t="e">
        <f t="shared" si="3"/>
        <v>#DIV/0!</v>
      </c>
      <c r="H17" s="68" t="e">
        <f t="shared" si="3"/>
        <v>#DIV/0!</v>
      </c>
      <c r="I17" s="69" t="e">
        <f t="shared" si="3"/>
        <v>#DIV/0!</v>
      </c>
      <c r="J17" s="70" t="e">
        <f t="shared" si="3"/>
        <v>#DIV/0!</v>
      </c>
    </row>
    <row r="18" spans="2:10" ht="20.100000000000001" customHeight="1">
      <c r="B18" s="778" t="s">
        <v>9</v>
      </c>
      <c r="C18" s="89" t="s">
        <v>12</v>
      </c>
      <c r="D18" s="90"/>
      <c r="E18" s="91"/>
      <c r="F18" s="12"/>
      <c r="G18" s="13" t="s">
        <v>15</v>
      </c>
      <c r="H18" s="13" t="s">
        <v>16</v>
      </c>
      <c r="I18" s="13" t="s">
        <v>17</v>
      </c>
      <c r="J18" s="14" t="s">
        <v>18</v>
      </c>
    </row>
    <row r="19" spans="2:10" ht="20.100000000000001" customHeight="1">
      <c r="B19" s="779"/>
      <c r="C19" s="76" t="s">
        <v>37</v>
      </c>
      <c r="D19" s="77"/>
      <c r="E19" s="78"/>
      <c r="F19" s="15"/>
      <c r="G19" s="71" t="e">
        <f>IF(E21=G17,"　","合いません")</f>
        <v>#DIV/0!</v>
      </c>
      <c r="H19" s="71" t="e">
        <f>IF(H17=E22,"　","合いません")</f>
        <v>#DIV/0!</v>
      </c>
      <c r="I19" s="71" t="e">
        <f>IF(I17=E23,"　","合いません")</f>
        <v>#DIV/0!</v>
      </c>
      <c r="J19" s="72" t="e">
        <f>IF(J17=E24,"　","合いません")</f>
        <v>#DIV/0!</v>
      </c>
    </row>
    <row r="20" spans="2:10" ht="20.100000000000001" customHeight="1" thickBot="1">
      <c r="B20" s="780"/>
      <c r="C20" s="85"/>
      <c r="D20" s="86"/>
      <c r="E20" s="87"/>
      <c r="F20" s="15"/>
      <c r="G20" s="16"/>
      <c r="H20" s="16"/>
      <c r="I20" s="16"/>
      <c r="J20" s="17"/>
    </row>
    <row r="21" spans="2:10" ht="20.100000000000001" customHeight="1" thickTop="1" thickBot="1">
      <c r="B21" s="10" t="s">
        <v>4</v>
      </c>
      <c r="C21" s="11"/>
      <c r="D21" s="11" t="s">
        <v>19</v>
      </c>
      <c r="E21" s="92">
        <f>SUM(E18:E20)</f>
        <v>0</v>
      </c>
      <c r="F21" s="15"/>
      <c r="G21" s="16"/>
      <c r="H21" s="16"/>
      <c r="I21" s="16"/>
      <c r="J21" s="17"/>
    </row>
    <row r="22" spans="2:10" ht="20.100000000000001" customHeight="1" thickBot="1">
      <c r="B22" s="18" t="s">
        <v>5</v>
      </c>
      <c r="C22" s="19"/>
      <c r="D22" s="19" t="s">
        <v>20</v>
      </c>
      <c r="E22" s="93">
        <f>E17+E21</f>
        <v>0</v>
      </c>
      <c r="F22" s="15"/>
      <c r="G22" s="16"/>
      <c r="H22" s="16"/>
      <c r="I22" s="16"/>
      <c r="J22" s="17"/>
    </row>
    <row r="23" spans="2:10" ht="20.100000000000001" customHeight="1" thickBot="1">
      <c r="B23" s="18" t="s">
        <v>0</v>
      </c>
      <c r="C23" s="19"/>
      <c r="D23" s="19" t="s">
        <v>21</v>
      </c>
      <c r="E23" s="93">
        <f>E22*0.1</f>
        <v>0</v>
      </c>
      <c r="F23" s="15"/>
      <c r="G23" s="16"/>
      <c r="H23" s="16"/>
      <c r="I23" s="16"/>
      <c r="J23" s="17"/>
    </row>
    <row r="24" spans="2:10" ht="20.100000000000001" customHeight="1">
      <c r="B24" s="20" t="s">
        <v>6</v>
      </c>
      <c r="C24" s="21"/>
      <c r="D24" s="21" t="s">
        <v>22</v>
      </c>
      <c r="E24" s="94">
        <f>SUM(E22:E23)</f>
        <v>0</v>
      </c>
      <c r="F24" s="22"/>
      <c r="G24" s="23"/>
      <c r="H24" s="23"/>
      <c r="I24" s="23"/>
      <c r="J24" s="24"/>
    </row>
    <row r="26" spans="2:10" ht="18.75" customHeight="1">
      <c r="B26" s="26" t="s">
        <v>7</v>
      </c>
      <c r="C26" s="26" t="s">
        <v>28</v>
      </c>
      <c r="D26" s="26"/>
      <c r="E26" s="26"/>
      <c r="F26" s="27"/>
      <c r="G26" s="26"/>
      <c r="H26" s="26"/>
      <c r="I26" s="26"/>
      <c r="J26" s="26"/>
    </row>
    <row r="27" spans="2:10" ht="33" customHeight="1">
      <c r="B27" s="26" t="s">
        <v>36</v>
      </c>
      <c r="C27" s="777" t="s">
        <v>43</v>
      </c>
      <c r="D27" s="777"/>
      <c r="E27" s="777"/>
      <c r="F27" s="777"/>
      <c r="G27" s="777"/>
      <c r="H27" s="777"/>
      <c r="I27" s="777"/>
      <c r="J27" s="777"/>
    </row>
    <row r="28" spans="2:10" ht="17.25" customHeight="1">
      <c r="C28" s="26" t="s">
        <v>24</v>
      </c>
      <c r="H28" s="776" t="s">
        <v>25</v>
      </c>
      <c r="I28" s="776"/>
      <c r="J28" s="776"/>
    </row>
    <row r="29" spans="2:10">
      <c r="C29" s="28" t="s">
        <v>41</v>
      </c>
    </row>
    <row r="30" spans="2:10">
      <c r="C30" s="28" t="e">
        <f>IF(E23=I17,"ok","×")</f>
        <v>#DIV/0!</v>
      </c>
      <c r="D30" s="28" t="s">
        <v>42</v>
      </c>
    </row>
    <row r="31" spans="2:10">
      <c r="C31" s="28" t="e">
        <f>IF(F17=1,"ok","×")</f>
        <v>#DIV/0!</v>
      </c>
      <c r="D31" s="28" t="s">
        <v>42</v>
      </c>
    </row>
  </sheetData>
  <mergeCells count="6">
    <mergeCell ref="B4:D5"/>
    <mergeCell ref="H28:J28"/>
    <mergeCell ref="C27:J27"/>
    <mergeCell ref="B18:B20"/>
    <mergeCell ref="B6:B13"/>
    <mergeCell ref="B14:B16"/>
  </mergeCells>
  <phoneticPr fontId="2"/>
  <printOptions horizontalCentered="1"/>
  <pageMargins left="0" right="0" top="0.47244094488188981" bottom="0.35433070866141736" header="0.39370078740157483" footer="0.19685039370078741"/>
  <pageSetup paperSize="9" scale="99" orientation="landscape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40"/>
  <sheetViews>
    <sheetView showGridLines="0" view="pageBreakPreview" zoomScale="70" zoomScaleNormal="70" zoomScaleSheetLayoutView="70" workbookViewId="0">
      <selection activeCell="C8" sqref="C8:E8"/>
    </sheetView>
  </sheetViews>
  <sheetFormatPr defaultColWidth="9" defaultRowHeight="12"/>
  <cols>
    <col min="1" max="1" width="3.375" style="95" customWidth="1"/>
    <col min="2" max="2" width="2.625" style="95" customWidth="1"/>
    <col min="3" max="3" width="5.625" style="95" customWidth="1"/>
    <col min="4" max="4" width="6.5" style="95" customWidth="1"/>
    <col min="5" max="5" width="7" style="95" customWidth="1"/>
    <col min="6" max="6" width="12" style="95" bestFit="1" customWidth="1"/>
    <col min="7" max="25" width="10.5" style="95" customWidth="1"/>
    <col min="26" max="26" width="3.25" style="95" customWidth="1"/>
    <col min="27" max="27" width="5.875" style="176" customWidth="1"/>
    <col min="28" max="16384" width="9" style="95"/>
  </cols>
  <sheetData>
    <row r="1" spans="1:27" ht="18.75">
      <c r="B1" s="98"/>
      <c r="C1" s="98"/>
      <c r="D1" s="98"/>
      <c r="E1" s="98"/>
      <c r="F1" s="102"/>
      <c r="G1" s="103"/>
      <c r="H1" s="103"/>
      <c r="I1" s="103"/>
      <c r="J1" s="814" t="s">
        <v>57</v>
      </c>
      <c r="K1" s="814"/>
      <c r="L1" s="814"/>
      <c r="M1" s="814"/>
      <c r="N1" s="814"/>
      <c r="O1" s="814"/>
      <c r="P1" s="98"/>
      <c r="Q1" s="98"/>
      <c r="R1" s="98"/>
      <c r="S1" s="98"/>
      <c r="T1" s="98"/>
      <c r="U1" s="98"/>
      <c r="V1" s="98"/>
      <c r="W1" s="98"/>
      <c r="X1" s="98"/>
      <c r="Y1" s="98"/>
      <c r="AA1" s="104"/>
    </row>
    <row r="2" spans="1:27" ht="19.5" thickBot="1">
      <c r="B2" s="98"/>
      <c r="D2" s="98"/>
      <c r="E2" s="105" t="s">
        <v>58</v>
      </c>
      <c r="F2" s="102"/>
      <c r="G2" s="106" t="s">
        <v>59</v>
      </c>
      <c r="H2" s="103"/>
      <c r="I2" s="103"/>
      <c r="J2" s="107"/>
      <c r="K2" s="107"/>
      <c r="L2" s="107"/>
      <c r="M2" s="107"/>
      <c r="N2" s="107"/>
      <c r="O2" s="107"/>
      <c r="P2" s="98"/>
      <c r="Q2" s="98"/>
      <c r="R2" s="98"/>
      <c r="S2" s="98"/>
      <c r="T2" s="98"/>
      <c r="U2" s="98"/>
      <c r="V2" s="98"/>
      <c r="W2" s="98"/>
      <c r="X2" s="98"/>
      <c r="Y2" s="98"/>
      <c r="AA2" s="104"/>
    </row>
    <row r="3" spans="1:27" ht="23.25" customHeight="1" thickBot="1">
      <c r="D3" s="108"/>
      <c r="E3" s="109" t="s">
        <v>60</v>
      </c>
      <c r="F3" s="110"/>
      <c r="G3" s="111" t="s">
        <v>61</v>
      </c>
      <c r="H3" s="110"/>
      <c r="I3" s="111" t="s">
        <v>62</v>
      </c>
      <c r="J3" s="112"/>
      <c r="T3" s="113" t="s">
        <v>63</v>
      </c>
      <c r="U3" s="113" t="s">
        <v>63</v>
      </c>
      <c r="V3" s="815">
        <f>'[1]03計画概要'!C13</f>
        <v>0</v>
      </c>
      <c r="W3" s="815"/>
      <c r="X3" s="815"/>
      <c r="Y3" s="815"/>
      <c r="AA3" s="114"/>
    </row>
    <row r="4" spans="1:27" ht="18" customHeight="1" thickBot="1">
      <c r="X4" s="96" t="s">
        <v>23</v>
      </c>
      <c r="Y4" s="96" t="s">
        <v>23</v>
      </c>
      <c r="AA4" s="115"/>
    </row>
    <row r="5" spans="1:27" ht="13.15" customHeight="1">
      <c r="A5" s="816" t="s">
        <v>44</v>
      </c>
      <c r="B5" s="817" t="s">
        <v>45</v>
      </c>
      <c r="C5" s="818"/>
      <c r="D5" s="818"/>
      <c r="E5" s="818"/>
      <c r="F5" s="826" t="s">
        <v>55</v>
      </c>
      <c r="G5" s="827"/>
      <c r="H5" s="827"/>
      <c r="I5" s="116">
        <f>'[1]28面積按分'!D14</f>
        <v>1</v>
      </c>
      <c r="J5" s="821" t="str">
        <f>'[1]28面積按分'!E4</f>
        <v>○①事業専用</v>
      </c>
      <c r="K5" s="822"/>
      <c r="L5" s="117"/>
      <c r="M5" s="117">
        <f>'[1]28面積按分'!E14</f>
        <v>0</v>
      </c>
      <c r="N5" s="823" t="str">
        <f>'[1]28面積按分'!F4</f>
        <v>○②事業専用</v>
      </c>
      <c r="O5" s="822"/>
      <c r="P5" s="117"/>
      <c r="Q5" s="117">
        <f>'[1]28面積按分'!F14</f>
        <v>0</v>
      </c>
      <c r="R5" s="823" t="str">
        <f>'[1]28面積按分'!G4</f>
        <v>○③事業専用</v>
      </c>
      <c r="S5" s="822"/>
      <c r="T5" s="117"/>
      <c r="U5" s="260">
        <f>'[1]28面積按分'!G14</f>
        <v>0</v>
      </c>
      <c r="V5" s="824" t="s">
        <v>54</v>
      </c>
      <c r="W5" s="825"/>
      <c r="X5" s="261"/>
      <c r="Y5" s="118">
        <f>SUM(I5,M5,Q5,U5)</f>
        <v>1</v>
      </c>
      <c r="AA5" s="805" t="s">
        <v>64</v>
      </c>
    </row>
    <row r="6" spans="1:27" ht="15" customHeight="1">
      <c r="A6" s="816"/>
      <c r="B6" s="819"/>
      <c r="C6" s="820"/>
      <c r="D6" s="820"/>
      <c r="E6" s="820"/>
      <c r="F6" s="119" t="s">
        <v>46</v>
      </c>
      <c r="G6" s="120" t="s">
        <v>65</v>
      </c>
      <c r="H6" s="225" t="s">
        <v>65</v>
      </c>
      <c r="I6" s="217" t="s">
        <v>65</v>
      </c>
      <c r="J6" s="97" t="s">
        <v>46</v>
      </c>
      <c r="K6" s="121" t="str">
        <f>$G$6</f>
        <v>令和〇年度</v>
      </c>
      <c r="L6" s="243" t="str">
        <f>$H$6</f>
        <v>令和〇年度</v>
      </c>
      <c r="M6" s="234" t="str">
        <f>$I$6</f>
        <v>令和〇年度</v>
      </c>
      <c r="N6" s="101" t="s">
        <v>46</v>
      </c>
      <c r="O6" s="121" t="str">
        <f>$G$6</f>
        <v>令和〇年度</v>
      </c>
      <c r="P6" s="243" t="str">
        <f>$I$6</f>
        <v>令和〇年度</v>
      </c>
      <c r="Q6" s="247" t="str">
        <f>$I$6</f>
        <v>令和〇年度</v>
      </c>
      <c r="R6" s="99" t="s">
        <v>46</v>
      </c>
      <c r="S6" s="121" t="str">
        <f>$G$6</f>
        <v>令和〇年度</v>
      </c>
      <c r="T6" s="243" t="str">
        <f>$I$6</f>
        <v>令和〇年度</v>
      </c>
      <c r="U6" s="247" t="str">
        <f>$I$6</f>
        <v>令和〇年度</v>
      </c>
      <c r="V6" s="246" t="s">
        <v>46</v>
      </c>
      <c r="W6" s="121" t="str">
        <f>$G$6</f>
        <v>令和〇年度</v>
      </c>
      <c r="X6" s="243" t="str">
        <f>$I$6</f>
        <v>令和〇年度</v>
      </c>
      <c r="Y6" s="247" t="str">
        <f>$I$6</f>
        <v>令和〇年度</v>
      </c>
      <c r="AA6" s="806"/>
    </row>
    <row r="7" spans="1:27" ht="15" customHeight="1">
      <c r="A7" s="807" t="s">
        <v>66</v>
      </c>
      <c r="B7" s="792" t="s">
        <v>47</v>
      </c>
      <c r="C7" s="792"/>
      <c r="D7" s="792"/>
      <c r="E7" s="793"/>
      <c r="F7" s="122" t="e">
        <f t="shared" ref="F7:W7" si="0">SUM(F8:F14)</f>
        <v>#DIV/0!</v>
      </c>
      <c r="G7" s="123" t="e">
        <f t="shared" si="0"/>
        <v>#DIV/0!</v>
      </c>
      <c r="H7" s="226" t="e">
        <f t="shared" si="0"/>
        <v>#DIV/0!</v>
      </c>
      <c r="I7" s="218" t="e">
        <f>SUM(I8:I14)</f>
        <v>#DIV/0!</v>
      </c>
      <c r="J7" s="122" t="e">
        <f t="shared" si="0"/>
        <v>#DIV/0!</v>
      </c>
      <c r="K7" s="124" t="e">
        <f t="shared" si="0"/>
        <v>#DIV/0!</v>
      </c>
      <c r="L7" s="226" t="e">
        <f t="shared" si="0"/>
        <v>#DIV/0!</v>
      </c>
      <c r="M7" s="235" t="e">
        <f t="shared" si="0"/>
        <v>#DIV/0!</v>
      </c>
      <c r="N7" s="125" t="e">
        <f t="shared" si="0"/>
        <v>#DIV/0!</v>
      </c>
      <c r="O7" s="126" t="e">
        <f t="shared" si="0"/>
        <v>#DIV/0!</v>
      </c>
      <c r="P7" s="226" t="e">
        <f t="shared" si="0"/>
        <v>#DIV/0!</v>
      </c>
      <c r="Q7" s="235" t="e">
        <f>SUM(Q8:Q14)</f>
        <v>#DIV/0!</v>
      </c>
      <c r="R7" s="125" t="e">
        <f t="shared" si="0"/>
        <v>#DIV/0!</v>
      </c>
      <c r="S7" s="126" t="e">
        <f t="shared" si="0"/>
        <v>#DIV/0!</v>
      </c>
      <c r="T7" s="226" t="e">
        <f t="shared" ref="T7" si="1">SUM(T8:T14)</f>
        <v>#DIV/0!</v>
      </c>
      <c r="U7" s="235" t="e">
        <f>SUM(U8:U14)</f>
        <v>#DIV/0!</v>
      </c>
      <c r="V7" s="125" t="e">
        <f t="shared" si="0"/>
        <v>#DIV/0!</v>
      </c>
      <c r="W7" s="124" t="e">
        <f t="shared" si="0"/>
        <v>#DIV/0!</v>
      </c>
      <c r="X7" s="226" t="e">
        <f t="shared" ref="X7" si="2">SUM(X8:X14)</f>
        <v>#DIV/0!</v>
      </c>
      <c r="Y7" s="235" t="e">
        <f>SUM(Y8:Y14)</f>
        <v>#DIV/0!</v>
      </c>
      <c r="AA7" s="127"/>
    </row>
    <row r="8" spans="1:27" ht="15" customHeight="1">
      <c r="A8" s="807"/>
      <c r="B8" s="128"/>
      <c r="C8" s="809" t="str">
        <f>'13費目別内訳'!$C$6</f>
        <v>建築工事費</v>
      </c>
      <c r="D8" s="810"/>
      <c r="E8" s="810"/>
      <c r="F8" s="129" t="e">
        <f>ROUND(V8*$I$5,0)</f>
        <v>#DIV/0!</v>
      </c>
      <c r="G8" s="130" t="e">
        <f>ROUND(F8*$F$3,0)</f>
        <v>#DIV/0!</v>
      </c>
      <c r="H8" s="130" t="e">
        <f>ROUND(F8*$H$3,0)</f>
        <v>#DIV/0!</v>
      </c>
      <c r="I8" s="219" t="e">
        <f>F8-G8-H8</f>
        <v>#DIV/0!</v>
      </c>
      <c r="J8" s="131" t="e">
        <f t="shared" ref="J8:J18" si="3">V8-F8-N8-R8</f>
        <v>#DIV/0!</v>
      </c>
      <c r="K8" s="132" t="e">
        <f t="shared" ref="K8:K18" si="4">W8-G8-O8-S8</f>
        <v>#DIV/0!</v>
      </c>
      <c r="L8" s="227" t="e">
        <f t="shared" ref="L8:L18" si="5">I8-J8</f>
        <v>#DIV/0!</v>
      </c>
      <c r="M8" s="236" t="e">
        <f t="shared" ref="M8:M18" si="6">J8-K8</f>
        <v>#DIV/0!</v>
      </c>
      <c r="N8" s="133" t="e">
        <f>ROUND(V8*$Q$5,0)</f>
        <v>#DIV/0!</v>
      </c>
      <c r="O8" s="134" t="e">
        <f>ROUND(N8*$F$3,0)</f>
        <v>#DIV/0!</v>
      </c>
      <c r="P8" s="130" t="e">
        <f>ROUND(N8*$H$3,0)</f>
        <v>#DIV/0!</v>
      </c>
      <c r="Q8" s="236" t="e">
        <f>N8-O8-P8</f>
        <v>#DIV/0!</v>
      </c>
      <c r="R8" s="133" t="e">
        <f>ROUND(V8*$U$5,0)</f>
        <v>#DIV/0!</v>
      </c>
      <c r="S8" s="134" t="e">
        <f t="shared" ref="S8:S18" si="7">ROUND(R8*$F$3,0)</f>
        <v>#DIV/0!</v>
      </c>
      <c r="T8" s="227" t="e">
        <f>ROUND(R8*$H$3,0)</f>
        <v>#DIV/0!</v>
      </c>
      <c r="U8" s="236" t="e">
        <f>R8-S8-T8</f>
        <v>#DIV/0!</v>
      </c>
      <c r="V8" s="135" t="e">
        <f>'13費目別内訳'!J6</f>
        <v>#DIV/0!</v>
      </c>
      <c r="W8" s="134" t="e">
        <f t="shared" ref="W8:W18" si="8">ROUND(V8*$F$3,0)</f>
        <v>#DIV/0!</v>
      </c>
      <c r="X8" s="253" t="e">
        <f>ROUND(V8*$H$3,0)</f>
        <v>#DIV/0!</v>
      </c>
      <c r="Y8" s="252" t="e">
        <f>V8-W8-X8</f>
        <v>#DIV/0!</v>
      </c>
      <c r="AA8" s="136" t="e">
        <f t="shared" ref="AA8:AA32" si="9">IF(INT(SUM(F8,J8,N8,R8))=V8,"OK","横計算が合ってません")</f>
        <v>#DIV/0!</v>
      </c>
    </row>
    <row r="9" spans="1:27" ht="15" customHeight="1">
      <c r="A9" s="807"/>
      <c r="B9" s="128"/>
      <c r="C9" s="809" t="str">
        <f>'13費目別内訳'!$C$7</f>
        <v>電気設備工事費</v>
      </c>
      <c r="D9" s="810"/>
      <c r="E9" s="810"/>
      <c r="F9" s="129" t="e">
        <f t="shared" ref="F9:F18" si="10">ROUND(V9*$I$5,0)</f>
        <v>#DIV/0!</v>
      </c>
      <c r="G9" s="130" t="e">
        <f t="shared" ref="G9:G18" si="11">ROUND(F9*$F$3,0)</f>
        <v>#DIV/0!</v>
      </c>
      <c r="H9" s="130" t="e">
        <f t="shared" ref="H9:H18" si="12">ROUND(F9*$H$3,0)</f>
        <v>#DIV/0!</v>
      </c>
      <c r="I9" s="219" t="e">
        <f t="shared" ref="I9:I18" si="13">F9-G9-H9</f>
        <v>#DIV/0!</v>
      </c>
      <c r="J9" s="131" t="e">
        <f t="shared" si="3"/>
        <v>#DIV/0!</v>
      </c>
      <c r="K9" s="132" t="e">
        <f t="shared" si="4"/>
        <v>#DIV/0!</v>
      </c>
      <c r="L9" s="227" t="e">
        <f t="shared" si="5"/>
        <v>#DIV/0!</v>
      </c>
      <c r="M9" s="236" t="e">
        <f t="shared" si="6"/>
        <v>#DIV/0!</v>
      </c>
      <c r="N9" s="133" t="e">
        <f t="shared" ref="N9:N18" si="14">ROUND(V9*$Q$5,0)</f>
        <v>#DIV/0!</v>
      </c>
      <c r="O9" s="134" t="e">
        <f t="shared" ref="O9:O18" si="15">ROUND(N9*$F$3,0)</f>
        <v>#DIV/0!</v>
      </c>
      <c r="P9" s="130" t="e">
        <f t="shared" ref="P9:P18" si="16">ROUND(N9*$H$3,0)</f>
        <v>#DIV/0!</v>
      </c>
      <c r="Q9" s="236" t="e">
        <f>N9-O9-P9</f>
        <v>#DIV/0!</v>
      </c>
      <c r="R9" s="133" t="e">
        <f t="shared" ref="R9:R18" si="17">ROUND(V9*$U$5,0)</f>
        <v>#DIV/0!</v>
      </c>
      <c r="S9" s="134" t="e">
        <f>ROUND(R9*$F$3,0)</f>
        <v>#DIV/0!</v>
      </c>
      <c r="T9" s="227" t="e">
        <f t="shared" ref="T9:T18" si="18">ROUND(R9*$H$3,0)</f>
        <v>#DIV/0!</v>
      </c>
      <c r="U9" s="236" t="e">
        <f t="shared" ref="U9:U18" si="19">R9-S9-T9</f>
        <v>#DIV/0!</v>
      </c>
      <c r="V9" s="135" t="e">
        <f>'13費目別内訳'!J7</f>
        <v>#DIV/0!</v>
      </c>
      <c r="W9" s="134" t="e">
        <f>ROUND(V9*$F$3,0)</f>
        <v>#DIV/0!</v>
      </c>
      <c r="X9" s="253" t="e">
        <f t="shared" ref="X9:X18" si="20">ROUND(V9*$H$3,0)</f>
        <v>#DIV/0!</v>
      </c>
      <c r="Y9" s="252" t="e">
        <f t="shared" ref="Y9:Y18" si="21">V9-W9-X9</f>
        <v>#DIV/0!</v>
      </c>
      <c r="AA9" s="136" t="e">
        <f t="shared" si="9"/>
        <v>#DIV/0!</v>
      </c>
    </row>
    <row r="10" spans="1:27" ht="15" customHeight="1">
      <c r="A10" s="807"/>
      <c r="B10" s="128"/>
      <c r="C10" s="809" t="str">
        <f>'13費目別内訳'!$C$8</f>
        <v>給排水衛生設備工事費</v>
      </c>
      <c r="D10" s="810"/>
      <c r="E10" s="810"/>
      <c r="F10" s="129" t="e">
        <f t="shared" si="10"/>
        <v>#DIV/0!</v>
      </c>
      <c r="G10" s="130" t="e">
        <f t="shared" si="11"/>
        <v>#DIV/0!</v>
      </c>
      <c r="H10" s="130" t="e">
        <f t="shared" si="12"/>
        <v>#DIV/0!</v>
      </c>
      <c r="I10" s="219" t="e">
        <f t="shared" si="13"/>
        <v>#DIV/0!</v>
      </c>
      <c r="J10" s="131" t="e">
        <f t="shared" si="3"/>
        <v>#DIV/0!</v>
      </c>
      <c r="K10" s="132" t="e">
        <f t="shared" si="4"/>
        <v>#DIV/0!</v>
      </c>
      <c r="L10" s="227" t="e">
        <f t="shared" si="5"/>
        <v>#DIV/0!</v>
      </c>
      <c r="M10" s="236" t="e">
        <f t="shared" si="6"/>
        <v>#DIV/0!</v>
      </c>
      <c r="N10" s="133" t="e">
        <f t="shared" si="14"/>
        <v>#DIV/0!</v>
      </c>
      <c r="O10" s="134" t="e">
        <f t="shared" si="15"/>
        <v>#DIV/0!</v>
      </c>
      <c r="P10" s="130" t="e">
        <f t="shared" si="16"/>
        <v>#DIV/0!</v>
      </c>
      <c r="Q10" s="236" t="e">
        <f t="shared" ref="Q10:Q18" si="22">N10-O10-P10</f>
        <v>#DIV/0!</v>
      </c>
      <c r="R10" s="133" t="e">
        <f t="shared" si="17"/>
        <v>#DIV/0!</v>
      </c>
      <c r="S10" s="134" t="e">
        <f t="shared" si="7"/>
        <v>#DIV/0!</v>
      </c>
      <c r="T10" s="227" t="e">
        <f t="shared" si="18"/>
        <v>#DIV/0!</v>
      </c>
      <c r="U10" s="236" t="e">
        <f t="shared" si="19"/>
        <v>#DIV/0!</v>
      </c>
      <c r="V10" s="135" t="e">
        <f>'13費目別内訳'!J8</f>
        <v>#DIV/0!</v>
      </c>
      <c r="W10" s="134" t="e">
        <f t="shared" si="8"/>
        <v>#DIV/0!</v>
      </c>
      <c r="X10" s="253" t="e">
        <f t="shared" si="20"/>
        <v>#DIV/0!</v>
      </c>
      <c r="Y10" s="252" t="e">
        <f t="shared" si="21"/>
        <v>#DIV/0!</v>
      </c>
      <c r="AA10" s="136" t="e">
        <f t="shared" si="9"/>
        <v>#DIV/0!</v>
      </c>
    </row>
    <row r="11" spans="1:27" ht="15" customHeight="1">
      <c r="A11" s="807"/>
      <c r="B11" s="128"/>
      <c r="C11" s="809" t="str">
        <f>'13費目別内訳'!$C$9</f>
        <v>冷暖房設備工事費</v>
      </c>
      <c r="D11" s="811"/>
      <c r="E11" s="811"/>
      <c r="F11" s="129" t="e">
        <f t="shared" si="10"/>
        <v>#DIV/0!</v>
      </c>
      <c r="G11" s="130" t="e">
        <f t="shared" si="11"/>
        <v>#DIV/0!</v>
      </c>
      <c r="H11" s="130" t="e">
        <f t="shared" si="12"/>
        <v>#DIV/0!</v>
      </c>
      <c r="I11" s="219" t="e">
        <f t="shared" si="13"/>
        <v>#DIV/0!</v>
      </c>
      <c r="J11" s="131" t="e">
        <f t="shared" si="3"/>
        <v>#DIV/0!</v>
      </c>
      <c r="K11" s="132" t="e">
        <f t="shared" si="4"/>
        <v>#DIV/0!</v>
      </c>
      <c r="L11" s="227" t="e">
        <f t="shared" si="5"/>
        <v>#DIV/0!</v>
      </c>
      <c r="M11" s="236" t="e">
        <f t="shared" si="6"/>
        <v>#DIV/0!</v>
      </c>
      <c r="N11" s="133" t="e">
        <f t="shared" si="14"/>
        <v>#DIV/0!</v>
      </c>
      <c r="O11" s="134" t="e">
        <f t="shared" si="15"/>
        <v>#DIV/0!</v>
      </c>
      <c r="P11" s="130" t="e">
        <f t="shared" si="16"/>
        <v>#DIV/0!</v>
      </c>
      <c r="Q11" s="236" t="e">
        <f t="shared" si="22"/>
        <v>#DIV/0!</v>
      </c>
      <c r="R11" s="133" t="e">
        <f t="shared" si="17"/>
        <v>#DIV/0!</v>
      </c>
      <c r="S11" s="134" t="e">
        <f t="shared" si="7"/>
        <v>#DIV/0!</v>
      </c>
      <c r="T11" s="227" t="e">
        <f t="shared" si="18"/>
        <v>#DIV/0!</v>
      </c>
      <c r="U11" s="236" t="e">
        <f t="shared" si="19"/>
        <v>#DIV/0!</v>
      </c>
      <c r="V11" s="135" t="e">
        <f>'13費目別内訳'!J9</f>
        <v>#DIV/0!</v>
      </c>
      <c r="W11" s="134" t="e">
        <f t="shared" si="8"/>
        <v>#DIV/0!</v>
      </c>
      <c r="X11" s="253" t="e">
        <f t="shared" si="20"/>
        <v>#DIV/0!</v>
      </c>
      <c r="Y11" s="252" t="e">
        <f t="shared" si="21"/>
        <v>#DIV/0!</v>
      </c>
      <c r="AA11" s="136" t="e">
        <f t="shared" si="9"/>
        <v>#DIV/0!</v>
      </c>
    </row>
    <row r="12" spans="1:27" ht="15" customHeight="1">
      <c r="A12" s="807"/>
      <c r="B12" s="128"/>
      <c r="C12" s="809" t="str">
        <f>'13費目別内訳'!$C$10</f>
        <v>その他工事費</v>
      </c>
      <c r="D12" s="810"/>
      <c r="E12" s="810"/>
      <c r="F12" s="129" t="e">
        <f t="shared" si="10"/>
        <v>#DIV/0!</v>
      </c>
      <c r="G12" s="130" t="e">
        <f t="shared" si="11"/>
        <v>#DIV/0!</v>
      </c>
      <c r="H12" s="130" t="e">
        <f t="shared" si="12"/>
        <v>#DIV/0!</v>
      </c>
      <c r="I12" s="219" t="e">
        <f t="shared" si="13"/>
        <v>#DIV/0!</v>
      </c>
      <c r="J12" s="131" t="e">
        <f t="shared" si="3"/>
        <v>#DIV/0!</v>
      </c>
      <c r="K12" s="132" t="e">
        <f t="shared" si="4"/>
        <v>#DIV/0!</v>
      </c>
      <c r="L12" s="227" t="e">
        <f t="shared" si="5"/>
        <v>#DIV/0!</v>
      </c>
      <c r="M12" s="236" t="e">
        <f t="shared" si="6"/>
        <v>#DIV/0!</v>
      </c>
      <c r="N12" s="133" t="e">
        <f t="shared" si="14"/>
        <v>#DIV/0!</v>
      </c>
      <c r="O12" s="134" t="e">
        <f t="shared" si="15"/>
        <v>#DIV/0!</v>
      </c>
      <c r="P12" s="130" t="e">
        <f t="shared" si="16"/>
        <v>#DIV/0!</v>
      </c>
      <c r="Q12" s="236" t="e">
        <f t="shared" si="22"/>
        <v>#DIV/0!</v>
      </c>
      <c r="R12" s="133" t="e">
        <f t="shared" si="17"/>
        <v>#DIV/0!</v>
      </c>
      <c r="S12" s="134" t="e">
        <f t="shared" si="7"/>
        <v>#DIV/0!</v>
      </c>
      <c r="T12" s="227" t="e">
        <f t="shared" si="18"/>
        <v>#DIV/0!</v>
      </c>
      <c r="U12" s="236" t="e">
        <f t="shared" si="19"/>
        <v>#DIV/0!</v>
      </c>
      <c r="V12" s="135" t="e">
        <f>'13費目別内訳'!J10</f>
        <v>#DIV/0!</v>
      </c>
      <c r="W12" s="134" t="e">
        <f t="shared" si="8"/>
        <v>#DIV/0!</v>
      </c>
      <c r="X12" s="253" t="e">
        <f t="shared" si="20"/>
        <v>#DIV/0!</v>
      </c>
      <c r="Y12" s="252" t="e">
        <f t="shared" si="21"/>
        <v>#DIV/0!</v>
      </c>
      <c r="AA12" s="136" t="e">
        <f t="shared" si="9"/>
        <v>#DIV/0!</v>
      </c>
    </row>
    <row r="13" spans="1:27" ht="15" customHeight="1">
      <c r="A13" s="807"/>
      <c r="B13" s="128"/>
      <c r="C13" s="812" t="s">
        <v>67</v>
      </c>
      <c r="D13" s="812"/>
      <c r="E13" s="812"/>
      <c r="F13" s="129">
        <f t="shared" si="10"/>
        <v>0</v>
      </c>
      <c r="G13" s="130">
        <f t="shared" si="11"/>
        <v>0</v>
      </c>
      <c r="H13" s="130">
        <f t="shared" si="12"/>
        <v>0</v>
      </c>
      <c r="I13" s="219">
        <f t="shared" si="13"/>
        <v>0</v>
      </c>
      <c r="J13" s="131">
        <f t="shared" si="3"/>
        <v>0</v>
      </c>
      <c r="K13" s="132">
        <f t="shared" si="4"/>
        <v>0</v>
      </c>
      <c r="L13" s="227">
        <f t="shared" si="5"/>
        <v>0</v>
      </c>
      <c r="M13" s="236">
        <f t="shared" si="6"/>
        <v>0</v>
      </c>
      <c r="N13" s="133">
        <f t="shared" si="14"/>
        <v>0</v>
      </c>
      <c r="O13" s="134">
        <f t="shared" si="15"/>
        <v>0</v>
      </c>
      <c r="P13" s="130">
        <f t="shared" si="16"/>
        <v>0</v>
      </c>
      <c r="Q13" s="236">
        <f t="shared" si="22"/>
        <v>0</v>
      </c>
      <c r="R13" s="133">
        <f t="shared" si="17"/>
        <v>0</v>
      </c>
      <c r="S13" s="134">
        <f t="shared" si="7"/>
        <v>0</v>
      </c>
      <c r="T13" s="227">
        <f t="shared" si="18"/>
        <v>0</v>
      </c>
      <c r="U13" s="236">
        <f t="shared" si="19"/>
        <v>0</v>
      </c>
      <c r="V13" s="137"/>
      <c r="W13" s="134">
        <f t="shared" si="8"/>
        <v>0</v>
      </c>
      <c r="X13" s="253">
        <f t="shared" si="20"/>
        <v>0</v>
      </c>
      <c r="Y13" s="252">
        <f t="shared" si="21"/>
        <v>0</v>
      </c>
      <c r="AA13" s="136" t="str">
        <f t="shared" si="9"/>
        <v>OK</v>
      </c>
    </row>
    <row r="14" spans="1:27" ht="15" customHeight="1">
      <c r="A14" s="807"/>
      <c r="B14" s="128"/>
      <c r="C14" s="813" t="s">
        <v>67</v>
      </c>
      <c r="D14" s="813"/>
      <c r="E14" s="813"/>
      <c r="F14" s="129">
        <f t="shared" si="10"/>
        <v>0</v>
      </c>
      <c r="G14" s="130">
        <f t="shared" si="11"/>
        <v>0</v>
      </c>
      <c r="H14" s="130">
        <f t="shared" si="12"/>
        <v>0</v>
      </c>
      <c r="I14" s="219">
        <f t="shared" si="13"/>
        <v>0</v>
      </c>
      <c r="J14" s="131">
        <f t="shared" si="3"/>
        <v>0</v>
      </c>
      <c r="K14" s="132">
        <f t="shared" si="4"/>
        <v>0</v>
      </c>
      <c r="L14" s="227">
        <f t="shared" si="5"/>
        <v>0</v>
      </c>
      <c r="M14" s="236">
        <f t="shared" si="6"/>
        <v>0</v>
      </c>
      <c r="N14" s="133">
        <f t="shared" si="14"/>
        <v>0</v>
      </c>
      <c r="O14" s="134">
        <f t="shared" si="15"/>
        <v>0</v>
      </c>
      <c r="P14" s="130">
        <f t="shared" si="16"/>
        <v>0</v>
      </c>
      <c r="Q14" s="236">
        <f t="shared" si="22"/>
        <v>0</v>
      </c>
      <c r="R14" s="133">
        <f t="shared" si="17"/>
        <v>0</v>
      </c>
      <c r="S14" s="134">
        <f t="shared" si="7"/>
        <v>0</v>
      </c>
      <c r="T14" s="227">
        <f t="shared" si="18"/>
        <v>0</v>
      </c>
      <c r="U14" s="236">
        <f t="shared" si="19"/>
        <v>0</v>
      </c>
      <c r="V14" s="137"/>
      <c r="W14" s="134">
        <f t="shared" si="8"/>
        <v>0</v>
      </c>
      <c r="X14" s="253">
        <f t="shared" si="20"/>
        <v>0</v>
      </c>
      <c r="Y14" s="252">
        <f t="shared" si="21"/>
        <v>0</v>
      </c>
      <c r="AA14" s="136" t="str">
        <f t="shared" si="9"/>
        <v>OK</v>
      </c>
    </row>
    <row r="15" spans="1:27" ht="15" customHeight="1">
      <c r="A15" s="807"/>
      <c r="B15" s="789" t="str">
        <f>'13費目別内訳'!$C$11</f>
        <v>昇降機設備工事費</v>
      </c>
      <c r="C15" s="790"/>
      <c r="D15" s="790"/>
      <c r="E15" s="791"/>
      <c r="F15" s="129" t="e">
        <f t="shared" si="10"/>
        <v>#DIV/0!</v>
      </c>
      <c r="G15" s="130" t="e">
        <f t="shared" si="11"/>
        <v>#DIV/0!</v>
      </c>
      <c r="H15" s="130" t="e">
        <f t="shared" si="12"/>
        <v>#DIV/0!</v>
      </c>
      <c r="I15" s="219" t="e">
        <f t="shared" si="13"/>
        <v>#DIV/0!</v>
      </c>
      <c r="J15" s="131" t="e">
        <f t="shared" si="3"/>
        <v>#DIV/0!</v>
      </c>
      <c r="K15" s="132" t="e">
        <f t="shared" si="4"/>
        <v>#DIV/0!</v>
      </c>
      <c r="L15" s="227" t="e">
        <f t="shared" si="5"/>
        <v>#DIV/0!</v>
      </c>
      <c r="M15" s="236" t="e">
        <f t="shared" si="6"/>
        <v>#DIV/0!</v>
      </c>
      <c r="N15" s="133" t="e">
        <f t="shared" si="14"/>
        <v>#DIV/0!</v>
      </c>
      <c r="O15" s="134" t="e">
        <f t="shared" si="15"/>
        <v>#DIV/0!</v>
      </c>
      <c r="P15" s="130" t="e">
        <f t="shared" si="16"/>
        <v>#DIV/0!</v>
      </c>
      <c r="Q15" s="236" t="e">
        <f t="shared" si="22"/>
        <v>#DIV/0!</v>
      </c>
      <c r="R15" s="133" t="e">
        <f t="shared" si="17"/>
        <v>#DIV/0!</v>
      </c>
      <c r="S15" s="134" t="e">
        <f t="shared" si="7"/>
        <v>#DIV/0!</v>
      </c>
      <c r="T15" s="227" t="e">
        <f t="shared" si="18"/>
        <v>#DIV/0!</v>
      </c>
      <c r="U15" s="236" t="e">
        <f t="shared" si="19"/>
        <v>#DIV/0!</v>
      </c>
      <c r="V15" s="135" t="e">
        <f>'13費目別内訳'!J11</f>
        <v>#DIV/0!</v>
      </c>
      <c r="W15" s="134" t="e">
        <f t="shared" si="8"/>
        <v>#DIV/0!</v>
      </c>
      <c r="X15" s="253" t="e">
        <f t="shared" si="20"/>
        <v>#DIV/0!</v>
      </c>
      <c r="Y15" s="252" t="e">
        <f t="shared" si="21"/>
        <v>#DIV/0!</v>
      </c>
      <c r="AA15" s="136" t="e">
        <f t="shared" si="9"/>
        <v>#DIV/0!</v>
      </c>
    </row>
    <row r="16" spans="1:27" ht="15" customHeight="1">
      <c r="A16" s="807"/>
      <c r="B16" s="789" t="str">
        <f>'13費目別内訳'!$C$12</f>
        <v>スプリンクラー工事費</v>
      </c>
      <c r="C16" s="790"/>
      <c r="D16" s="790"/>
      <c r="E16" s="791"/>
      <c r="F16" s="129" t="e">
        <f t="shared" si="10"/>
        <v>#DIV/0!</v>
      </c>
      <c r="G16" s="130" t="e">
        <f t="shared" si="11"/>
        <v>#DIV/0!</v>
      </c>
      <c r="H16" s="130" t="e">
        <f t="shared" si="12"/>
        <v>#DIV/0!</v>
      </c>
      <c r="I16" s="219" t="e">
        <f t="shared" si="13"/>
        <v>#DIV/0!</v>
      </c>
      <c r="J16" s="131" t="e">
        <f t="shared" si="3"/>
        <v>#DIV/0!</v>
      </c>
      <c r="K16" s="132" t="e">
        <f t="shared" si="4"/>
        <v>#DIV/0!</v>
      </c>
      <c r="L16" s="227" t="e">
        <f t="shared" si="5"/>
        <v>#DIV/0!</v>
      </c>
      <c r="M16" s="236" t="e">
        <f t="shared" si="6"/>
        <v>#DIV/0!</v>
      </c>
      <c r="N16" s="133" t="e">
        <f t="shared" si="14"/>
        <v>#DIV/0!</v>
      </c>
      <c r="O16" s="134" t="e">
        <f t="shared" si="15"/>
        <v>#DIV/0!</v>
      </c>
      <c r="P16" s="130" t="e">
        <f t="shared" si="16"/>
        <v>#DIV/0!</v>
      </c>
      <c r="Q16" s="236" t="e">
        <f t="shared" si="22"/>
        <v>#DIV/0!</v>
      </c>
      <c r="R16" s="133" t="e">
        <f t="shared" si="17"/>
        <v>#DIV/0!</v>
      </c>
      <c r="S16" s="134" t="e">
        <f t="shared" si="7"/>
        <v>#DIV/0!</v>
      </c>
      <c r="T16" s="227" t="e">
        <f t="shared" si="18"/>
        <v>#DIV/0!</v>
      </c>
      <c r="U16" s="236" t="e">
        <f t="shared" si="19"/>
        <v>#DIV/0!</v>
      </c>
      <c r="V16" s="135" t="e">
        <f>'13費目別内訳'!J12</f>
        <v>#DIV/0!</v>
      </c>
      <c r="W16" s="134" t="e">
        <f t="shared" si="8"/>
        <v>#DIV/0!</v>
      </c>
      <c r="X16" s="253" t="e">
        <f t="shared" si="20"/>
        <v>#DIV/0!</v>
      </c>
      <c r="Y16" s="252" t="e">
        <f t="shared" si="21"/>
        <v>#DIV/0!</v>
      </c>
      <c r="AA16" s="136" t="e">
        <f t="shared" si="9"/>
        <v>#DIV/0!</v>
      </c>
    </row>
    <row r="17" spans="1:27" ht="15" customHeight="1">
      <c r="A17" s="807"/>
      <c r="B17" s="792" t="s">
        <v>67</v>
      </c>
      <c r="C17" s="792"/>
      <c r="D17" s="792"/>
      <c r="E17" s="793"/>
      <c r="F17" s="129">
        <f t="shared" si="10"/>
        <v>0</v>
      </c>
      <c r="G17" s="130">
        <f t="shared" si="11"/>
        <v>0</v>
      </c>
      <c r="H17" s="130">
        <f t="shared" si="12"/>
        <v>0</v>
      </c>
      <c r="I17" s="219">
        <f t="shared" si="13"/>
        <v>0</v>
      </c>
      <c r="J17" s="131">
        <f t="shared" si="3"/>
        <v>0</v>
      </c>
      <c r="K17" s="132">
        <f t="shared" si="4"/>
        <v>0</v>
      </c>
      <c r="L17" s="227">
        <f t="shared" si="5"/>
        <v>0</v>
      </c>
      <c r="M17" s="236">
        <f t="shared" si="6"/>
        <v>0</v>
      </c>
      <c r="N17" s="133">
        <f t="shared" si="14"/>
        <v>0</v>
      </c>
      <c r="O17" s="134">
        <f t="shared" si="15"/>
        <v>0</v>
      </c>
      <c r="P17" s="130">
        <f t="shared" si="16"/>
        <v>0</v>
      </c>
      <c r="Q17" s="236">
        <f t="shared" si="22"/>
        <v>0</v>
      </c>
      <c r="R17" s="133">
        <f t="shared" si="17"/>
        <v>0</v>
      </c>
      <c r="S17" s="134">
        <f t="shared" si="7"/>
        <v>0</v>
      </c>
      <c r="T17" s="227">
        <f t="shared" si="18"/>
        <v>0</v>
      </c>
      <c r="U17" s="236">
        <f t="shared" si="19"/>
        <v>0</v>
      </c>
      <c r="V17" s="135"/>
      <c r="W17" s="134">
        <f t="shared" si="8"/>
        <v>0</v>
      </c>
      <c r="X17" s="253">
        <f t="shared" si="20"/>
        <v>0</v>
      </c>
      <c r="Y17" s="252">
        <f t="shared" si="21"/>
        <v>0</v>
      </c>
      <c r="AA17" s="136" t="str">
        <f t="shared" si="9"/>
        <v>OK</v>
      </c>
    </row>
    <row r="18" spans="1:27" ht="15" customHeight="1">
      <c r="A18" s="807"/>
      <c r="B18" s="792" t="s">
        <v>67</v>
      </c>
      <c r="C18" s="792"/>
      <c r="D18" s="792"/>
      <c r="E18" s="793"/>
      <c r="F18" s="129">
        <f t="shared" si="10"/>
        <v>0</v>
      </c>
      <c r="G18" s="130">
        <f t="shared" si="11"/>
        <v>0</v>
      </c>
      <c r="H18" s="130">
        <f t="shared" si="12"/>
        <v>0</v>
      </c>
      <c r="I18" s="219">
        <f t="shared" si="13"/>
        <v>0</v>
      </c>
      <c r="J18" s="131">
        <f t="shared" si="3"/>
        <v>0</v>
      </c>
      <c r="K18" s="132">
        <f t="shared" si="4"/>
        <v>0</v>
      </c>
      <c r="L18" s="227">
        <f t="shared" si="5"/>
        <v>0</v>
      </c>
      <c r="M18" s="236">
        <f t="shared" si="6"/>
        <v>0</v>
      </c>
      <c r="N18" s="133">
        <f t="shared" si="14"/>
        <v>0</v>
      </c>
      <c r="O18" s="134">
        <f t="shared" si="15"/>
        <v>0</v>
      </c>
      <c r="P18" s="130">
        <f t="shared" si="16"/>
        <v>0</v>
      </c>
      <c r="Q18" s="236">
        <f t="shared" si="22"/>
        <v>0</v>
      </c>
      <c r="R18" s="133">
        <f t="shared" si="17"/>
        <v>0</v>
      </c>
      <c r="S18" s="134">
        <f t="shared" si="7"/>
        <v>0</v>
      </c>
      <c r="T18" s="227">
        <f t="shared" si="18"/>
        <v>0</v>
      </c>
      <c r="U18" s="236">
        <f t="shared" si="19"/>
        <v>0</v>
      </c>
      <c r="V18" s="138"/>
      <c r="W18" s="134">
        <f t="shared" si="8"/>
        <v>0</v>
      </c>
      <c r="X18" s="253">
        <f t="shared" si="20"/>
        <v>0</v>
      </c>
      <c r="Y18" s="252">
        <f t="shared" si="21"/>
        <v>0</v>
      </c>
      <c r="AA18" s="136" t="str">
        <f t="shared" si="9"/>
        <v>OK</v>
      </c>
    </row>
    <row r="19" spans="1:27" ht="15" customHeight="1">
      <c r="A19" s="807"/>
      <c r="B19" s="139" t="s">
        <v>68</v>
      </c>
      <c r="C19" s="140"/>
      <c r="D19" s="140"/>
      <c r="E19" s="141" t="s">
        <v>69</v>
      </c>
      <c r="F19" s="142" t="e">
        <f t="shared" ref="F19:O19" si="23">SUM(F7,F15:F18)</f>
        <v>#DIV/0!</v>
      </c>
      <c r="G19" s="143" t="e">
        <f t="shared" si="23"/>
        <v>#DIV/0!</v>
      </c>
      <c r="H19" s="228" t="e">
        <f>SUM(H7,H15:H18)</f>
        <v>#DIV/0!</v>
      </c>
      <c r="I19" s="220" t="e">
        <f>SUM(I7,I15:I18)</f>
        <v>#DIV/0!</v>
      </c>
      <c r="J19" s="144" t="e">
        <f t="shared" si="23"/>
        <v>#DIV/0!</v>
      </c>
      <c r="K19" s="145" t="e">
        <f t="shared" si="23"/>
        <v>#DIV/0!</v>
      </c>
      <c r="L19" s="228" t="e">
        <f t="shared" si="23"/>
        <v>#DIV/0!</v>
      </c>
      <c r="M19" s="237" t="e">
        <f t="shared" si="23"/>
        <v>#DIV/0!</v>
      </c>
      <c r="N19" s="146" t="e">
        <f t="shared" si="23"/>
        <v>#DIV/0!</v>
      </c>
      <c r="O19" s="145" t="e">
        <f t="shared" si="23"/>
        <v>#DIV/0!</v>
      </c>
      <c r="P19" s="227" t="e">
        <f>SUM(P7,P15:P18)</f>
        <v>#DIV/0!</v>
      </c>
      <c r="Q19" s="249" t="e">
        <f>SUM(Q7,Q15:Q18)</f>
        <v>#DIV/0!</v>
      </c>
      <c r="R19" s="146" t="e">
        <f t="shared" ref="R19:W19" si="24">SUM(R7,R15:R18)</f>
        <v>#DIV/0!</v>
      </c>
      <c r="S19" s="145" t="e">
        <f t="shared" si="24"/>
        <v>#DIV/0!</v>
      </c>
      <c r="T19" s="228" t="e">
        <f>SUM(T7,T15:T18)</f>
        <v>#DIV/0!</v>
      </c>
      <c r="U19" s="237" t="e">
        <f>SUM(U7,U15:U18)</f>
        <v>#DIV/0!</v>
      </c>
      <c r="V19" s="146" t="e">
        <f t="shared" si="24"/>
        <v>#DIV/0!</v>
      </c>
      <c r="W19" s="145" t="e">
        <f t="shared" si="24"/>
        <v>#DIV/0!</v>
      </c>
      <c r="X19" s="228" t="e">
        <f>SUM(X7,X15:X18)</f>
        <v>#DIV/0!</v>
      </c>
      <c r="Y19" s="237" t="e">
        <f>SUM(Y7,Y15:Y18)</f>
        <v>#DIV/0!</v>
      </c>
      <c r="AA19" s="136" t="e">
        <f t="shared" si="9"/>
        <v>#DIV/0!</v>
      </c>
    </row>
    <row r="20" spans="1:27" ht="15" customHeight="1" thickBot="1">
      <c r="A20" s="807"/>
      <c r="B20" s="147" t="s">
        <v>53</v>
      </c>
      <c r="C20" s="148"/>
      <c r="D20" s="148"/>
      <c r="E20" s="149" t="s">
        <v>70</v>
      </c>
      <c r="F20" s="150">
        <f>ROUND(V20*$I$5,0)</f>
        <v>0</v>
      </c>
      <c r="G20" s="151">
        <f>ROUND(F20*$F$3,0)</f>
        <v>0</v>
      </c>
      <c r="H20" s="151">
        <f>ROUND(F20*$H$3,0)</f>
        <v>0</v>
      </c>
      <c r="I20" s="221">
        <f>F20-G20-H20</f>
        <v>0</v>
      </c>
      <c r="J20" s="152">
        <f>V20-F20-N20-R20</f>
        <v>0</v>
      </c>
      <c r="K20" s="153">
        <f>W20-G20-O20-S20</f>
        <v>0</v>
      </c>
      <c r="L20" s="244">
        <f>I20-J20</f>
        <v>0</v>
      </c>
      <c r="M20" s="238">
        <f>J20-K20</f>
        <v>0</v>
      </c>
      <c r="N20" s="154">
        <f>ROUND(R20*$U$5,0)</f>
        <v>0</v>
      </c>
      <c r="O20" s="155">
        <f>ROUND(N20*$F$3,0)</f>
        <v>0</v>
      </c>
      <c r="P20" s="248">
        <f>ROUND(N20*$H$3,0)</f>
        <v>0</v>
      </c>
      <c r="Q20" s="236">
        <f>N20-O20-P20</f>
        <v>0</v>
      </c>
      <c r="R20" s="154">
        <f>ROUND(V20*$U$5,0)</f>
        <v>0</v>
      </c>
      <c r="S20" s="155">
        <f>ROUND(R20*$F$3,0)</f>
        <v>0</v>
      </c>
      <c r="T20" s="229">
        <f>ROUND(R20*$H$3,0)</f>
        <v>0</v>
      </c>
      <c r="U20" s="241">
        <f>R20-S20-T20</f>
        <v>0</v>
      </c>
      <c r="V20" s="156"/>
      <c r="W20" s="155">
        <f>V20*F3</f>
        <v>0</v>
      </c>
      <c r="X20" s="229">
        <f>ROUND(V20*$H$3,0)</f>
        <v>0</v>
      </c>
      <c r="Y20" s="241">
        <f>V20-W20-X20</f>
        <v>0</v>
      </c>
      <c r="AA20" s="136" t="str">
        <f t="shared" si="9"/>
        <v>OK</v>
      </c>
    </row>
    <row r="21" spans="1:27" ht="14.25" customHeight="1" thickTop="1">
      <c r="A21" s="808"/>
      <c r="B21" s="787" t="s">
        <v>46</v>
      </c>
      <c r="C21" s="788"/>
      <c r="D21" s="788"/>
      <c r="E21" s="788"/>
      <c r="F21" s="157" t="e">
        <f t="shared" ref="F21:P21" si="25">SUM(F19:F20)</f>
        <v>#DIV/0!</v>
      </c>
      <c r="G21" s="158" t="e">
        <f t="shared" si="25"/>
        <v>#DIV/0!</v>
      </c>
      <c r="H21" s="230" t="e">
        <f t="shared" si="25"/>
        <v>#DIV/0!</v>
      </c>
      <c r="I21" s="222" t="e">
        <f>SUM(I19:I20)</f>
        <v>#DIV/0!</v>
      </c>
      <c r="J21" s="159" t="e">
        <f t="shared" si="25"/>
        <v>#DIV/0!</v>
      </c>
      <c r="K21" s="160" t="e">
        <f t="shared" si="25"/>
        <v>#DIV/0!</v>
      </c>
      <c r="L21" s="230" t="e">
        <f t="shared" si="25"/>
        <v>#DIV/0!</v>
      </c>
      <c r="M21" s="239" t="e">
        <f t="shared" si="25"/>
        <v>#DIV/0!</v>
      </c>
      <c r="N21" s="161" t="e">
        <f t="shared" si="25"/>
        <v>#DIV/0!</v>
      </c>
      <c r="O21" s="160" t="e">
        <f t="shared" si="25"/>
        <v>#DIV/0!</v>
      </c>
      <c r="P21" s="254" t="e">
        <f t="shared" si="25"/>
        <v>#DIV/0!</v>
      </c>
      <c r="Q21" s="255" t="e">
        <f>SUM(Q19:Q20)</f>
        <v>#DIV/0!</v>
      </c>
      <c r="R21" s="161" t="e">
        <f t="shared" ref="R21:W21" si="26">SUM(R19:R20)</f>
        <v>#DIV/0!</v>
      </c>
      <c r="S21" s="160" t="e">
        <f t="shared" si="26"/>
        <v>#DIV/0!</v>
      </c>
      <c r="T21" s="230" t="e">
        <f t="shared" ref="T21" si="27">SUM(T19:T20)</f>
        <v>#DIV/0!</v>
      </c>
      <c r="U21" s="239" t="e">
        <f>SUM(U19:U20)</f>
        <v>#DIV/0!</v>
      </c>
      <c r="V21" s="161" t="e">
        <f t="shared" si="26"/>
        <v>#DIV/0!</v>
      </c>
      <c r="W21" s="160" t="e">
        <f t="shared" si="26"/>
        <v>#DIV/0!</v>
      </c>
      <c r="X21" s="230" t="e">
        <f t="shared" ref="X21" si="28">SUM(X19:X20)</f>
        <v>#DIV/0!</v>
      </c>
      <c r="Y21" s="239" t="e">
        <f>SUM(Y19:Y20)</f>
        <v>#DIV/0!</v>
      </c>
      <c r="AA21" s="136" t="e">
        <f t="shared" si="9"/>
        <v>#DIV/0!</v>
      </c>
    </row>
    <row r="22" spans="1:27" ht="15" customHeight="1">
      <c r="A22" s="794" t="s">
        <v>71</v>
      </c>
      <c r="B22" s="789" t="str">
        <f>'13費目別内訳'!$C$14</f>
        <v>外構工事費</v>
      </c>
      <c r="C22" s="790"/>
      <c r="D22" s="790"/>
      <c r="E22" s="791"/>
      <c r="F22" s="122" t="e">
        <f>ROUND(V22*$I$5,0)</f>
        <v>#DIV/0!</v>
      </c>
      <c r="G22" s="162" t="e">
        <f>ROUND(F22*$F$3,0)</f>
        <v>#DIV/0!</v>
      </c>
      <c r="H22" s="130" t="e">
        <f>ROUND(F22*$H$3,0)</f>
        <v>#DIV/0!</v>
      </c>
      <c r="I22" s="219" t="e">
        <f>F22-G22-H22</f>
        <v>#DIV/0!</v>
      </c>
      <c r="J22" s="131" t="e">
        <f t="shared" ref="J22:K26" si="29">V22-F22-N22-R22</f>
        <v>#DIV/0!</v>
      </c>
      <c r="K22" s="132" t="e">
        <f t="shared" si="29"/>
        <v>#DIV/0!</v>
      </c>
      <c r="L22" s="227" t="e">
        <f t="shared" ref="L22:M26" si="30">I22-J22</f>
        <v>#DIV/0!</v>
      </c>
      <c r="M22" s="236" t="e">
        <f t="shared" si="30"/>
        <v>#DIV/0!</v>
      </c>
      <c r="N22" s="125" t="e">
        <f>ROUND(V22*$Q$5,0)</f>
        <v>#DIV/0!</v>
      </c>
      <c r="O22" s="163" t="e">
        <f>ROUND(N22*$F$3,0)</f>
        <v>#DIV/0!</v>
      </c>
      <c r="P22" s="256" t="e">
        <f>ROUND(N22*$H$3,0)</f>
        <v>#DIV/0!</v>
      </c>
      <c r="Q22" s="257" t="e">
        <f>N22-O22-P22</f>
        <v>#DIV/0!</v>
      </c>
      <c r="R22" s="125" t="e">
        <f>ROUND(V22*$U$5,0)</f>
        <v>#DIV/0!</v>
      </c>
      <c r="S22" s="163" t="e">
        <f>ROUND(R22*$F$3,0)</f>
        <v>#DIV/0!</v>
      </c>
      <c r="T22" s="227" t="e">
        <f>ROUND(R22*$H$3,0)</f>
        <v>#DIV/0!</v>
      </c>
      <c r="U22" s="236" t="e">
        <f>R22-S22-T22</f>
        <v>#DIV/0!</v>
      </c>
      <c r="V22" s="164" t="e">
        <f>'13費目別内訳'!J14</f>
        <v>#DIV/0!</v>
      </c>
      <c r="W22" s="134" t="e">
        <f>V22*$F$3</f>
        <v>#DIV/0!</v>
      </c>
      <c r="X22" s="253" t="e">
        <f>ROUND(V22*$H$3,0)</f>
        <v>#DIV/0!</v>
      </c>
      <c r="Y22" s="252" t="e">
        <f>V22-W22-X22</f>
        <v>#DIV/0!</v>
      </c>
      <c r="AA22" s="136" t="e">
        <f t="shared" si="9"/>
        <v>#DIV/0!</v>
      </c>
    </row>
    <row r="23" spans="1:27" ht="15" customHeight="1">
      <c r="A23" s="794"/>
      <c r="B23" s="789" t="str">
        <f>'13費目別内訳'!$C$15</f>
        <v>緑化工事</v>
      </c>
      <c r="C23" s="790"/>
      <c r="D23" s="790"/>
      <c r="E23" s="791"/>
      <c r="F23" s="129">
        <f>ROUND(V23*$I$5,0)</f>
        <v>0</v>
      </c>
      <c r="G23" s="162">
        <f>ROUND(F23*$F$3,0)</f>
        <v>0</v>
      </c>
      <c r="H23" s="130">
        <f t="shared" ref="H23:H26" si="31">ROUND(F23*$H$3,0)</f>
        <v>0</v>
      </c>
      <c r="I23" s="219">
        <f t="shared" ref="I23:I28" si="32">F23-G23-H23</f>
        <v>0</v>
      </c>
      <c r="J23" s="131">
        <f t="shared" si="29"/>
        <v>0</v>
      </c>
      <c r="K23" s="163">
        <f t="shared" si="29"/>
        <v>0</v>
      </c>
      <c r="L23" s="227">
        <f t="shared" si="30"/>
        <v>0</v>
      </c>
      <c r="M23" s="216">
        <f t="shared" si="30"/>
        <v>0</v>
      </c>
      <c r="N23" s="133">
        <f>ROUND(V23*$Q$5,0)</f>
        <v>0</v>
      </c>
      <c r="O23" s="162">
        <f>ROUND(N23*$F$3,0)</f>
        <v>0</v>
      </c>
      <c r="P23" s="227">
        <f t="shared" ref="P23:P26" si="33">ROUND(N23*$H$3,0)</f>
        <v>0</v>
      </c>
      <c r="Q23" s="236">
        <f t="shared" ref="Q23:Q28" si="34">N23-O23-P23</f>
        <v>0</v>
      </c>
      <c r="R23" s="133">
        <f>ROUND(V23*$U$5,0)</f>
        <v>0</v>
      </c>
      <c r="S23" s="163">
        <f>ROUND(R23*$F$3,0)</f>
        <v>0</v>
      </c>
      <c r="T23" s="227">
        <f t="shared" ref="T23:T26" si="35">ROUND(R23*$H$3,0)</f>
        <v>0</v>
      </c>
      <c r="U23" s="236">
        <f t="shared" ref="U23:U26" si="36">R23-S23-T23</f>
        <v>0</v>
      </c>
      <c r="V23" s="135">
        <f>'13費目別内訳'!J15</f>
        <v>0</v>
      </c>
      <c r="W23" s="134">
        <f>V23*$F$3</f>
        <v>0</v>
      </c>
      <c r="X23" s="253">
        <f t="shared" ref="X23:X26" si="37">ROUND(V23*$H$3,0)</f>
        <v>0</v>
      </c>
      <c r="Y23" s="252">
        <f t="shared" ref="Y23:Y26" si="38">V23-W23-X23</f>
        <v>0</v>
      </c>
      <c r="AA23" s="136" t="str">
        <f t="shared" si="9"/>
        <v>OK</v>
      </c>
    </row>
    <row r="24" spans="1:27" ht="15" customHeight="1">
      <c r="A24" s="794"/>
      <c r="B24" s="792" t="s">
        <v>67</v>
      </c>
      <c r="C24" s="792"/>
      <c r="D24" s="792"/>
      <c r="E24" s="793"/>
      <c r="F24" s="129">
        <f>ROUND(V24*$I$5,0)</f>
        <v>0</v>
      </c>
      <c r="G24" s="162">
        <f>ROUND(F24*$F$3,0)</f>
        <v>0</v>
      </c>
      <c r="H24" s="130">
        <f t="shared" si="31"/>
        <v>0</v>
      </c>
      <c r="I24" s="219">
        <f t="shared" si="32"/>
        <v>0</v>
      </c>
      <c r="J24" s="131">
        <f t="shared" si="29"/>
        <v>0</v>
      </c>
      <c r="K24" s="163">
        <f t="shared" si="29"/>
        <v>0</v>
      </c>
      <c r="L24" s="227">
        <f t="shared" si="30"/>
        <v>0</v>
      </c>
      <c r="M24" s="216">
        <f t="shared" si="30"/>
        <v>0</v>
      </c>
      <c r="N24" s="133">
        <f>ROUND(V24*$Q$5,0)</f>
        <v>0</v>
      </c>
      <c r="O24" s="162">
        <f>ROUND(N24*$F$3,0)</f>
        <v>0</v>
      </c>
      <c r="P24" s="227">
        <f t="shared" si="33"/>
        <v>0</v>
      </c>
      <c r="Q24" s="236">
        <f t="shared" si="34"/>
        <v>0</v>
      </c>
      <c r="R24" s="133">
        <f>ROUND(V24*$U$5,0)</f>
        <v>0</v>
      </c>
      <c r="S24" s="163">
        <f>ROUND(R24*$F$3,0)</f>
        <v>0</v>
      </c>
      <c r="T24" s="227">
        <f t="shared" si="35"/>
        <v>0</v>
      </c>
      <c r="U24" s="236">
        <f t="shared" si="36"/>
        <v>0</v>
      </c>
      <c r="V24" s="135"/>
      <c r="W24" s="134">
        <f>V24*$F$3</f>
        <v>0</v>
      </c>
      <c r="X24" s="253">
        <f t="shared" si="37"/>
        <v>0</v>
      </c>
      <c r="Y24" s="252">
        <f t="shared" si="38"/>
        <v>0</v>
      </c>
      <c r="AA24" s="136" t="str">
        <f t="shared" si="9"/>
        <v>OK</v>
      </c>
    </row>
    <row r="25" spans="1:27" ht="15" customHeight="1">
      <c r="A25" s="794"/>
      <c r="B25" s="796" t="s">
        <v>67</v>
      </c>
      <c r="C25" s="797"/>
      <c r="D25" s="797"/>
      <c r="E25" s="798"/>
      <c r="F25" s="129">
        <f>ROUND(V25*$I$5,0)</f>
        <v>0</v>
      </c>
      <c r="G25" s="162">
        <f>ROUND(F25*$F$3,0)</f>
        <v>0</v>
      </c>
      <c r="H25" s="130">
        <f t="shared" si="31"/>
        <v>0</v>
      </c>
      <c r="I25" s="219">
        <f t="shared" si="32"/>
        <v>0</v>
      </c>
      <c r="J25" s="131">
        <f t="shared" si="29"/>
        <v>0</v>
      </c>
      <c r="K25" s="163">
        <f t="shared" si="29"/>
        <v>0</v>
      </c>
      <c r="L25" s="227">
        <f t="shared" si="30"/>
        <v>0</v>
      </c>
      <c r="M25" s="216">
        <f t="shared" si="30"/>
        <v>0</v>
      </c>
      <c r="N25" s="133">
        <f>ROUND(V25*$Q$5,0)</f>
        <v>0</v>
      </c>
      <c r="O25" s="162">
        <f>ROUND(N25*$F$3,0)</f>
        <v>0</v>
      </c>
      <c r="P25" s="227">
        <f t="shared" si="33"/>
        <v>0</v>
      </c>
      <c r="Q25" s="236">
        <f t="shared" si="34"/>
        <v>0</v>
      </c>
      <c r="R25" s="133">
        <f>ROUND(V25*$U$5,0)</f>
        <v>0</v>
      </c>
      <c r="S25" s="163">
        <f>ROUND(R25*$F$3,0)</f>
        <v>0</v>
      </c>
      <c r="T25" s="227">
        <f t="shared" si="35"/>
        <v>0</v>
      </c>
      <c r="U25" s="236">
        <f t="shared" si="36"/>
        <v>0</v>
      </c>
      <c r="V25" s="137"/>
      <c r="W25" s="134">
        <f>V25*$F$3</f>
        <v>0</v>
      </c>
      <c r="X25" s="253">
        <f t="shared" si="37"/>
        <v>0</v>
      </c>
      <c r="Y25" s="252">
        <f t="shared" si="38"/>
        <v>0</v>
      </c>
      <c r="AA25" s="136" t="str">
        <f t="shared" si="9"/>
        <v>OK</v>
      </c>
    </row>
    <row r="26" spans="1:27" ht="15" customHeight="1">
      <c r="A26" s="794"/>
      <c r="B26" s="796" t="s">
        <v>67</v>
      </c>
      <c r="C26" s="797"/>
      <c r="D26" s="797"/>
      <c r="E26" s="798"/>
      <c r="F26" s="129">
        <f>ROUND(V26*$I$5,0)</f>
        <v>0</v>
      </c>
      <c r="G26" s="162">
        <f>ROUND(F26*$F$3,0)</f>
        <v>0</v>
      </c>
      <c r="H26" s="130">
        <f t="shared" si="31"/>
        <v>0</v>
      </c>
      <c r="I26" s="219">
        <f t="shared" si="32"/>
        <v>0</v>
      </c>
      <c r="J26" s="131">
        <f t="shared" si="29"/>
        <v>0</v>
      </c>
      <c r="K26" s="163">
        <f t="shared" si="29"/>
        <v>0</v>
      </c>
      <c r="L26" s="227">
        <f t="shared" si="30"/>
        <v>0</v>
      </c>
      <c r="M26" s="216">
        <f t="shared" si="30"/>
        <v>0</v>
      </c>
      <c r="N26" s="133">
        <f>ROUND(V26*$Q$5,0)</f>
        <v>0</v>
      </c>
      <c r="O26" s="162">
        <f>ROUND(N26*$F$3,0)</f>
        <v>0</v>
      </c>
      <c r="P26" s="227">
        <f t="shared" si="33"/>
        <v>0</v>
      </c>
      <c r="Q26" s="236">
        <f t="shared" si="34"/>
        <v>0</v>
      </c>
      <c r="R26" s="133">
        <f>ROUND(V26*$U$5,0)</f>
        <v>0</v>
      </c>
      <c r="S26" s="163">
        <f>ROUND(R26*$F$3,0)</f>
        <v>0</v>
      </c>
      <c r="T26" s="227">
        <f t="shared" si="35"/>
        <v>0</v>
      </c>
      <c r="U26" s="236">
        <f t="shared" si="36"/>
        <v>0</v>
      </c>
      <c r="V26" s="137"/>
      <c r="W26" s="134">
        <f>V26*$F$3</f>
        <v>0</v>
      </c>
      <c r="X26" s="253">
        <f t="shared" si="37"/>
        <v>0</v>
      </c>
      <c r="Y26" s="252">
        <f t="shared" si="38"/>
        <v>0</v>
      </c>
      <c r="AA26" s="136" t="str">
        <f t="shared" si="9"/>
        <v>OK</v>
      </c>
    </row>
    <row r="27" spans="1:27" ht="15" customHeight="1">
      <c r="A27" s="794"/>
      <c r="B27" s="139" t="s">
        <v>68</v>
      </c>
      <c r="C27" s="140"/>
      <c r="D27" s="140"/>
      <c r="E27" s="141" t="s">
        <v>72</v>
      </c>
      <c r="F27" s="142" t="e">
        <f t="shared" ref="F27:Q27" si="39">SUM(F22:F26)</f>
        <v>#DIV/0!</v>
      </c>
      <c r="G27" s="143" t="e">
        <f t="shared" si="39"/>
        <v>#DIV/0!</v>
      </c>
      <c r="H27" s="228" t="e">
        <f>SUM(H22:H26)</f>
        <v>#DIV/0!</v>
      </c>
      <c r="I27" s="220" t="e">
        <f t="shared" si="39"/>
        <v>#DIV/0!</v>
      </c>
      <c r="J27" s="144" t="e">
        <f t="shared" si="39"/>
        <v>#DIV/0!</v>
      </c>
      <c r="K27" s="145" t="e">
        <f t="shared" si="39"/>
        <v>#DIV/0!</v>
      </c>
      <c r="L27" s="228" t="e">
        <f t="shared" si="39"/>
        <v>#DIV/0!</v>
      </c>
      <c r="M27" s="237" t="e">
        <f t="shared" si="39"/>
        <v>#DIV/0!</v>
      </c>
      <c r="N27" s="146" t="e">
        <f t="shared" si="39"/>
        <v>#DIV/0!</v>
      </c>
      <c r="O27" s="145" t="e">
        <f t="shared" si="39"/>
        <v>#DIV/0!</v>
      </c>
      <c r="P27" s="250" t="e">
        <f>SUM(P22:P26)</f>
        <v>#DIV/0!</v>
      </c>
      <c r="Q27" s="249" t="e">
        <f t="shared" si="39"/>
        <v>#DIV/0!</v>
      </c>
      <c r="R27" s="146" t="e">
        <f t="shared" ref="R27:W27" si="40">SUM(R22:R26)</f>
        <v>#DIV/0!</v>
      </c>
      <c r="S27" s="145" t="e">
        <f t="shared" si="40"/>
        <v>#DIV/0!</v>
      </c>
      <c r="T27" s="228" t="e">
        <f>SUM(T22:T26)</f>
        <v>#DIV/0!</v>
      </c>
      <c r="U27" s="237" t="e">
        <f t="shared" ref="U27" si="41">SUM(U22:U26)</f>
        <v>#DIV/0!</v>
      </c>
      <c r="V27" s="146" t="e">
        <f t="shared" si="40"/>
        <v>#DIV/0!</v>
      </c>
      <c r="W27" s="145" t="e">
        <f t="shared" si="40"/>
        <v>#DIV/0!</v>
      </c>
      <c r="X27" s="228" t="e">
        <f>SUM(X22:X26)</f>
        <v>#DIV/0!</v>
      </c>
      <c r="Y27" s="237" t="e">
        <f t="shared" ref="Y27" si="42">SUM(Y22:Y26)</f>
        <v>#DIV/0!</v>
      </c>
      <c r="AA27" s="136" t="e">
        <f t="shared" si="9"/>
        <v>#DIV/0!</v>
      </c>
    </row>
    <row r="28" spans="1:27" ht="15" customHeight="1" thickBot="1">
      <c r="A28" s="794"/>
      <c r="B28" s="799" t="s">
        <v>73</v>
      </c>
      <c r="C28" s="800"/>
      <c r="D28" s="800"/>
      <c r="E28" s="149" t="s">
        <v>74</v>
      </c>
      <c r="F28" s="150">
        <f>ROUND(V28*$I$5,0)</f>
        <v>0</v>
      </c>
      <c r="G28" s="151">
        <f>ROUND(F28*$F$3,0)</f>
        <v>0</v>
      </c>
      <c r="H28" s="229">
        <f>ROUND(F28*$H$3,0)</f>
        <v>0</v>
      </c>
      <c r="I28" s="219">
        <f t="shared" si="32"/>
        <v>0</v>
      </c>
      <c r="J28" s="152">
        <f>V28-F28-N28-R28</f>
        <v>0</v>
      </c>
      <c r="K28" s="153">
        <f>W28-G28-O28-S28</f>
        <v>0</v>
      </c>
      <c r="L28" s="244">
        <f>I28-J28</f>
        <v>0</v>
      </c>
      <c r="M28" s="238">
        <f>J28-K28</f>
        <v>0</v>
      </c>
      <c r="N28" s="154">
        <f>ROUND(V28*$Q$5,0)</f>
        <v>0</v>
      </c>
      <c r="O28" s="155">
        <f>ROUND(N28*$F$3,0)</f>
        <v>0</v>
      </c>
      <c r="P28" s="227">
        <f>ROUND(N28*$H$3,0)</f>
        <v>0</v>
      </c>
      <c r="Q28" s="236">
        <f t="shared" si="34"/>
        <v>0</v>
      </c>
      <c r="R28" s="154">
        <f>ROUND(V28*$U$5,0)</f>
        <v>0</v>
      </c>
      <c r="S28" s="155">
        <f>ROUND(R28*$F$3,0)</f>
        <v>0</v>
      </c>
      <c r="T28" s="229">
        <f>ROUND(R28*$H$3,0)</f>
        <v>0</v>
      </c>
      <c r="U28" s="241">
        <f t="shared" ref="U28" si="43">R28-S28-T28</f>
        <v>0</v>
      </c>
      <c r="V28" s="165"/>
      <c r="W28" s="155">
        <f>V28*$F$3</f>
        <v>0</v>
      </c>
      <c r="X28" s="229">
        <f>ROUND(V28*$H$3,0)</f>
        <v>0</v>
      </c>
      <c r="Y28" s="241">
        <f t="shared" ref="Y28" si="44">V28-W28-X28</f>
        <v>0</v>
      </c>
      <c r="AA28" s="136" t="str">
        <f t="shared" si="9"/>
        <v>OK</v>
      </c>
    </row>
    <row r="29" spans="1:27" ht="15" customHeight="1" thickTop="1">
      <c r="A29" s="795"/>
      <c r="B29" s="787" t="s">
        <v>46</v>
      </c>
      <c r="C29" s="788"/>
      <c r="D29" s="788"/>
      <c r="E29" s="788"/>
      <c r="F29" s="157" t="e">
        <f t="shared" ref="F29:Q29" si="45">SUM(F27:F28)</f>
        <v>#DIV/0!</v>
      </c>
      <c r="G29" s="158" t="e">
        <f t="shared" si="45"/>
        <v>#DIV/0!</v>
      </c>
      <c r="H29" s="230" t="e">
        <f t="shared" si="45"/>
        <v>#DIV/0!</v>
      </c>
      <c r="I29" s="233" t="e">
        <f t="shared" si="45"/>
        <v>#DIV/0!</v>
      </c>
      <c r="J29" s="159" t="e">
        <f t="shared" si="45"/>
        <v>#DIV/0!</v>
      </c>
      <c r="K29" s="160" t="e">
        <f t="shared" si="45"/>
        <v>#DIV/0!</v>
      </c>
      <c r="L29" s="230" t="e">
        <f t="shared" si="45"/>
        <v>#DIV/0!</v>
      </c>
      <c r="M29" s="239" t="e">
        <f t="shared" si="45"/>
        <v>#DIV/0!</v>
      </c>
      <c r="N29" s="161" t="e">
        <f t="shared" si="45"/>
        <v>#DIV/0!</v>
      </c>
      <c r="O29" s="160" t="e">
        <f t="shared" si="45"/>
        <v>#DIV/0!</v>
      </c>
      <c r="P29" s="254" t="e">
        <f t="shared" si="45"/>
        <v>#DIV/0!</v>
      </c>
      <c r="Q29" s="259" t="e">
        <f t="shared" si="45"/>
        <v>#DIV/0!</v>
      </c>
      <c r="R29" s="161" t="e">
        <f t="shared" ref="R29:W29" si="46">SUM(R27:R28)</f>
        <v>#DIV/0!</v>
      </c>
      <c r="S29" s="160" t="e">
        <f t="shared" si="46"/>
        <v>#DIV/0!</v>
      </c>
      <c r="T29" s="230" t="e">
        <f t="shared" ref="T29" si="47">SUM(T27:T28)</f>
        <v>#DIV/0!</v>
      </c>
      <c r="U29" s="239" t="e">
        <f t="shared" ref="U29" si="48">SUM(U27:U28)</f>
        <v>#DIV/0!</v>
      </c>
      <c r="V29" s="161" t="e">
        <f t="shared" si="46"/>
        <v>#DIV/0!</v>
      </c>
      <c r="W29" s="160" t="e">
        <f t="shared" si="46"/>
        <v>#DIV/0!</v>
      </c>
      <c r="X29" s="230" t="e">
        <f t="shared" ref="X29" si="49">SUM(X27:X28)</f>
        <v>#DIV/0!</v>
      </c>
      <c r="Y29" s="239" t="e">
        <f t="shared" ref="Y29" si="50">SUM(Y27:Y28)</f>
        <v>#DIV/0!</v>
      </c>
      <c r="AA29" s="136" t="e">
        <f t="shared" si="9"/>
        <v>#DIV/0!</v>
      </c>
    </row>
    <row r="30" spans="1:27" ht="15" customHeight="1">
      <c r="A30" s="801" t="s">
        <v>75</v>
      </c>
      <c r="B30" s="802"/>
      <c r="C30" s="802"/>
      <c r="D30" s="802"/>
      <c r="E30" s="802"/>
      <c r="F30" s="166" t="e">
        <f t="shared" ref="F30:P31" si="51">F19+F27</f>
        <v>#DIV/0!</v>
      </c>
      <c r="G30" s="167" t="e">
        <f t="shared" si="51"/>
        <v>#DIV/0!</v>
      </c>
      <c r="H30" s="231" t="e">
        <f t="shared" ref="H30" si="52">H19+H27</f>
        <v>#DIV/0!</v>
      </c>
      <c r="I30" s="223" t="e">
        <f t="shared" si="51"/>
        <v>#DIV/0!</v>
      </c>
      <c r="J30" s="168" t="e">
        <f t="shared" si="51"/>
        <v>#DIV/0!</v>
      </c>
      <c r="K30" s="169" t="e">
        <f t="shared" si="51"/>
        <v>#DIV/0!</v>
      </c>
      <c r="L30" s="231" t="e">
        <f t="shared" ref="L30" si="53">L19+L27</f>
        <v>#DIV/0!</v>
      </c>
      <c r="M30" s="240" t="e">
        <f t="shared" si="51"/>
        <v>#DIV/0!</v>
      </c>
      <c r="N30" s="170" t="e">
        <f t="shared" si="51"/>
        <v>#DIV/0!</v>
      </c>
      <c r="O30" s="169" t="e">
        <f t="shared" si="51"/>
        <v>#DIV/0!</v>
      </c>
      <c r="P30" s="258" t="e">
        <f t="shared" si="51"/>
        <v>#DIV/0!</v>
      </c>
      <c r="Q30" s="251" t="e">
        <f t="shared" ref="Q30" si="54">Q19+Q27</f>
        <v>#DIV/0!</v>
      </c>
      <c r="R30" s="170" t="e">
        <f t="shared" ref="R30:Y31" si="55">R19+R27</f>
        <v>#DIV/0!</v>
      </c>
      <c r="S30" s="169" t="e">
        <f t="shared" si="55"/>
        <v>#DIV/0!</v>
      </c>
      <c r="T30" s="231" t="e">
        <f t="shared" si="55"/>
        <v>#DIV/0!</v>
      </c>
      <c r="U30" s="240" t="e">
        <f t="shared" si="55"/>
        <v>#DIV/0!</v>
      </c>
      <c r="V30" s="170" t="e">
        <f t="shared" si="55"/>
        <v>#DIV/0!</v>
      </c>
      <c r="W30" s="169" t="e">
        <f t="shared" si="55"/>
        <v>#DIV/0!</v>
      </c>
      <c r="X30" s="231" t="e">
        <f t="shared" si="55"/>
        <v>#DIV/0!</v>
      </c>
      <c r="Y30" s="240" t="e">
        <f t="shared" si="55"/>
        <v>#DIV/0!</v>
      </c>
      <c r="AA30" s="136" t="e">
        <f t="shared" si="9"/>
        <v>#DIV/0!</v>
      </c>
    </row>
    <row r="31" spans="1:27" ht="15" customHeight="1" thickBot="1">
      <c r="A31" s="803" t="s">
        <v>76</v>
      </c>
      <c r="B31" s="804"/>
      <c r="C31" s="804"/>
      <c r="D31" s="804"/>
      <c r="E31" s="804"/>
      <c r="F31" s="150">
        <f t="shared" si="51"/>
        <v>0</v>
      </c>
      <c r="G31" s="151">
        <f t="shared" si="51"/>
        <v>0</v>
      </c>
      <c r="H31" s="229">
        <f t="shared" ref="H31" si="56">H20+H28</f>
        <v>0</v>
      </c>
      <c r="I31" s="221">
        <f t="shared" si="51"/>
        <v>0</v>
      </c>
      <c r="J31" s="152">
        <f t="shared" si="51"/>
        <v>0</v>
      </c>
      <c r="K31" s="155">
        <f t="shared" si="51"/>
        <v>0</v>
      </c>
      <c r="L31" s="229">
        <f t="shared" ref="L31" si="57">L20+L28</f>
        <v>0</v>
      </c>
      <c r="M31" s="241">
        <f t="shared" si="51"/>
        <v>0</v>
      </c>
      <c r="N31" s="154">
        <f t="shared" si="51"/>
        <v>0</v>
      </c>
      <c r="O31" s="155">
        <f t="shared" si="51"/>
        <v>0</v>
      </c>
      <c r="P31" s="248">
        <f t="shared" si="51"/>
        <v>0</v>
      </c>
      <c r="Q31" s="236">
        <f t="shared" ref="Q31" si="58">Q20+Q28</f>
        <v>0</v>
      </c>
      <c r="R31" s="154">
        <f t="shared" si="55"/>
        <v>0</v>
      </c>
      <c r="S31" s="155">
        <f t="shared" si="55"/>
        <v>0</v>
      </c>
      <c r="T31" s="229">
        <f t="shared" si="55"/>
        <v>0</v>
      </c>
      <c r="U31" s="241">
        <f t="shared" si="55"/>
        <v>0</v>
      </c>
      <c r="V31" s="154">
        <f t="shared" si="55"/>
        <v>0</v>
      </c>
      <c r="W31" s="155">
        <f t="shared" si="55"/>
        <v>0</v>
      </c>
      <c r="X31" s="229">
        <f t="shared" si="55"/>
        <v>0</v>
      </c>
      <c r="Y31" s="241">
        <f t="shared" si="55"/>
        <v>0</v>
      </c>
      <c r="AA31" s="136" t="str">
        <f t="shared" si="9"/>
        <v>OK</v>
      </c>
    </row>
    <row r="32" spans="1:27" ht="16.149999999999999" customHeight="1" thickTop="1" thickBot="1">
      <c r="A32" s="787" t="s">
        <v>54</v>
      </c>
      <c r="B32" s="788"/>
      <c r="C32" s="788"/>
      <c r="D32" s="788"/>
      <c r="E32" s="788"/>
      <c r="F32" s="171" t="e">
        <f t="shared" ref="F32:Q32" si="59">SUM(F30:F31)</f>
        <v>#DIV/0!</v>
      </c>
      <c r="G32" s="172" t="e">
        <f t="shared" si="59"/>
        <v>#DIV/0!</v>
      </c>
      <c r="H32" s="232" t="e">
        <f t="shared" si="59"/>
        <v>#DIV/0!</v>
      </c>
      <c r="I32" s="224" t="e">
        <f t="shared" si="59"/>
        <v>#DIV/0!</v>
      </c>
      <c r="J32" s="173" t="e">
        <f t="shared" si="59"/>
        <v>#DIV/0!</v>
      </c>
      <c r="K32" s="174" t="e">
        <f t="shared" si="59"/>
        <v>#DIV/0!</v>
      </c>
      <c r="L32" s="245" t="e">
        <f t="shared" si="59"/>
        <v>#DIV/0!</v>
      </c>
      <c r="M32" s="242" t="e">
        <f t="shared" si="59"/>
        <v>#DIV/0!</v>
      </c>
      <c r="N32" s="161" t="e">
        <f t="shared" si="59"/>
        <v>#DIV/0!</v>
      </c>
      <c r="O32" s="160" t="e">
        <f t="shared" si="59"/>
        <v>#DIV/0!</v>
      </c>
      <c r="P32" s="254" t="e">
        <f t="shared" si="59"/>
        <v>#DIV/0!</v>
      </c>
      <c r="Q32" s="255" t="e">
        <f t="shared" si="59"/>
        <v>#DIV/0!</v>
      </c>
      <c r="R32" s="161" t="e">
        <f t="shared" ref="R32:W32" si="60">SUM(R30:R31)</f>
        <v>#DIV/0!</v>
      </c>
      <c r="S32" s="160" t="e">
        <f t="shared" si="60"/>
        <v>#DIV/0!</v>
      </c>
      <c r="T32" s="230" t="e">
        <f t="shared" ref="T32" si="61">SUM(T30:T31)</f>
        <v>#DIV/0!</v>
      </c>
      <c r="U32" s="239" t="e">
        <f t="shared" ref="U32" si="62">SUM(U30:U31)</f>
        <v>#DIV/0!</v>
      </c>
      <c r="V32" s="161" t="e">
        <f t="shared" si="60"/>
        <v>#DIV/0!</v>
      </c>
      <c r="W32" s="160" t="e">
        <f t="shared" si="60"/>
        <v>#DIV/0!</v>
      </c>
      <c r="X32" s="230" t="e">
        <f t="shared" ref="X32" si="63">SUM(X30:X31)</f>
        <v>#DIV/0!</v>
      </c>
      <c r="Y32" s="239" t="e">
        <f t="shared" ref="Y32" si="64">SUM(Y30:Y31)</f>
        <v>#DIV/0!</v>
      </c>
      <c r="AA32" s="175" t="e">
        <f t="shared" si="9"/>
        <v>#DIV/0!</v>
      </c>
    </row>
    <row r="33" spans="2:27" ht="13.5" customHeight="1" thickBot="1"/>
    <row r="34" spans="2:27" s="182" customFormat="1">
      <c r="B34" s="177" t="s">
        <v>77</v>
      </c>
      <c r="C34" s="178"/>
      <c r="D34" s="178"/>
      <c r="E34" s="178"/>
      <c r="F34" s="179" t="e">
        <f t="shared" ref="F34:G34" si="65">IF(INT(SUM(F7,F15:F18))=F19,"OK","要確認")</f>
        <v>#DIV/0!</v>
      </c>
      <c r="G34" s="179" t="e">
        <f t="shared" si="65"/>
        <v>#DIV/0!</v>
      </c>
      <c r="H34" s="179" t="e">
        <f t="shared" ref="H34:Y34" si="66">IF(INT(SUM(H7,H15:H18))=H19,"OK","要確認")</f>
        <v>#DIV/0!</v>
      </c>
      <c r="I34" s="179" t="e">
        <f t="shared" si="66"/>
        <v>#DIV/0!</v>
      </c>
      <c r="J34" s="179" t="e">
        <f t="shared" si="66"/>
        <v>#DIV/0!</v>
      </c>
      <c r="K34" s="179" t="e">
        <f t="shared" si="66"/>
        <v>#DIV/0!</v>
      </c>
      <c r="L34" s="179" t="e">
        <f t="shared" si="66"/>
        <v>#DIV/0!</v>
      </c>
      <c r="M34" s="179" t="e">
        <f t="shared" si="66"/>
        <v>#DIV/0!</v>
      </c>
      <c r="N34" s="179" t="e">
        <f t="shared" si="66"/>
        <v>#DIV/0!</v>
      </c>
      <c r="O34" s="179" t="e">
        <f t="shared" si="66"/>
        <v>#DIV/0!</v>
      </c>
      <c r="P34" s="179" t="e">
        <f t="shared" si="66"/>
        <v>#DIV/0!</v>
      </c>
      <c r="Q34" s="179" t="e">
        <f t="shared" si="66"/>
        <v>#DIV/0!</v>
      </c>
      <c r="R34" s="179" t="e">
        <f t="shared" si="66"/>
        <v>#DIV/0!</v>
      </c>
      <c r="S34" s="179" t="e">
        <f t="shared" si="66"/>
        <v>#DIV/0!</v>
      </c>
      <c r="T34" s="179" t="e">
        <f t="shared" si="66"/>
        <v>#DIV/0!</v>
      </c>
      <c r="U34" s="179" t="e">
        <f t="shared" si="66"/>
        <v>#DIV/0!</v>
      </c>
      <c r="V34" s="179" t="e">
        <f t="shared" si="66"/>
        <v>#DIV/0!</v>
      </c>
      <c r="W34" s="179" t="e">
        <f t="shared" si="66"/>
        <v>#DIV/0!</v>
      </c>
      <c r="X34" s="179" t="e">
        <f t="shared" si="66"/>
        <v>#DIV/0!</v>
      </c>
      <c r="Y34" s="180" t="e">
        <f t="shared" si="66"/>
        <v>#DIV/0!</v>
      </c>
      <c r="Z34" s="181"/>
      <c r="AA34" s="176"/>
    </row>
    <row r="35" spans="2:27" s="182" customFormat="1" ht="12.75" thickBot="1">
      <c r="B35" s="183" t="s">
        <v>78</v>
      </c>
      <c r="C35" s="184"/>
      <c r="D35" s="185"/>
      <c r="E35" s="184"/>
      <c r="F35" s="186" t="e">
        <f t="shared" ref="F35:G35" si="67">IF(INT(SUM(F22:F26))=F27,"OK","要確認")</f>
        <v>#DIV/0!</v>
      </c>
      <c r="G35" s="186" t="e">
        <f t="shared" si="67"/>
        <v>#DIV/0!</v>
      </c>
      <c r="H35" s="186" t="e">
        <f t="shared" ref="H35:Y35" si="68">IF(INT(SUM(H22:H26))=H27,"OK","要確認")</f>
        <v>#DIV/0!</v>
      </c>
      <c r="I35" s="186" t="e">
        <f t="shared" si="68"/>
        <v>#DIV/0!</v>
      </c>
      <c r="J35" s="186" t="e">
        <f t="shared" si="68"/>
        <v>#DIV/0!</v>
      </c>
      <c r="K35" s="186" t="e">
        <f t="shared" si="68"/>
        <v>#DIV/0!</v>
      </c>
      <c r="L35" s="186" t="e">
        <f t="shared" si="68"/>
        <v>#DIV/0!</v>
      </c>
      <c r="M35" s="186" t="e">
        <f t="shared" si="68"/>
        <v>#DIV/0!</v>
      </c>
      <c r="N35" s="186" t="e">
        <f t="shared" si="68"/>
        <v>#DIV/0!</v>
      </c>
      <c r="O35" s="186" t="e">
        <f t="shared" si="68"/>
        <v>#DIV/0!</v>
      </c>
      <c r="P35" s="186" t="e">
        <f t="shared" si="68"/>
        <v>#DIV/0!</v>
      </c>
      <c r="Q35" s="186" t="e">
        <f t="shared" si="68"/>
        <v>#DIV/0!</v>
      </c>
      <c r="R35" s="186" t="e">
        <f t="shared" si="68"/>
        <v>#DIV/0!</v>
      </c>
      <c r="S35" s="186" t="e">
        <f t="shared" si="68"/>
        <v>#DIV/0!</v>
      </c>
      <c r="T35" s="186" t="e">
        <f t="shared" si="68"/>
        <v>#DIV/0!</v>
      </c>
      <c r="U35" s="186" t="e">
        <f t="shared" si="68"/>
        <v>#DIV/0!</v>
      </c>
      <c r="V35" s="186" t="e">
        <f t="shared" si="68"/>
        <v>#DIV/0!</v>
      </c>
      <c r="W35" s="186" t="e">
        <f t="shared" si="68"/>
        <v>#DIV/0!</v>
      </c>
      <c r="X35" s="186" t="e">
        <f t="shared" si="68"/>
        <v>#DIV/0!</v>
      </c>
      <c r="Y35" s="187" t="e">
        <f t="shared" si="68"/>
        <v>#DIV/0!</v>
      </c>
      <c r="Z35" s="181"/>
      <c r="AA35" s="176"/>
    </row>
    <row r="37" spans="2:27">
      <c r="B37" s="188" t="s">
        <v>79</v>
      </c>
      <c r="C37" s="182"/>
      <c r="D37" s="182"/>
      <c r="E37" s="182"/>
      <c r="F37" s="182"/>
    </row>
    <row r="38" spans="2:27">
      <c r="B38" s="189" t="s">
        <v>80</v>
      </c>
      <c r="C38" s="182"/>
      <c r="D38" s="182"/>
      <c r="E38" s="182"/>
      <c r="F38" s="182"/>
    </row>
    <row r="39" spans="2:27">
      <c r="B39" s="182" t="s">
        <v>81</v>
      </c>
      <c r="C39" s="182"/>
      <c r="D39" s="182" t="e">
        <f>IF((G20&lt;=G19*0.026),"OK","限度を超えています。")</f>
        <v>#DIV/0!</v>
      </c>
      <c r="E39" s="182"/>
      <c r="F39" s="182"/>
    </row>
    <row r="40" spans="2:27">
      <c r="B40" s="182" t="s">
        <v>82</v>
      </c>
      <c r="C40" s="182"/>
      <c r="D40" s="182" t="e">
        <f>IF((I20&lt;=I19*0.026),"OK","限度を超えています。")</f>
        <v>#DIV/0!</v>
      </c>
      <c r="E40" s="182"/>
      <c r="F40" s="182"/>
    </row>
  </sheetData>
  <mergeCells count="35">
    <mergeCell ref="J1:O1"/>
    <mergeCell ref="V3:Y3"/>
    <mergeCell ref="A5:A6"/>
    <mergeCell ref="B5:E6"/>
    <mergeCell ref="J5:K5"/>
    <mergeCell ref="N5:O5"/>
    <mergeCell ref="R5:S5"/>
    <mergeCell ref="V5:W5"/>
    <mergeCell ref="F5:H5"/>
    <mergeCell ref="AA5:AA6"/>
    <mergeCell ref="A7:A21"/>
    <mergeCell ref="B7:E7"/>
    <mergeCell ref="C8:E8"/>
    <mergeCell ref="C9:E9"/>
    <mergeCell ref="C10:E10"/>
    <mergeCell ref="C11:E11"/>
    <mergeCell ref="C12:E12"/>
    <mergeCell ref="C13:E13"/>
    <mergeCell ref="C14:E14"/>
    <mergeCell ref="A32:E32"/>
    <mergeCell ref="B15:E15"/>
    <mergeCell ref="B16:E16"/>
    <mergeCell ref="B17:E17"/>
    <mergeCell ref="B18:E18"/>
    <mergeCell ref="B21:E21"/>
    <mergeCell ref="A22:A29"/>
    <mergeCell ref="B22:E22"/>
    <mergeCell ref="B23:E23"/>
    <mergeCell ref="B24:E24"/>
    <mergeCell ref="B25:E25"/>
    <mergeCell ref="B26:E26"/>
    <mergeCell ref="B28:D28"/>
    <mergeCell ref="B29:E29"/>
    <mergeCell ref="A30:E30"/>
    <mergeCell ref="A31:E31"/>
  </mergeCells>
  <phoneticPr fontId="2"/>
  <printOptions horizontalCentered="1" verticalCentered="1"/>
  <pageMargins left="0" right="0" top="0.59055118110236227" bottom="0.19685039370078741" header="0.59055118110236227" footer="0.23622047244094491"/>
  <pageSetup paperSize="9" scale="64" orientation="landscape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0"/>
  <sheetViews>
    <sheetView view="pageBreakPreview" zoomScale="50" zoomScaleNormal="75" zoomScaleSheetLayoutView="50" workbookViewId="0">
      <selection activeCell="L49" sqref="L49"/>
    </sheetView>
  </sheetViews>
  <sheetFormatPr defaultColWidth="9" defaultRowHeight="13.5"/>
  <cols>
    <col min="1" max="1" width="4.5" style="462" customWidth="1"/>
    <col min="2" max="2" width="20.25" style="462" customWidth="1"/>
    <col min="3" max="3" width="12.5" style="462" customWidth="1"/>
    <col min="4" max="4" width="13.625" style="560" customWidth="1"/>
    <col min="5" max="5" width="17.875" style="560" customWidth="1"/>
    <col min="6" max="6" width="5.25" style="462" customWidth="1"/>
    <col min="7" max="8" width="15.625" style="462" customWidth="1"/>
    <col min="9" max="9" width="12.125" style="462" customWidth="1"/>
    <col min="10" max="10" width="15.375" style="462" customWidth="1"/>
    <col min="11" max="11" width="2.75" style="462" customWidth="1"/>
    <col min="12" max="12" width="11.875" style="462" customWidth="1"/>
    <col min="13" max="15" width="2.875" style="462" customWidth="1"/>
    <col min="16" max="16" width="5.375" style="462" customWidth="1"/>
    <col min="17" max="17" width="2.875" style="462" customWidth="1"/>
    <col min="18" max="18" width="2.625" style="462" customWidth="1"/>
    <col min="19" max="19" width="6" style="462" customWidth="1"/>
    <col min="20" max="20" width="3.875" style="462" customWidth="1"/>
    <col min="21" max="21" width="2.875" style="462" customWidth="1"/>
    <col min="22" max="22" width="5.25" style="462" customWidth="1"/>
    <col min="23" max="24" width="2.875" style="462" customWidth="1"/>
    <col min="25" max="25" width="14.625" style="462" bestFit="1" customWidth="1"/>
    <col min="26" max="26" width="3.125" style="462" customWidth="1"/>
    <col min="27" max="27" width="15" style="462" customWidth="1"/>
    <col min="28" max="28" width="10.625" style="558" bestFit="1" customWidth="1"/>
    <col min="29" max="29" width="16" style="462" customWidth="1"/>
    <col min="30" max="30" width="1" style="563" customWidth="1"/>
    <col min="31" max="31" width="15" style="462" customWidth="1"/>
    <col min="32" max="32" width="13.375" style="462" customWidth="1"/>
    <col min="33" max="33" width="15.625" style="462" customWidth="1"/>
    <col min="34" max="34" width="16.125" style="462" customWidth="1"/>
    <col min="35" max="16384" width="9" style="462"/>
  </cols>
  <sheetData>
    <row r="1" spans="1:37" ht="24.95" customHeight="1" thickTop="1" thickBot="1">
      <c r="A1" s="612"/>
      <c r="B1" s="613" t="s">
        <v>222</v>
      </c>
      <c r="C1" s="923" t="s">
        <v>226</v>
      </c>
      <c r="D1" s="924"/>
      <c r="E1" s="459" t="s">
        <v>225</v>
      </c>
      <c r="F1" s="459"/>
      <c r="G1" s="459"/>
      <c r="H1" s="459"/>
      <c r="I1" s="459"/>
      <c r="J1" s="459"/>
      <c r="K1" s="459"/>
      <c r="L1" s="459"/>
      <c r="M1" s="460"/>
      <c r="N1" s="460"/>
      <c r="O1" s="460"/>
      <c r="P1" s="460"/>
      <c r="Q1" s="460"/>
      <c r="R1" s="460"/>
      <c r="S1" s="460"/>
      <c r="T1" s="460"/>
      <c r="U1" s="460"/>
      <c r="V1" s="460"/>
      <c r="W1" s="460"/>
      <c r="X1" s="460"/>
      <c r="Y1" s="460"/>
      <c r="Z1" s="460"/>
      <c r="AA1" s="921" t="s">
        <v>146</v>
      </c>
      <c r="AB1" s="922"/>
      <c r="AF1" s="463"/>
    </row>
    <row r="2" spans="1:37" ht="24.95" customHeight="1" thickTop="1" thickBot="1">
      <c r="A2" s="464"/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619"/>
      <c r="N2" s="619"/>
      <c r="O2" s="619"/>
      <c r="P2" s="619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5"/>
      <c r="AC2" s="460"/>
      <c r="AD2" s="466"/>
      <c r="AE2" s="467"/>
      <c r="AF2" s="468"/>
      <c r="AK2" s="462" t="s">
        <v>226</v>
      </c>
    </row>
    <row r="3" spans="1:37" s="460" customFormat="1" ht="42.75" customHeight="1">
      <c r="A3" s="882"/>
      <c r="B3" s="884" t="s">
        <v>147</v>
      </c>
      <c r="C3" s="885"/>
      <c r="D3" s="888" t="s">
        <v>44</v>
      </c>
      <c r="E3" s="889"/>
      <c r="F3" s="890" t="s">
        <v>148</v>
      </c>
      <c r="G3" s="469" t="s">
        <v>149</v>
      </c>
      <c r="H3" s="470" t="s">
        <v>150</v>
      </c>
      <c r="I3" s="471" t="s">
        <v>151</v>
      </c>
      <c r="J3" s="472" t="s">
        <v>152</v>
      </c>
      <c r="K3" s="892" t="s">
        <v>153</v>
      </c>
      <c r="L3" s="893"/>
      <c r="M3" s="893"/>
      <c r="N3" s="893"/>
      <c r="O3" s="893"/>
      <c r="P3" s="893"/>
      <c r="Q3" s="893"/>
      <c r="R3" s="893"/>
      <c r="S3" s="893"/>
      <c r="T3" s="893"/>
      <c r="U3" s="893"/>
      <c r="V3" s="893"/>
      <c r="W3" s="893"/>
      <c r="X3" s="893"/>
      <c r="Y3" s="893"/>
      <c r="Z3" s="894"/>
      <c r="AA3" s="469" t="s">
        <v>154</v>
      </c>
      <c r="AB3" s="473" t="s">
        <v>155</v>
      </c>
      <c r="AC3" s="474" t="s">
        <v>156</v>
      </c>
      <c r="AD3" s="475"/>
      <c r="AE3" s="467"/>
      <c r="AF3" s="476"/>
      <c r="AK3" s="460" t="s">
        <v>227</v>
      </c>
    </row>
    <row r="4" spans="1:37" s="460" customFormat="1" ht="51.75" customHeight="1" thickBot="1">
      <c r="A4" s="883"/>
      <c r="B4" s="886"/>
      <c r="C4" s="887"/>
      <c r="D4" s="650" t="s">
        <v>157</v>
      </c>
      <c r="E4" s="478" t="s">
        <v>158</v>
      </c>
      <c r="F4" s="891"/>
      <c r="G4" s="479" t="s">
        <v>159</v>
      </c>
      <c r="H4" s="480" t="s">
        <v>160</v>
      </c>
      <c r="I4" s="481" t="s">
        <v>161</v>
      </c>
      <c r="J4" s="482" t="s">
        <v>162</v>
      </c>
      <c r="K4" s="483"/>
      <c r="L4" s="484" t="s">
        <v>163</v>
      </c>
      <c r="M4" s="484"/>
      <c r="N4" s="484"/>
      <c r="O4" s="484"/>
      <c r="P4" s="484" t="s">
        <v>164</v>
      </c>
      <c r="Q4" s="484"/>
      <c r="R4" s="916" t="s">
        <v>223</v>
      </c>
      <c r="S4" s="916"/>
      <c r="T4" s="916"/>
      <c r="U4" s="484"/>
      <c r="V4" s="484" t="s">
        <v>166</v>
      </c>
      <c r="W4" s="484"/>
      <c r="X4" s="485"/>
      <c r="Y4" s="486" t="s">
        <v>167</v>
      </c>
      <c r="Z4" s="486"/>
      <c r="AA4" s="487" t="s">
        <v>168</v>
      </c>
      <c r="AB4" s="488" t="s">
        <v>169</v>
      </c>
      <c r="AC4" s="489" t="s">
        <v>170</v>
      </c>
      <c r="AD4" s="475"/>
      <c r="AE4" s="467"/>
      <c r="AF4" s="476"/>
      <c r="AK4" s="460" t="s">
        <v>228</v>
      </c>
    </row>
    <row r="5" spans="1:37" s="460" customFormat="1" ht="30" customHeight="1" thickTop="1">
      <c r="A5" s="490"/>
      <c r="B5" s="491" t="s">
        <v>171</v>
      </c>
      <c r="C5" s="646"/>
      <c r="D5" s="917"/>
      <c r="E5" s="648" t="s">
        <v>172</v>
      </c>
      <c r="F5" s="620">
        <f>'[2]03計画概要'!$E$45</f>
        <v>0</v>
      </c>
      <c r="G5" s="898"/>
      <c r="H5" s="899"/>
      <c r="I5" s="899"/>
      <c r="J5" s="900"/>
      <c r="K5" s="494"/>
      <c r="L5" s="495">
        <v>5000000</v>
      </c>
      <c r="M5" s="496" t="s">
        <v>173</v>
      </c>
      <c r="N5" s="496"/>
      <c r="O5" s="497" t="s">
        <v>174</v>
      </c>
      <c r="P5" s="592">
        <f>F5</f>
        <v>0</v>
      </c>
      <c r="Q5" s="498" t="s">
        <v>175</v>
      </c>
      <c r="R5" s="497" t="s">
        <v>174</v>
      </c>
      <c r="S5" s="919"/>
      <c r="T5" s="920"/>
      <c r="U5" s="497" t="s">
        <v>174</v>
      </c>
      <c r="V5" s="617">
        <f>A9</f>
        <v>0</v>
      </c>
      <c r="W5" s="498" t="s">
        <v>176</v>
      </c>
      <c r="X5" s="497" t="s">
        <v>177</v>
      </c>
      <c r="Y5" s="594">
        <f>L5*V5*0.01*P5*S5</f>
        <v>0</v>
      </c>
      <c r="Z5" s="496" t="s">
        <v>173</v>
      </c>
      <c r="AA5" s="530"/>
      <c r="AB5" s="500"/>
      <c r="AC5" s="501"/>
      <c r="AD5" s="502"/>
      <c r="AF5" s="502"/>
    </row>
    <row r="6" spans="1:37" s="460" customFormat="1" ht="30" customHeight="1" thickBot="1">
      <c r="A6" s="490" t="s">
        <v>178</v>
      </c>
      <c r="B6" s="503"/>
      <c r="C6" s="647"/>
      <c r="D6" s="918"/>
      <c r="E6" s="649" t="s">
        <v>179</v>
      </c>
      <c r="F6" s="630">
        <f>SUM(F5:F5)</f>
        <v>0</v>
      </c>
      <c r="G6" s="901"/>
      <c r="H6" s="902"/>
      <c r="I6" s="902"/>
      <c r="J6" s="903"/>
      <c r="K6" s="906"/>
      <c r="L6" s="907"/>
      <c r="M6" s="907"/>
      <c r="N6" s="907"/>
      <c r="O6" s="876"/>
      <c r="P6" s="877"/>
      <c r="Q6" s="878"/>
      <c r="R6" s="876"/>
      <c r="S6" s="877"/>
      <c r="T6" s="878"/>
      <c r="U6" s="876"/>
      <c r="V6" s="877"/>
      <c r="W6" s="878"/>
      <c r="X6" s="505"/>
      <c r="Y6" s="595">
        <f>SUM(Y5:Y5)</f>
        <v>0</v>
      </c>
      <c r="Z6" s="506" t="s">
        <v>173</v>
      </c>
      <c r="AA6" s="507"/>
      <c r="AB6" s="508"/>
      <c r="AC6" s="509"/>
      <c r="AD6" s="502"/>
      <c r="AF6" s="502"/>
    </row>
    <row r="7" spans="1:37" s="460" customFormat="1" ht="30" customHeight="1" thickTop="1" thickBot="1">
      <c r="A7" s="510" t="s">
        <v>180</v>
      </c>
      <c r="B7" s="503"/>
      <c r="C7" s="504"/>
      <c r="D7" s="909"/>
      <c r="E7" s="629" t="s">
        <v>181</v>
      </c>
      <c r="F7" s="631"/>
      <c r="G7" s="902"/>
      <c r="H7" s="902"/>
      <c r="I7" s="902"/>
      <c r="J7" s="903"/>
      <c r="K7" s="512"/>
      <c r="L7" s="590">
        <f>E53</f>
        <v>0</v>
      </c>
      <c r="M7" s="513" t="s">
        <v>173</v>
      </c>
      <c r="N7" s="506"/>
      <c r="O7" s="514" t="s">
        <v>174</v>
      </c>
      <c r="P7" s="593">
        <f>F7</f>
        <v>0</v>
      </c>
      <c r="Q7" s="515" t="s">
        <v>175</v>
      </c>
      <c r="R7" s="505" t="s">
        <v>174</v>
      </c>
      <c r="S7" s="911">
        <f>S5</f>
        <v>0</v>
      </c>
      <c r="T7" s="912"/>
      <c r="U7" s="514" t="s">
        <v>174</v>
      </c>
      <c r="V7" s="618">
        <f>A9</f>
        <v>0</v>
      </c>
      <c r="W7" s="515" t="s">
        <v>182</v>
      </c>
      <c r="X7" s="514" t="s">
        <v>177</v>
      </c>
      <c r="Y7" s="596">
        <f>L7*(V7*0.01)*P7*S7</f>
        <v>0</v>
      </c>
      <c r="Z7" s="506" t="s">
        <v>173</v>
      </c>
      <c r="AA7" s="517"/>
      <c r="AB7" s="508"/>
      <c r="AC7" s="518"/>
      <c r="AD7" s="502"/>
      <c r="AF7" s="502"/>
    </row>
    <row r="8" spans="1:37" s="460" customFormat="1" ht="30" customHeight="1" thickTop="1" thickBot="1">
      <c r="A8" s="510"/>
      <c r="B8" s="503"/>
      <c r="C8" s="504"/>
      <c r="D8" s="909"/>
      <c r="E8" s="632" t="s">
        <v>183</v>
      </c>
      <c r="F8" s="644"/>
      <c r="G8" s="902"/>
      <c r="H8" s="902"/>
      <c r="I8" s="902"/>
      <c r="J8" s="903"/>
      <c r="K8" s="520"/>
      <c r="L8" s="591">
        <v>1250000</v>
      </c>
      <c r="M8" s="521" t="s">
        <v>173</v>
      </c>
      <c r="N8" s="522"/>
      <c r="O8" s="514" t="s">
        <v>174</v>
      </c>
      <c r="P8" s="593">
        <f>F8</f>
        <v>0</v>
      </c>
      <c r="Q8" s="506" t="s">
        <v>175</v>
      </c>
      <c r="R8" s="913" t="s">
        <v>224</v>
      </c>
      <c r="S8" s="914"/>
      <c r="T8" s="915"/>
      <c r="U8" s="506" t="s">
        <v>174</v>
      </c>
      <c r="V8" s="618">
        <f>A9</f>
        <v>0</v>
      </c>
      <c r="W8" s="515" t="s">
        <v>182</v>
      </c>
      <c r="X8" s="514" t="s">
        <v>177</v>
      </c>
      <c r="Y8" s="595">
        <f>L8*P8</f>
        <v>0</v>
      </c>
      <c r="Z8" s="506" t="s">
        <v>173</v>
      </c>
      <c r="AA8" s="517"/>
      <c r="AB8" s="508"/>
      <c r="AC8" s="523"/>
      <c r="AD8" s="502"/>
      <c r="AF8" s="502"/>
    </row>
    <row r="9" spans="1:37" s="460" customFormat="1" ht="30" customHeight="1" thickTop="1" thickBot="1">
      <c r="A9" s="930">
        <f>SUM(A22,A33,A41)</f>
        <v>0</v>
      </c>
      <c r="B9" s="524"/>
      <c r="C9" s="525"/>
      <c r="D9" s="910"/>
      <c r="E9" s="610" t="s">
        <v>184</v>
      </c>
      <c r="F9" s="645"/>
      <c r="G9" s="871"/>
      <c r="H9" s="872"/>
      <c r="I9" s="872"/>
      <c r="J9" s="873"/>
      <c r="K9" s="874"/>
      <c r="L9" s="875"/>
      <c r="M9" s="875"/>
      <c r="N9" s="875"/>
      <c r="O9" s="876"/>
      <c r="P9" s="877"/>
      <c r="Q9" s="878"/>
      <c r="R9" s="879"/>
      <c r="S9" s="880"/>
      <c r="T9" s="881"/>
      <c r="U9" s="876"/>
      <c r="V9" s="877"/>
      <c r="W9" s="878"/>
      <c r="X9" s="527"/>
      <c r="Y9" s="597">
        <f>SUM(Y6:Y8)</f>
        <v>0</v>
      </c>
      <c r="Z9" s="528" t="s">
        <v>173</v>
      </c>
      <c r="AA9" s="598">
        <f>Y9</f>
        <v>0</v>
      </c>
      <c r="AB9" s="529"/>
      <c r="AC9" s="599">
        <f>ROUNDDOWN(AA9,-3)</f>
        <v>0</v>
      </c>
      <c r="AD9" s="502"/>
      <c r="AE9" s="502"/>
      <c r="AF9" s="502"/>
    </row>
    <row r="10" spans="1:37" s="460" customFormat="1" ht="30" customHeight="1">
      <c r="A10" s="931"/>
      <c r="B10" s="855" t="s">
        <v>185</v>
      </c>
      <c r="C10" s="856"/>
      <c r="D10" s="856"/>
      <c r="E10" s="856"/>
      <c r="F10" s="856"/>
      <c r="G10" s="621" t="e">
        <f>'16事業費目別内訳'!F30</f>
        <v>#DIV/0!</v>
      </c>
      <c r="H10" s="622" t="e">
        <f>'16事業費目別内訳'!F19</f>
        <v>#DIV/0!</v>
      </c>
      <c r="I10" s="857"/>
      <c r="J10" s="895"/>
      <c r="K10" s="860"/>
      <c r="L10" s="861"/>
      <c r="M10" s="861"/>
      <c r="N10" s="861"/>
      <c r="O10" s="861"/>
      <c r="P10" s="861"/>
      <c r="Q10" s="861"/>
      <c r="R10" s="861"/>
      <c r="S10" s="861"/>
      <c r="T10" s="861"/>
      <c r="U10" s="861"/>
      <c r="V10" s="861"/>
      <c r="W10" s="861"/>
      <c r="X10" s="863"/>
      <c r="Y10" s="866"/>
      <c r="Z10" s="867"/>
      <c r="AA10" s="869"/>
      <c r="AB10" s="844"/>
      <c r="AC10" s="846"/>
      <c r="AD10" s="531"/>
      <c r="AE10" s="848"/>
      <c r="AF10" s="849"/>
    </row>
    <row r="11" spans="1:37" s="460" customFormat="1" ht="30" customHeight="1" thickBot="1">
      <c r="A11" s="510"/>
      <c r="B11" s="850" t="s">
        <v>186</v>
      </c>
      <c r="C11" s="851"/>
      <c r="D11" s="851"/>
      <c r="E11" s="851"/>
      <c r="F11" s="851"/>
      <c r="G11" s="623">
        <f>'16事業費目別内訳'!F31</f>
        <v>0</v>
      </c>
      <c r="H11" s="622">
        <f>'16事業費目別内訳'!F20</f>
        <v>0</v>
      </c>
      <c r="I11" s="857"/>
      <c r="J11" s="859"/>
      <c r="K11" s="862"/>
      <c r="L11" s="863"/>
      <c r="M11" s="863"/>
      <c r="N11" s="863"/>
      <c r="O11" s="863"/>
      <c r="P11" s="863"/>
      <c r="Q11" s="863"/>
      <c r="R11" s="863"/>
      <c r="S11" s="863"/>
      <c r="T11" s="863"/>
      <c r="U11" s="863"/>
      <c r="V11" s="863"/>
      <c r="W11" s="863"/>
      <c r="X11" s="863"/>
      <c r="Y11" s="868"/>
      <c r="Z11" s="867"/>
      <c r="AA11" s="870"/>
      <c r="AB11" s="845"/>
      <c r="AC11" s="847"/>
      <c r="AD11" s="531"/>
      <c r="AE11" s="849"/>
      <c r="AF11" s="849"/>
    </row>
    <row r="12" spans="1:37" s="460" customFormat="1" ht="30" customHeight="1" thickBot="1">
      <c r="A12" s="532"/>
      <c r="B12" s="852" t="s">
        <v>123</v>
      </c>
      <c r="C12" s="852"/>
      <c r="D12" s="852"/>
      <c r="E12" s="852"/>
      <c r="F12" s="852"/>
      <c r="G12" s="587" t="e">
        <f>SUM(G10:G11)</f>
        <v>#DIV/0!</v>
      </c>
      <c r="H12" s="588" t="e">
        <f>SUM(H10:H11)</f>
        <v>#DIV/0!</v>
      </c>
      <c r="I12" s="608">
        <f>SUM(I23,I34,I41)</f>
        <v>0</v>
      </c>
      <c r="J12" s="589" t="e">
        <f>G12-I12</f>
        <v>#DIV/0!</v>
      </c>
      <c r="K12" s="864"/>
      <c r="L12" s="865"/>
      <c r="M12" s="865"/>
      <c r="N12" s="865"/>
      <c r="O12" s="865"/>
      <c r="P12" s="865"/>
      <c r="Q12" s="865"/>
      <c r="R12" s="865"/>
      <c r="S12" s="865"/>
      <c r="T12" s="865"/>
      <c r="U12" s="865"/>
      <c r="V12" s="865"/>
      <c r="W12" s="865"/>
      <c r="X12" s="865"/>
      <c r="Y12" s="602">
        <f>Y9</f>
        <v>0</v>
      </c>
      <c r="Z12" s="533" t="s">
        <v>173</v>
      </c>
      <c r="AA12" s="601" t="e">
        <f>MIN(H12,J12,Y12)</f>
        <v>#DIV/0!</v>
      </c>
      <c r="AB12" s="534">
        <v>0</v>
      </c>
      <c r="AC12" s="600" t="e">
        <f>MIN(ROUNDDOWN(AA12-AB12,-3),SUM(AC6:AC9))</f>
        <v>#DIV/0!</v>
      </c>
      <c r="AD12" s="502"/>
      <c r="AE12" s="502"/>
      <c r="AF12" s="502"/>
    </row>
    <row r="13" spans="1:37" s="460" customFormat="1" ht="12" customHeight="1" thickBot="1">
      <c r="A13" s="535"/>
      <c r="B13" s="536"/>
      <c r="C13" s="536"/>
      <c r="D13" s="536"/>
      <c r="E13" s="536"/>
      <c r="F13" s="536"/>
      <c r="G13" s="468"/>
      <c r="H13" s="468"/>
      <c r="I13" s="468"/>
      <c r="J13" s="468"/>
      <c r="K13" s="531"/>
      <c r="L13" s="531"/>
      <c r="M13" s="531"/>
      <c r="N13" s="531"/>
      <c r="O13" s="531"/>
      <c r="P13" s="531"/>
      <c r="Q13" s="531"/>
      <c r="R13" s="531"/>
      <c r="S13" s="531"/>
      <c r="T13" s="531"/>
      <c r="U13" s="531"/>
      <c r="V13" s="531"/>
      <c r="W13" s="531"/>
      <c r="X13" s="531"/>
      <c r="Y13" s="531"/>
      <c r="Z13" s="531"/>
      <c r="AA13" s="537"/>
      <c r="AB13" s="538"/>
      <c r="AC13" s="502"/>
      <c r="AD13" s="502"/>
      <c r="AE13" s="502"/>
      <c r="AF13" s="502"/>
    </row>
    <row r="14" spans="1:37" s="460" customFormat="1" ht="42.75" customHeight="1">
      <c r="A14" s="882" t="s">
        <v>187</v>
      </c>
      <c r="B14" s="884" t="s">
        <v>147</v>
      </c>
      <c r="C14" s="885"/>
      <c r="D14" s="888" t="s">
        <v>44</v>
      </c>
      <c r="E14" s="889"/>
      <c r="F14" s="890" t="s">
        <v>148</v>
      </c>
      <c r="G14" s="469" t="s">
        <v>149</v>
      </c>
      <c r="H14" s="470" t="s">
        <v>150</v>
      </c>
      <c r="I14" s="471" t="s">
        <v>151</v>
      </c>
      <c r="J14" s="472" t="s">
        <v>152</v>
      </c>
      <c r="K14" s="892" t="s">
        <v>153</v>
      </c>
      <c r="L14" s="893"/>
      <c r="M14" s="893"/>
      <c r="N14" s="893"/>
      <c r="O14" s="893"/>
      <c r="P14" s="893"/>
      <c r="Q14" s="893"/>
      <c r="R14" s="893"/>
      <c r="S14" s="893"/>
      <c r="T14" s="893"/>
      <c r="U14" s="893"/>
      <c r="V14" s="893"/>
      <c r="W14" s="893"/>
      <c r="X14" s="893"/>
      <c r="Y14" s="893"/>
      <c r="Z14" s="894"/>
      <c r="AA14" s="469" t="s">
        <v>154</v>
      </c>
      <c r="AB14" s="473" t="s">
        <v>155</v>
      </c>
      <c r="AC14" s="474" t="s">
        <v>156</v>
      </c>
      <c r="AD14" s="475"/>
      <c r="AE14" s="467"/>
      <c r="AF14" s="476"/>
    </row>
    <row r="15" spans="1:37" s="460" customFormat="1" ht="29.25" customHeight="1" thickBot="1">
      <c r="A15" s="883"/>
      <c r="B15" s="886"/>
      <c r="C15" s="887"/>
      <c r="D15" s="477" t="s">
        <v>157</v>
      </c>
      <c r="E15" s="478" t="s">
        <v>158</v>
      </c>
      <c r="F15" s="891"/>
      <c r="G15" s="479" t="s">
        <v>159</v>
      </c>
      <c r="H15" s="480" t="s">
        <v>160</v>
      </c>
      <c r="I15" s="481" t="s">
        <v>161</v>
      </c>
      <c r="J15" s="482" t="s">
        <v>162</v>
      </c>
      <c r="K15" s="483"/>
      <c r="L15" s="484" t="s">
        <v>163</v>
      </c>
      <c r="M15" s="484"/>
      <c r="N15" s="484"/>
      <c r="O15" s="484"/>
      <c r="P15" s="484" t="s">
        <v>164</v>
      </c>
      <c r="Q15" s="484"/>
      <c r="R15" s="916" t="s">
        <v>223</v>
      </c>
      <c r="S15" s="916"/>
      <c r="T15" s="916"/>
      <c r="U15" s="484"/>
      <c r="V15" s="484" t="s">
        <v>166</v>
      </c>
      <c r="W15" s="484"/>
      <c r="X15" s="485"/>
      <c r="Y15" s="486" t="s">
        <v>167</v>
      </c>
      <c r="Z15" s="486"/>
      <c r="AA15" s="487" t="s">
        <v>168</v>
      </c>
      <c r="AB15" s="488" t="s">
        <v>169</v>
      </c>
      <c r="AC15" s="489" t="s">
        <v>170</v>
      </c>
      <c r="AD15" s="475"/>
      <c r="AE15" s="467"/>
      <c r="AF15" s="476"/>
    </row>
    <row r="16" spans="1:37" s="460" customFormat="1" ht="30" customHeight="1">
      <c r="A16" s="925" t="str">
        <f>'16事業費目別内訳'!G6</f>
        <v>令和〇年度</v>
      </c>
      <c r="B16" s="491" t="s">
        <v>171</v>
      </c>
      <c r="C16" s="492"/>
      <c r="D16" s="896">
        <f>D5</f>
        <v>0</v>
      </c>
      <c r="E16" s="493" t="s">
        <v>172</v>
      </c>
      <c r="F16" s="603">
        <f>F5</f>
        <v>0</v>
      </c>
      <c r="G16" s="898"/>
      <c r="H16" s="899"/>
      <c r="I16" s="899"/>
      <c r="J16" s="900"/>
      <c r="K16" s="494"/>
      <c r="L16" s="614">
        <f>L5</f>
        <v>5000000</v>
      </c>
      <c r="M16" s="496" t="s">
        <v>173</v>
      </c>
      <c r="N16" s="496"/>
      <c r="O16" s="497" t="s">
        <v>174</v>
      </c>
      <c r="P16" s="592">
        <f>F6</f>
        <v>0</v>
      </c>
      <c r="Q16" s="498" t="s">
        <v>175</v>
      </c>
      <c r="R16" s="497" t="s">
        <v>174</v>
      </c>
      <c r="S16" s="904">
        <f>S5</f>
        <v>0</v>
      </c>
      <c r="T16" s="905"/>
      <c r="U16" s="497" t="s">
        <v>174</v>
      </c>
      <c r="V16" s="617">
        <f>A22</f>
        <v>0</v>
      </c>
      <c r="W16" s="498" t="s">
        <v>176</v>
      </c>
      <c r="X16" s="497" t="s">
        <v>177</v>
      </c>
      <c r="Y16" s="594">
        <f>L16*V16*0.01*P16*S16</f>
        <v>0</v>
      </c>
      <c r="Z16" s="496" t="s">
        <v>173</v>
      </c>
      <c r="AA16" s="530"/>
      <c r="AB16" s="500"/>
      <c r="AC16" s="501"/>
      <c r="AD16" s="502"/>
      <c r="AF16" s="502"/>
    </row>
    <row r="17" spans="1:32" s="460" customFormat="1" ht="30" customHeight="1">
      <c r="A17" s="926"/>
      <c r="B17" s="503"/>
      <c r="C17" s="504"/>
      <c r="D17" s="897"/>
      <c r="E17" s="609" t="s">
        <v>179</v>
      </c>
      <c r="F17" s="586">
        <f>SUM(F16:F16)</f>
        <v>0</v>
      </c>
      <c r="G17" s="901"/>
      <c r="H17" s="902"/>
      <c r="I17" s="902"/>
      <c r="J17" s="903"/>
      <c r="K17" s="906"/>
      <c r="L17" s="907"/>
      <c r="M17" s="907"/>
      <c r="N17" s="907"/>
      <c r="O17" s="876"/>
      <c r="P17" s="877"/>
      <c r="Q17" s="878"/>
      <c r="R17" s="876"/>
      <c r="S17" s="877"/>
      <c r="T17" s="878"/>
      <c r="U17" s="876"/>
      <c r="V17" s="877"/>
      <c r="W17" s="878"/>
      <c r="X17" s="505"/>
      <c r="Y17" s="595">
        <f>SUM(Y16:Y16)</f>
        <v>0</v>
      </c>
      <c r="Z17" s="506" t="s">
        <v>173</v>
      </c>
      <c r="AA17" s="507"/>
      <c r="AB17" s="508"/>
      <c r="AC17" s="509"/>
      <c r="AD17" s="502"/>
      <c r="AF17" s="502"/>
    </row>
    <row r="18" spans="1:32" s="460" customFormat="1" ht="30" customHeight="1" thickBot="1">
      <c r="A18" s="926"/>
      <c r="B18" s="503"/>
      <c r="C18" s="504"/>
      <c r="D18" s="908"/>
      <c r="E18" s="511" t="s">
        <v>181</v>
      </c>
      <c r="F18" s="604">
        <f>F7</f>
        <v>0</v>
      </c>
      <c r="G18" s="902"/>
      <c r="H18" s="902"/>
      <c r="I18" s="902"/>
      <c r="J18" s="903"/>
      <c r="K18" s="512"/>
      <c r="L18" s="590">
        <f>E53</f>
        <v>0</v>
      </c>
      <c r="M18" s="513" t="s">
        <v>173</v>
      </c>
      <c r="N18" s="506"/>
      <c r="O18" s="514" t="s">
        <v>174</v>
      </c>
      <c r="P18" s="593">
        <f>F7</f>
        <v>0</v>
      </c>
      <c r="Q18" s="515" t="s">
        <v>175</v>
      </c>
      <c r="R18" s="505" t="s">
        <v>174</v>
      </c>
      <c r="S18" s="911">
        <f>S5</f>
        <v>0</v>
      </c>
      <c r="T18" s="912"/>
      <c r="U18" s="514" t="s">
        <v>174</v>
      </c>
      <c r="V18" s="607">
        <f>A22</f>
        <v>0</v>
      </c>
      <c r="W18" s="515" t="s">
        <v>182</v>
      </c>
      <c r="X18" s="514" t="s">
        <v>177</v>
      </c>
      <c r="Y18" s="596">
        <f>L18*(V18*0.01)*P18*S18</f>
        <v>0</v>
      </c>
      <c r="Z18" s="506" t="s">
        <v>173</v>
      </c>
      <c r="AA18" s="517"/>
      <c r="AB18" s="508"/>
      <c r="AC18" s="518"/>
      <c r="AD18" s="502"/>
      <c r="AF18" s="502"/>
    </row>
    <row r="19" spans="1:32" s="460" customFormat="1" ht="30" customHeight="1" thickBot="1">
      <c r="A19" s="926"/>
      <c r="B19" s="503"/>
      <c r="C19" s="504"/>
      <c r="D19" s="909"/>
      <c r="E19" s="519" t="s">
        <v>188</v>
      </c>
      <c r="F19" s="605">
        <f>F8</f>
        <v>0</v>
      </c>
      <c r="G19" s="902"/>
      <c r="H19" s="902"/>
      <c r="I19" s="902"/>
      <c r="J19" s="903"/>
      <c r="K19" s="520"/>
      <c r="L19" s="591">
        <f>L8</f>
        <v>1250000</v>
      </c>
      <c r="M19" s="521" t="s">
        <v>173</v>
      </c>
      <c r="N19" s="522"/>
      <c r="O19" s="514" t="s">
        <v>174</v>
      </c>
      <c r="P19" s="593">
        <f>F19</f>
        <v>0</v>
      </c>
      <c r="Q19" s="506" t="s">
        <v>175</v>
      </c>
      <c r="R19" s="913" t="s">
        <v>224</v>
      </c>
      <c r="S19" s="914"/>
      <c r="T19" s="915"/>
      <c r="U19" s="506" t="s">
        <v>174</v>
      </c>
      <c r="V19" s="607">
        <f>A22</f>
        <v>0</v>
      </c>
      <c r="W19" s="515" t="s">
        <v>176</v>
      </c>
      <c r="X19" s="514" t="s">
        <v>177</v>
      </c>
      <c r="Y19" s="595">
        <f>L19*P19*0.01*V19</f>
        <v>0</v>
      </c>
      <c r="Z19" s="506" t="s">
        <v>173</v>
      </c>
      <c r="AA19" s="517"/>
      <c r="AB19" s="508"/>
      <c r="AC19" s="523"/>
      <c r="AD19" s="502"/>
      <c r="AF19" s="502"/>
    </row>
    <row r="20" spans="1:32" s="460" customFormat="1" ht="30" customHeight="1" thickBot="1">
      <c r="A20" s="926"/>
      <c r="B20" s="524"/>
      <c r="C20" s="525"/>
      <c r="D20" s="910"/>
      <c r="E20" s="610" t="s">
        <v>184</v>
      </c>
      <c r="F20" s="526"/>
      <c r="G20" s="871"/>
      <c r="H20" s="872"/>
      <c r="I20" s="872"/>
      <c r="J20" s="873"/>
      <c r="K20" s="874"/>
      <c r="L20" s="875"/>
      <c r="M20" s="875"/>
      <c r="N20" s="875"/>
      <c r="O20" s="876"/>
      <c r="P20" s="877"/>
      <c r="Q20" s="878"/>
      <c r="R20" s="879"/>
      <c r="S20" s="880"/>
      <c r="T20" s="881"/>
      <c r="U20" s="876"/>
      <c r="V20" s="877"/>
      <c r="W20" s="878"/>
      <c r="X20" s="527"/>
      <c r="Y20" s="597">
        <f>SUM(Y17:Y19)</f>
        <v>0</v>
      </c>
      <c r="Z20" s="528" t="s">
        <v>173</v>
      </c>
      <c r="AA20" s="598">
        <f>Y20</f>
        <v>0</v>
      </c>
      <c r="AB20" s="529"/>
      <c r="AC20" s="599">
        <f>ROUNDDOWN(AA20,-3)</f>
        <v>0</v>
      </c>
      <c r="AD20" s="502"/>
      <c r="AE20" s="502"/>
      <c r="AF20" s="502"/>
    </row>
    <row r="21" spans="1:32" s="460" customFormat="1" ht="30" customHeight="1">
      <c r="A21" s="926"/>
      <c r="B21" s="855" t="s">
        <v>185</v>
      </c>
      <c r="C21" s="856"/>
      <c r="D21" s="856"/>
      <c r="E21" s="856"/>
      <c r="F21" s="856"/>
      <c r="G21" s="621" t="e">
        <f>'16事業費目別内訳'!G30</f>
        <v>#DIV/0!</v>
      </c>
      <c r="H21" s="621" t="e">
        <f>'16事業費目別内訳'!G19</f>
        <v>#DIV/0!</v>
      </c>
      <c r="I21" s="857"/>
      <c r="J21" s="895"/>
      <c r="K21" s="860"/>
      <c r="L21" s="861"/>
      <c r="M21" s="861"/>
      <c r="N21" s="861"/>
      <c r="O21" s="861"/>
      <c r="P21" s="861"/>
      <c r="Q21" s="861"/>
      <c r="R21" s="861"/>
      <c r="S21" s="861"/>
      <c r="T21" s="861"/>
      <c r="U21" s="861"/>
      <c r="V21" s="861"/>
      <c r="W21" s="861"/>
      <c r="X21" s="863"/>
      <c r="Y21" s="866"/>
      <c r="Z21" s="867"/>
      <c r="AA21" s="869"/>
      <c r="AB21" s="844"/>
      <c r="AC21" s="846"/>
      <c r="AD21" s="531"/>
      <c r="AE21" s="848"/>
      <c r="AF21" s="849"/>
    </row>
    <row r="22" spans="1:32" s="460" customFormat="1" ht="30" customHeight="1" thickBot="1">
      <c r="A22" s="927">
        <f>'16事業費目別内訳'!F3</f>
        <v>0</v>
      </c>
      <c r="B22" s="850" t="s">
        <v>186</v>
      </c>
      <c r="C22" s="851"/>
      <c r="D22" s="851"/>
      <c r="E22" s="851"/>
      <c r="F22" s="851"/>
      <c r="G22" s="621">
        <f>'16事業費目別内訳'!G31</f>
        <v>0</v>
      </c>
      <c r="H22" s="621">
        <f>'16事業費目別内訳'!H20</f>
        <v>0</v>
      </c>
      <c r="I22" s="857"/>
      <c r="J22" s="859"/>
      <c r="K22" s="862"/>
      <c r="L22" s="863"/>
      <c r="M22" s="863"/>
      <c r="N22" s="863"/>
      <c r="O22" s="863"/>
      <c r="P22" s="863"/>
      <c r="Q22" s="863"/>
      <c r="R22" s="863"/>
      <c r="S22" s="863"/>
      <c r="T22" s="863"/>
      <c r="U22" s="863"/>
      <c r="V22" s="863"/>
      <c r="W22" s="863"/>
      <c r="X22" s="863"/>
      <c r="Y22" s="868"/>
      <c r="Z22" s="867"/>
      <c r="AA22" s="870"/>
      <c r="AB22" s="845"/>
      <c r="AC22" s="847"/>
      <c r="AD22" s="531"/>
      <c r="AE22" s="849"/>
      <c r="AF22" s="849"/>
    </row>
    <row r="23" spans="1:32" s="460" customFormat="1" ht="30" customHeight="1" thickTop="1" thickBot="1">
      <c r="A23" s="928"/>
      <c r="B23" s="852" t="s">
        <v>123</v>
      </c>
      <c r="C23" s="852"/>
      <c r="D23" s="852"/>
      <c r="E23" s="852"/>
      <c r="F23" s="852"/>
      <c r="G23" s="587" t="e">
        <f>SUM(G21:G22)</f>
        <v>#DIV/0!</v>
      </c>
      <c r="H23" s="633" t="e">
        <f>SUM(H21:H22)</f>
        <v>#DIV/0!</v>
      </c>
      <c r="I23" s="635"/>
      <c r="J23" s="634" t="e">
        <f>G23-I23</f>
        <v>#DIV/0!</v>
      </c>
      <c r="K23" s="864"/>
      <c r="L23" s="865"/>
      <c r="M23" s="865"/>
      <c r="N23" s="865"/>
      <c r="O23" s="865"/>
      <c r="P23" s="865"/>
      <c r="Q23" s="865"/>
      <c r="R23" s="865"/>
      <c r="S23" s="865"/>
      <c r="T23" s="865"/>
      <c r="U23" s="865"/>
      <c r="V23" s="865"/>
      <c r="W23" s="865"/>
      <c r="X23" s="865"/>
      <c r="Y23" s="602">
        <f>Y20</f>
        <v>0</v>
      </c>
      <c r="Z23" s="533" t="s">
        <v>173</v>
      </c>
      <c r="AA23" s="601" t="e">
        <f>MIN(H23,J23,Y23)</f>
        <v>#DIV/0!</v>
      </c>
      <c r="AB23" s="534">
        <v>0</v>
      </c>
      <c r="AC23" s="600" t="e">
        <f>MIN(ROUNDDOWN(AA23-AB23,-3),SUM(AC17:AC20))</f>
        <v>#DIV/0!</v>
      </c>
      <c r="AD23" s="502"/>
      <c r="AE23" s="502"/>
      <c r="AF23" s="502"/>
    </row>
    <row r="24" spans="1:32" s="460" customFormat="1" ht="12" customHeight="1" thickBot="1">
      <c r="A24" s="535"/>
      <c r="B24" s="536"/>
      <c r="C24" s="536"/>
      <c r="D24" s="536"/>
      <c r="E24" s="536"/>
      <c r="F24" s="536"/>
      <c r="G24" s="468"/>
      <c r="H24" s="468"/>
      <c r="I24" s="468"/>
      <c r="J24" s="468"/>
      <c r="K24" s="531"/>
      <c r="L24" s="531"/>
      <c r="M24" s="531"/>
      <c r="N24" s="531"/>
      <c r="O24" s="531"/>
      <c r="P24" s="531"/>
      <c r="Q24" s="531"/>
      <c r="R24" s="531"/>
      <c r="S24" s="531"/>
      <c r="T24" s="531"/>
      <c r="U24" s="531"/>
      <c r="V24" s="531"/>
      <c r="W24" s="531"/>
      <c r="X24" s="531"/>
      <c r="Y24" s="531"/>
      <c r="Z24" s="531"/>
      <c r="AA24" s="537"/>
      <c r="AB24" s="538"/>
      <c r="AC24" s="502"/>
      <c r="AD24" s="502"/>
      <c r="AE24" s="502"/>
      <c r="AF24" s="502"/>
    </row>
    <row r="25" spans="1:32" s="460" customFormat="1" ht="42.75" customHeight="1">
      <c r="A25" s="882" t="s">
        <v>187</v>
      </c>
      <c r="B25" s="884" t="s">
        <v>147</v>
      </c>
      <c r="C25" s="885"/>
      <c r="D25" s="888" t="s">
        <v>44</v>
      </c>
      <c r="E25" s="889"/>
      <c r="F25" s="890" t="s">
        <v>148</v>
      </c>
      <c r="G25" s="469" t="s">
        <v>149</v>
      </c>
      <c r="H25" s="470" t="s">
        <v>150</v>
      </c>
      <c r="I25" s="471" t="s">
        <v>151</v>
      </c>
      <c r="J25" s="472" t="s">
        <v>152</v>
      </c>
      <c r="K25" s="892" t="s">
        <v>153</v>
      </c>
      <c r="L25" s="893"/>
      <c r="M25" s="893"/>
      <c r="N25" s="893"/>
      <c r="O25" s="893"/>
      <c r="P25" s="893"/>
      <c r="Q25" s="893"/>
      <c r="R25" s="893"/>
      <c r="S25" s="893"/>
      <c r="T25" s="893"/>
      <c r="U25" s="893"/>
      <c r="V25" s="893"/>
      <c r="W25" s="893"/>
      <c r="X25" s="893"/>
      <c r="Y25" s="893"/>
      <c r="Z25" s="894"/>
      <c r="AA25" s="469" t="s">
        <v>154</v>
      </c>
      <c r="AB25" s="473" t="s">
        <v>155</v>
      </c>
      <c r="AC25" s="474" t="s">
        <v>156</v>
      </c>
      <c r="AD25" s="475"/>
      <c r="AE25" s="467"/>
      <c r="AF25" s="476"/>
    </row>
    <row r="26" spans="1:32" s="460" customFormat="1" ht="29.25" customHeight="1" thickBot="1">
      <c r="A26" s="883"/>
      <c r="B26" s="886"/>
      <c r="C26" s="887"/>
      <c r="D26" s="477" t="s">
        <v>157</v>
      </c>
      <c r="E26" s="478" t="s">
        <v>158</v>
      </c>
      <c r="F26" s="891"/>
      <c r="G26" s="479" t="s">
        <v>159</v>
      </c>
      <c r="H26" s="480" t="s">
        <v>160</v>
      </c>
      <c r="I26" s="481" t="s">
        <v>161</v>
      </c>
      <c r="J26" s="482" t="s">
        <v>162</v>
      </c>
      <c r="K26" s="483"/>
      <c r="L26" s="484" t="s">
        <v>163</v>
      </c>
      <c r="M26" s="484"/>
      <c r="N26" s="484"/>
      <c r="O26" s="484"/>
      <c r="P26" s="484" t="s">
        <v>164</v>
      </c>
      <c r="Q26" s="484"/>
      <c r="R26" s="916" t="s">
        <v>223</v>
      </c>
      <c r="S26" s="916"/>
      <c r="T26" s="916"/>
      <c r="U26" s="484"/>
      <c r="V26" s="484" t="s">
        <v>166</v>
      </c>
      <c r="W26" s="484"/>
      <c r="X26" s="485"/>
      <c r="Y26" s="486" t="s">
        <v>167</v>
      </c>
      <c r="Z26" s="486"/>
      <c r="AA26" s="487" t="s">
        <v>168</v>
      </c>
      <c r="AB26" s="488" t="s">
        <v>169</v>
      </c>
      <c r="AC26" s="489" t="s">
        <v>170</v>
      </c>
      <c r="AD26" s="475"/>
      <c r="AE26" s="467"/>
      <c r="AF26" s="476"/>
    </row>
    <row r="27" spans="1:32" s="460" customFormat="1" ht="30" customHeight="1">
      <c r="A27" s="925" t="str">
        <f>'16事業費目別内訳'!H6</f>
        <v>令和〇年度</v>
      </c>
      <c r="B27" s="491" t="s">
        <v>171</v>
      </c>
      <c r="C27" s="492"/>
      <c r="D27" s="896">
        <f>D5</f>
        <v>0</v>
      </c>
      <c r="E27" s="493" t="s">
        <v>172</v>
      </c>
      <c r="F27" s="603">
        <f>F16</f>
        <v>0</v>
      </c>
      <c r="G27" s="898"/>
      <c r="H27" s="899"/>
      <c r="I27" s="899"/>
      <c r="J27" s="900"/>
      <c r="K27" s="494"/>
      <c r="L27" s="614">
        <f>L5</f>
        <v>5000000</v>
      </c>
      <c r="M27" s="496" t="s">
        <v>173</v>
      </c>
      <c r="N27" s="496"/>
      <c r="O27" s="497" t="s">
        <v>174</v>
      </c>
      <c r="P27" s="592">
        <f>F17</f>
        <v>0</v>
      </c>
      <c r="Q27" s="498" t="s">
        <v>175</v>
      </c>
      <c r="R27" s="497" t="s">
        <v>174</v>
      </c>
      <c r="S27" s="904">
        <f>S16</f>
        <v>0</v>
      </c>
      <c r="T27" s="905"/>
      <c r="U27" s="497" t="s">
        <v>174</v>
      </c>
      <c r="V27" s="617">
        <f>A33</f>
        <v>0</v>
      </c>
      <c r="W27" s="498" t="s">
        <v>176</v>
      </c>
      <c r="X27" s="497" t="s">
        <v>177</v>
      </c>
      <c r="Y27" s="594">
        <f>L27*V27*0.01*P27*S27</f>
        <v>0</v>
      </c>
      <c r="Z27" s="496" t="s">
        <v>173</v>
      </c>
      <c r="AA27" s="530"/>
      <c r="AB27" s="500"/>
      <c r="AC27" s="501"/>
      <c r="AD27" s="502"/>
      <c r="AF27" s="502"/>
    </row>
    <row r="28" spans="1:32" s="460" customFormat="1" ht="30" customHeight="1">
      <c r="A28" s="926"/>
      <c r="B28" s="503"/>
      <c r="C28" s="504"/>
      <c r="D28" s="897"/>
      <c r="E28" s="609" t="s">
        <v>179</v>
      </c>
      <c r="F28" s="586">
        <f>SUM(F27:F27)</f>
        <v>0</v>
      </c>
      <c r="G28" s="901"/>
      <c r="H28" s="902"/>
      <c r="I28" s="902"/>
      <c r="J28" s="903"/>
      <c r="K28" s="906"/>
      <c r="L28" s="907"/>
      <c r="M28" s="907"/>
      <c r="N28" s="907"/>
      <c r="O28" s="876"/>
      <c r="P28" s="877"/>
      <c r="Q28" s="878"/>
      <c r="R28" s="876"/>
      <c r="S28" s="877"/>
      <c r="T28" s="878"/>
      <c r="U28" s="876"/>
      <c r="V28" s="877"/>
      <c r="W28" s="878"/>
      <c r="X28" s="505"/>
      <c r="Y28" s="595">
        <f>SUM(Y27:Y27)</f>
        <v>0</v>
      </c>
      <c r="Z28" s="506" t="s">
        <v>173</v>
      </c>
      <c r="AA28" s="507"/>
      <c r="AB28" s="508"/>
      <c r="AC28" s="509"/>
      <c r="AD28" s="502"/>
      <c r="AF28" s="502"/>
    </row>
    <row r="29" spans="1:32" s="460" customFormat="1" ht="30" customHeight="1" thickBot="1">
      <c r="A29" s="926"/>
      <c r="B29" s="503"/>
      <c r="C29" s="504"/>
      <c r="D29" s="908"/>
      <c r="E29" s="511" t="s">
        <v>181</v>
      </c>
      <c r="F29" s="604">
        <f>F18</f>
        <v>0</v>
      </c>
      <c r="G29" s="902"/>
      <c r="H29" s="902"/>
      <c r="I29" s="902"/>
      <c r="J29" s="903"/>
      <c r="K29" s="512"/>
      <c r="L29" s="590">
        <f>E64</f>
        <v>0</v>
      </c>
      <c r="M29" s="513" t="s">
        <v>173</v>
      </c>
      <c r="N29" s="506"/>
      <c r="O29" s="514" t="s">
        <v>174</v>
      </c>
      <c r="P29" s="593">
        <f>F18</f>
        <v>0</v>
      </c>
      <c r="Q29" s="515" t="s">
        <v>175</v>
      </c>
      <c r="R29" s="505" t="s">
        <v>174</v>
      </c>
      <c r="S29" s="911">
        <f>S16</f>
        <v>0</v>
      </c>
      <c r="T29" s="912"/>
      <c r="U29" s="514" t="s">
        <v>174</v>
      </c>
      <c r="V29" s="618">
        <f>A33</f>
        <v>0</v>
      </c>
      <c r="W29" s="515" t="s">
        <v>182</v>
      </c>
      <c r="X29" s="514" t="s">
        <v>177</v>
      </c>
      <c r="Y29" s="596">
        <f>L29*(V29*0.01)*P29*S29</f>
        <v>0</v>
      </c>
      <c r="Z29" s="506" t="s">
        <v>173</v>
      </c>
      <c r="AA29" s="517"/>
      <c r="AB29" s="508"/>
      <c r="AC29" s="518"/>
      <c r="AD29" s="502"/>
      <c r="AF29" s="502"/>
    </row>
    <row r="30" spans="1:32" s="460" customFormat="1" ht="30" customHeight="1" thickBot="1">
      <c r="A30" s="926"/>
      <c r="B30" s="503"/>
      <c r="C30" s="504"/>
      <c r="D30" s="909"/>
      <c r="E30" s="519" t="s">
        <v>188</v>
      </c>
      <c r="F30" s="605">
        <f>F19</f>
        <v>0</v>
      </c>
      <c r="G30" s="902"/>
      <c r="H30" s="902"/>
      <c r="I30" s="902"/>
      <c r="J30" s="903"/>
      <c r="K30" s="520"/>
      <c r="L30" s="591">
        <f>L19</f>
        <v>1250000</v>
      </c>
      <c r="M30" s="521" t="s">
        <v>173</v>
      </c>
      <c r="N30" s="522"/>
      <c r="O30" s="514" t="s">
        <v>174</v>
      </c>
      <c r="P30" s="593">
        <f>F30</f>
        <v>0</v>
      </c>
      <c r="Q30" s="506" t="s">
        <v>175</v>
      </c>
      <c r="R30" s="913" t="s">
        <v>224</v>
      </c>
      <c r="S30" s="914"/>
      <c r="T30" s="915"/>
      <c r="U30" s="506" t="s">
        <v>174</v>
      </c>
      <c r="V30" s="618">
        <f>A33</f>
        <v>0</v>
      </c>
      <c r="W30" s="515" t="s">
        <v>176</v>
      </c>
      <c r="X30" s="514" t="s">
        <v>177</v>
      </c>
      <c r="Y30" s="595">
        <f>L30*P30*0.01*V30</f>
        <v>0</v>
      </c>
      <c r="Z30" s="506" t="s">
        <v>173</v>
      </c>
      <c r="AA30" s="517"/>
      <c r="AB30" s="508"/>
      <c r="AC30" s="523"/>
      <c r="AD30" s="502"/>
      <c r="AF30" s="502"/>
    </row>
    <row r="31" spans="1:32" s="460" customFormat="1" ht="30" customHeight="1" thickBot="1">
      <c r="A31" s="926"/>
      <c r="B31" s="524"/>
      <c r="C31" s="525"/>
      <c r="D31" s="910"/>
      <c r="E31" s="610" t="s">
        <v>184</v>
      </c>
      <c r="F31" s="526"/>
      <c r="G31" s="871"/>
      <c r="H31" s="872"/>
      <c r="I31" s="872"/>
      <c r="J31" s="873"/>
      <c r="K31" s="874"/>
      <c r="L31" s="875"/>
      <c r="M31" s="875"/>
      <c r="N31" s="875"/>
      <c r="O31" s="876"/>
      <c r="P31" s="877"/>
      <c r="Q31" s="878"/>
      <c r="R31" s="879"/>
      <c r="S31" s="880"/>
      <c r="T31" s="881"/>
      <c r="U31" s="876"/>
      <c r="V31" s="877"/>
      <c r="W31" s="878"/>
      <c r="X31" s="527"/>
      <c r="Y31" s="597">
        <f>SUM(Y28:Y30)</f>
        <v>0</v>
      </c>
      <c r="Z31" s="528" t="s">
        <v>173</v>
      </c>
      <c r="AA31" s="598">
        <f>Y31</f>
        <v>0</v>
      </c>
      <c r="AB31" s="529"/>
      <c r="AC31" s="599">
        <f>ROUNDDOWN(AA31,-3)</f>
        <v>0</v>
      </c>
      <c r="AD31" s="502"/>
      <c r="AE31" s="502"/>
      <c r="AF31" s="502"/>
    </row>
    <row r="32" spans="1:32" s="460" customFormat="1" ht="30" customHeight="1">
      <c r="A32" s="926"/>
      <c r="B32" s="855" t="s">
        <v>185</v>
      </c>
      <c r="C32" s="856"/>
      <c r="D32" s="856"/>
      <c r="E32" s="856"/>
      <c r="F32" s="856"/>
      <c r="G32" s="621" t="e">
        <f>'16事業費目別内訳'!H30</f>
        <v>#DIV/0!</v>
      </c>
      <c r="H32" s="622" t="e">
        <f>'16事業費目別内訳'!H19</f>
        <v>#DIV/0!</v>
      </c>
      <c r="I32" s="857"/>
      <c r="J32" s="895"/>
      <c r="K32" s="860"/>
      <c r="L32" s="861"/>
      <c r="M32" s="861"/>
      <c r="N32" s="861"/>
      <c r="O32" s="861"/>
      <c r="P32" s="861"/>
      <c r="Q32" s="861"/>
      <c r="R32" s="861"/>
      <c r="S32" s="861"/>
      <c r="T32" s="861"/>
      <c r="U32" s="861"/>
      <c r="V32" s="861"/>
      <c r="W32" s="861"/>
      <c r="X32" s="863"/>
      <c r="Y32" s="866"/>
      <c r="Z32" s="867"/>
      <c r="AA32" s="869"/>
      <c r="AB32" s="844"/>
      <c r="AC32" s="846"/>
      <c r="AD32" s="531"/>
      <c r="AE32" s="848"/>
      <c r="AF32" s="849"/>
    </row>
    <row r="33" spans="1:38" s="460" customFormat="1" ht="30" customHeight="1" thickBot="1">
      <c r="A33" s="927">
        <f>'16事業費目別内訳'!H3</f>
        <v>0</v>
      </c>
      <c r="B33" s="850" t="s">
        <v>186</v>
      </c>
      <c r="C33" s="851"/>
      <c r="D33" s="851"/>
      <c r="E33" s="851"/>
      <c r="F33" s="851"/>
      <c r="G33" s="621">
        <f>'16事業費目別内訳'!H31</f>
        <v>0</v>
      </c>
      <c r="H33" s="622">
        <f>'16事業費目別内訳'!H20</f>
        <v>0</v>
      </c>
      <c r="I33" s="857"/>
      <c r="J33" s="859"/>
      <c r="K33" s="862"/>
      <c r="L33" s="863"/>
      <c r="M33" s="863"/>
      <c r="N33" s="863"/>
      <c r="O33" s="863"/>
      <c r="P33" s="863"/>
      <c r="Q33" s="863"/>
      <c r="R33" s="863"/>
      <c r="S33" s="863"/>
      <c r="T33" s="863"/>
      <c r="U33" s="863"/>
      <c r="V33" s="863"/>
      <c r="W33" s="863"/>
      <c r="X33" s="863"/>
      <c r="Y33" s="868"/>
      <c r="Z33" s="867"/>
      <c r="AA33" s="870"/>
      <c r="AB33" s="845"/>
      <c r="AC33" s="847"/>
      <c r="AD33" s="531"/>
      <c r="AE33" s="849"/>
      <c r="AF33" s="849"/>
    </row>
    <row r="34" spans="1:38" s="460" customFormat="1" ht="30" customHeight="1" thickTop="1" thickBot="1">
      <c r="A34" s="929"/>
      <c r="B34" s="852" t="s">
        <v>123</v>
      </c>
      <c r="C34" s="852"/>
      <c r="D34" s="852"/>
      <c r="E34" s="852"/>
      <c r="F34" s="852"/>
      <c r="G34" s="587" t="e">
        <f>SUM(G32:G33)</f>
        <v>#DIV/0!</v>
      </c>
      <c r="H34" s="602" t="e">
        <f>SUM(H32:H33)</f>
        <v>#DIV/0!</v>
      </c>
      <c r="I34" s="635"/>
      <c r="J34" s="634" t="e">
        <f>G34-I34</f>
        <v>#DIV/0!</v>
      </c>
      <c r="K34" s="864"/>
      <c r="L34" s="865"/>
      <c r="M34" s="865"/>
      <c r="N34" s="865"/>
      <c r="O34" s="865"/>
      <c r="P34" s="865"/>
      <c r="Q34" s="865"/>
      <c r="R34" s="865"/>
      <c r="S34" s="865"/>
      <c r="T34" s="865"/>
      <c r="U34" s="865"/>
      <c r="V34" s="865"/>
      <c r="W34" s="865"/>
      <c r="X34" s="865"/>
      <c r="Y34" s="602">
        <f>Y31</f>
        <v>0</v>
      </c>
      <c r="Z34" s="533" t="s">
        <v>173</v>
      </c>
      <c r="AA34" s="601" t="e">
        <f>MIN(H34,J34,Y34)</f>
        <v>#DIV/0!</v>
      </c>
      <c r="AB34" s="534">
        <v>0</v>
      </c>
      <c r="AC34" s="600" t="e">
        <f>MIN(ROUNDDOWN(AA34-AB34,-3),SUM(AC28:AC31))</f>
        <v>#DIV/0!</v>
      </c>
      <c r="AD34" s="502"/>
      <c r="AE34" s="502"/>
      <c r="AF34" s="502"/>
    </row>
    <row r="35" spans="1:38" s="460" customFormat="1" ht="12" customHeight="1" thickTop="1" thickBot="1">
      <c r="A35" s="535"/>
      <c r="B35" s="536"/>
      <c r="C35" s="536"/>
      <c r="D35" s="536"/>
      <c r="E35" s="536"/>
      <c r="F35" s="536"/>
      <c r="G35" s="468"/>
      <c r="H35" s="468"/>
      <c r="I35" s="636"/>
      <c r="J35" s="468"/>
      <c r="K35" s="531"/>
      <c r="L35" s="531"/>
      <c r="M35" s="531"/>
      <c r="N35" s="531"/>
      <c r="O35" s="531"/>
      <c r="P35" s="531"/>
      <c r="Q35" s="531"/>
      <c r="R35" s="531"/>
      <c r="S35" s="531"/>
      <c r="T35" s="531"/>
      <c r="U35" s="531"/>
      <c r="V35" s="531"/>
      <c r="W35" s="531"/>
      <c r="X35" s="531"/>
      <c r="Y35" s="531"/>
      <c r="Z35" s="531"/>
      <c r="AA35" s="537"/>
      <c r="AB35" s="538"/>
      <c r="AC35" s="502"/>
      <c r="AD35" s="502"/>
      <c r="AE35" s="502"/>
      <c r="AF35" s="502"/>
    </row>
    <row r="36" spans="1:38" s="460" customFormat="1" ht="39.950000000000003" customHeight="1">
      <c r="A36" s="882" t="s">
        <v>187</v>
      </c>
      <c r="B36" s="884" t="s">
        <v>147</v>
      </c>
      <c r="C36" s="885"/>
      <c r="D36" s="888" t="s">
        <v>44</v>
      </c>
      <c r="E36" s="889"/>
      <c r="F36" s="890" t="s">
        <v>148</v>
      </c>
      <c r="G36" s="469" t="s">
        <v>149</v>
      </c>
      <c r="H36" s="470" t="s">
        <v>150</v>
      </c>
      <c r="I36" s="471" t="s">
        <v>151</v>
      </c>
      <c r="J36" s="472" t="s">
        <v>152</v>
      </c>
      <c r="K36" s="892" t="s">
        <v>153</v>
      </c>
      <c r="L36" s="893"/>
      <c r="M36" s="893"/>
      <c r="N36" s="893"/>
      <c r="O36" s="893"/>
      <c r="P36" s="893"/>
      <c r="Q36" s="893"/>
      <c r="R36" s="893"/>
      <c r="S36" s="893"/>
      <c r="T36" s="893"/>
      <c r="U36" s="893"/>
      <c r="V36" s="893"/>
      <c r="W36" s="893"/>
      <c r="X36" s="893"/>
      <c r="Y36" s="893"/>
      <c r="Z36" s="894"/>
      <c r="AA36" s="469" t="s">
        <v>154</v>
      </c>
      <c r="AB36" s="473" t="s">
        <v>155</v>
      </c>
      <c r="AC36" s="474" t="s">
        <v>156</v>
      </c>
      <c r="AD36" s="475"/>
      <c r="AE36" s="476"/>
      <c r="AF36" s="476"/>
    </row>
    <row r="37" spans="1:38" s="460" customFormat="1" ht="29.25" customHeight="1" thickBot="1">
      <c r="A37" s="883"/>
      <c r="B37" s="886"/>
      <c r="C37" s="887"/>
      <c r="D37" s="477" t="s">
        <v>157</v>
      </c>
      <c r="E37" s="478" t="s">
        <v>158</v>
      </c>
      <c r="F37" s="891"/>
      <c r="G37" s="479" t="s">
        <v>159</v>
      </c>
      <c r="H37" s="480" t="s">
        <v>160</v>
      </c>
      <c r="I37" s="481" t="s">
        <v>161</v>
      </c>
      <c r="J37" s="482" t="s">
        <v>162</v>
      </c>
      <c r="K37" s="483"/>
      <c r="L37" s="484" t="s">
        <v>163</v>
      </c>
      <c r="M37" s="484"/>
      <c r="N37" s="484"/>
      <c r="O37" s="484"/>
      <c r="P37" s="484" t="s">
        <v>164</v>
      </c>
      <c r="Q37" s="484"/>
      <c r="R37" s="916" t="s">
        <v>223</v>
      </c>
      <c r="S37" s="916"/>
      <c r="T37" s="916"/>
      <c r="U37" s="484"/>
      <c r="V37" s="484" t="s">
        <v>166</v>
      </c>
      <c r="W37" s="484"/>
      <c r="X37" s="485"/>
      <c r="Y37" s="486" t="s">
        <v>167</v>
      </c>
      <c r="Z37" s="486"/>
      <c r="AA37" s="487" t="s">
        <v>168</v>
      </c>
      <c r="AB37" s="488" t="s">
        <v>169</v>
      </c>
      <c r="AC37" s="489" t="s">
        <v>170</v>
      </c>
      <c r="AD37" s="475"/>
      <c r="AE37" s="476"/>
      <c r="AF37" s="476"/>
    </row>
    <row r="38" spans="1:38" s="460" customFormat="1" ht="30" customHeight="1" thickBot="1">
      <c r="A38" s="932" t="str">
        <f>'16事業費目別内訳'!I6</f>
        <v>令和〇年度</v>
      </c>
      <c r="B38" s="491" t="s">
        <v>171</v>
      </c>
      <c r="C38" s="525"/>
      <c r="D38" s="624"/>
      <c r="E38" s="611"/>
      <c r="F38" s="526"/>
      <c r="G38" s="871"/>
      <c r="H38" s="872"/>
      <c r="I38" s="872"/>
      <c r="J38" s="873"/>
      <c r="K38" s="874"/>
      <c r="L38" s="875"/>
      <c r="M38" s="875"/>
      <c r="N38" s="875"/>
      <c r="O38" s="876"/>
      <c r="P38" s="877"/>
      <c r="Q38" s="878"/>
      <c r="R38" s="876"/>
      <c r="S38" s="877"/>
      <c r="T38" s="878"/>
      <c r="U38" s="876"/>
      <c r="V38" s="877"/>
      <c r="W38" s="878"/>
      <c r="X38" s="505"/>
      <c r="Y38" s="594">
        <f>Y9-Y20</f>
        <v>0</v>
      </c>
      <c r="Z38" s="539"/>
      <c r="AA38" s="598">
        <f>AA9-AA20</f>
        <v>0</v>
      </c>
      <c r="AB38" s="529"/>
      <c r="AC38" s="599">
        <f>AC9-AC20</f>
        <v>0</v>
      </c>
      <c r="AD38" s="502"/>
      <c r="AE38" s="502"/>
      <c r="AF38" s="502"/>
    </row>
    <row r="39" spans="1:38" s="460" customFormat="1" ht="30" customHeight="1">
      <c r="A39" s="933"/>
      <c r="B39" s="855" t="s">
        <v>185</v>
      </c>
      <c r="C39" s="856"/>
      <c r="D39" s="856"/>
      <c r="E39" s="856"/>
      <c r="F39" s="856"/>
      <c r="G39" s="625" t="e">
        <f>G10-G21</f>
        <v>#DIV/0!</v>
      </c>
      <c r="H39" s="626" t="e">
        <f>H10-H21-H32</f>
        <v>#DIV/0!</v>
      </c>
      <c r="I39" s="857"/>
      <c r="J39" s="858"/>
      <c r="K39" s="860"/>
      <c r="L39" s="861"/>
      <c r="M39" s="861"/>
      <c r="N39" s="861"/>
      <c r="O39" s="861"/>
      <c r="P39" s="861"/>
      <c r="Q39" s="861"/>
      <c r="R39" s="861"/>
      <c r="S39" s="861"/>
      <c r="T39" s="861"/>
      <c r="U39" s="861"/>
      <c r="V39" s="861"/>
      <c r="W39" s="861"/>
      <c r="X39" s="861"/>
      <c r="Y39" s="866"/>
      <c r="Z39" s="867"/>
      <c r="AA39" s="869"/>
      <c r="AB39" s="844"/>
      <c r="AC39" s="846"/>
      <c r="AD39" s="531"/>
      <c r="AE39" s="848"/>
      <c r="AF39" s="849"/>
    </row>
    <row r="40" spans="1:38" s="460" customFormat="1" ht="30" customHeight="1" thickBot="1">
      <c r="A40" s="933"/>
      <c r="B40" s="850" t="s">
        <v>186</v>
      </c>
      <c r="C40" s="851"/>
      <c r="D40" s="851"/>
      <c r="E40" s="851"/>
      <c r="F40" s="851"/>
      <c r="G40" s="627">
        <f>G11-G22-G33</f>
        <v>0</v>
      </c>
      <c r="H40" s="628">
        <f>H11-H22-H33</f>
        <v>0</v>
      </c>
      <c r="I40" s="857"/>
      <c r="J40" s="859"/>
      <c r="K40" s="862"/>
      <c r="L40" s="863"/>
      <c r="M40" s="863"/>
      <c r="N40" s="863"/>
      <c r="O40" s="863"/>
      <c r="P40" s="863"/>
      <c r="Q40" s="863"/>
      <c r="R40" s="863"/>
      <c r="S40" s="863"/>
      <c r="T40" s="863"/>
      <c r="U40" s="863"/>
      <c r="V40" s="863"/>
      <c r="W40" s="863"/>
      <c r="X40" s="863"/>
      <c r="Y40" s="868"/>
      <c r="Z40" s="867"/>
      <c r="AA40" s="870"/>
      <c r="AB40" s="845"/>
      <c r="AC40" s="847"/>
      <c r="AD40" s="531"/>
      <c r="AE40" s="849"/>
      <c r="AF40" s="849"/>
    </row>
    <row r="41" spans="1:38" s="460" customFormat="1" ht="30" customHeight="1" thickTop="1" thickBot="1">
      <c r="A41" s="616">
        <f>'16事業費目別内訳'!J3</f>
        <v>0</v>
      </c>
      <c r="B41" s="852" t="s">
        <v>123</v>
      </c>
      <c r="C41" s="852"/>
      <c r="D41" s="852"/>
      <c r="E41" s="852"/>
      <c r="F41" s="852"/>
      <c r="G41" s="587" t="e">
        <f>SUM(G39:G40)</f>
        <v>#DIV/0!</v>
      </c>
      <c r="H41" s="602" t="e">
        <f>SUM(H39:H40)</f>
        <v>#DIV/0!</v>
      </c>
      <c r="I41" s="635"/>
      <c r="J41" s="634" t="e">
        <f>G41-I41</f>
        <v>#DIV/0!</v>
      </c>
      <c r="K41" s="864"/>
      <c r="L41" s="865"/>
      <c r="M41" s="865"/>
      <c r="N41" s="865"/>
      <c r="O41" s="865"/>
      <c r="P41" s="865"/>
      <c r="Q41" s="865"/>
      <c r="R41" s="865"/>
      <c r="S41" s="865"/>
      <c r="T41" s="865"/>
      <c r="U41" s="865"/>
      <c r="V41" s="865"/>
      <c r="W41" s="865"/>
      <c r="X41" s="865"/>
      <c r="Y41" s="602">
        <f>Y12-Y23</f>
        <v>0</v>
      </c>
      <c r="Z41" s="533" t="s">
        <v>173</v>
      </c>
      <c r="AA41" s="601" t="e">
        <f>MIN(H41,J41,Y41)</f>
        <v>#DIV/0!</v>
      </c>
      <c r="AB41" s="534"/>
      <c r="AC41" s="600" t="e">
        <f>MIN(ROUNDDOWN(AA41-AB41,-3),SUM(AC38:AC38))</f>
        <v>#DIV/0!</v>
      </c>
      <c r="AD41" s="502"/>
      <c r="AE41" s="502"/>
      <c r="AF41" s="502"/>
    </row>
    <row r="42" spans="1:38" s="460" customFormat="1" ht="12" customHeight="1" thickTop="1" thickBot="1">
      <c r="A42" s="540"/>
      <c r="B42" s="536"/>
      <c r="C42" s="536"/>
      <c r="D42" s="536"/>
      <c r="E42" s="536"/>
      <c r="F42" s="536"/>
      <c r="G42" s="468"/>
      <c r="H42" s="468"/>
      <c r="I42" s="637"/>
      <c r="J42" s="468"/>
      <c r="K42" s="531"/>
      <c r="L42" s="531"/>
      <c r="M42" s="531"/>
      <c r="N42" s="531"/>
      <c r="O42" s="531"/>
      <c r="P42" s="531"/>
      <c r="Q42" s="531"/>
      <c r="R42" s="531"/>
      <c r="S42" s="531"/>
      <c r="T42" s="531"/>
      <c r="U42" s="531"/>
      <c r="V42" s="531"/>
      <c r="W42" s="531"/>
      <c r="X42" s="531"/>
      <c r="Y42" s="531"/>
      <c r="Z42" s="531"/>
      <c r="AA42" s="537"/>
      <c r="AB42" s="538"/>
      <c r="AC42" s="502"/>
      <c r="AD42" s="502"/>
      <c r="AE42" s="502"/>
      <c r="AF42" s="502"/>
    </row>
    <row r="43" spans="1:38" s="460" customFormat="1" ht="24" customHeight="1" thickBot="1">
      <c r="A43" s="541" t="s">
        <v>189</v>
      </c>
      <c r="B43" s="536"/>
      <c r="D43" s="638" t="s">
        <v>190</v>
      </c>
      <c r="E43" s="542" t="s">
        <v>191</v>
      </c>
      <c r="F43" s="853" t="s">
        <v>192</v>
      </c>
      <c r="G43" s="854"/>
      <c r="H43" s="543"/>
      <c r="I43" s="543"/>
      <c r="J43" s="544" t="s">
        <v>193</v>
      </c>
      <c r="K43" s="465"/>
      <c r="L43" s="545"/>
      <c r="M43" s="545"/>
      <c r="N43" s="546"/>
      <c r="O43" s="461"/>
      <c r="P43" s="545"/>
      <c r="AF43" s="545"/>
      <c r="AG43" s="461"/>
      <c r="AH43" s="545"/>
      <c r="AI43" s="545"/>
      <c r="AJ43" s="545"/>
      <c r="AK43" s="545"/>
      <c r="AL43" s="545"/>
    </row>
    <row r="44" spans="1:38" s="460" customFormat="1" ht="24" customHeight="1" thickTop="1">
      <c r="A44" s="547"/>
      <c r="B44" s="840" t="s">
        <v>194</v>
      </c>
      <c r="C44" s="841"/>
      <c r="D44" s="639"/>
      <c r="E44" s="582">
        <f>IF(D44="○",350000,0)</f>
        <v>0</v>
      </c>
      <c r="F44" s="842">
        <v>350000</v>
      </c>
      <c r="G44" s="843"/>
      <c r="H44" s="462"/>
      <c r="I44" s="462"/>
      <c r="J44" s="548" t="s">
        <v>195</v>
      </c>
      <c r="K44" s="545"/>
      <c r="L44" s="465"/>
      <c r="M44" s="461"/>
      <c r="N44" s="549"/>
      <c r="O44" s="545"/>
      <c r="P44" s="461"/>
      <c r="AF44" s="461"/>
      <c r="AG44" s="545"/>
      <c r="AH44" s="461"/>
      <c r="AI44" s="461"/>
      <c r="AJ44" s="461"/>
      <c r="AK44" s="461"/>
      <c r="AL44" s="461"/>
    </row>
    <row r="45" spans="1:38" s="460" customFormat="1" ht="24" customHeight="1">
      <c r="A45" s="547"/>
      <c r="B45" s="832" t="s">
        <v>196</v>
      </c>
      <c r="C45" s="833"/>
      <c r="D45" s="640"/>
      <c r="E45" s="583">
        <f>IF(D45="○",300000,0)</f>
        <v>0</v>
      </c>
      <c r="F45" s="834">
        <v>300000</v>
      </c>
      <c r="G45" s="835"/>
      <c r="H45" s="462"/>
      <c r="I45" s="462"/>
      <c r="J45" s="551" t="s">
        <v>197</v>
      </c>
      <c r="K45" s="465"/>
      <c r="L45" s="465"/>
      <c r="M45" s="461"/>
      <c r="N45" s="552"/>
      <c r="O45" s="461"/>
      <c r="P45" s="461"/>
      <c r="AF45" s="461"/>
      <c r="AG45" s="461"/>
      <c r="AH45" s="461"/>
      <c r="AI45" s="461"/>
      <c r="AJ45" s="461"/>
      <c r="AK45" s="461"/>
      <c r="AL45" s="461"/>
    </row>
    <row r="46" spans="1:38" s="460" customFormat="1" ht="24" customHeight="1">
      <c r="A46" s="547"/>
      <c r="B46" s="832" t="s">
        <v>198</v>
      </c>
      <c r="C46" s="833"/>
      <c r="D46" s="640"/>
      <c r="E46" s="583">
        <f>IF(D46="○",300000,0)</f>
        <v>0</v>
      </c>
      <c r="F46" s="834">
        <v>300000</v>
      </c>
      <c r="G46" s="835"/>
      <c r="H46" s="462"/>
      <c r="I46" s="462"/>
      <c r="J46" s="544" t="s">
        <v>199</v>
      </c>
      <c r="K46" s="465"/>
      <c r="L46" s="465"/>
      <c r="M46" s="461"/>
      <c r="N46" s="546"/>
      <c r="O46" s="461"/>
      <c r="P46" s="461"/>
      <c r="AF46" s="461"/>
      <c r="AG46" s="461"/>
      <c r="AH46" s="461"/>
      <c r="AI46" s="461"/>
      <c r="AJ46" s="461"/>
      <c r="AK46" s="461"/>
      <c r="AL46" s="461"/>
    </row>
    <row r="47" spans="1:38" s="460" customFormat="1" ht="24" customHeight="1">
      <c r="A47" s="547"/>
      <c r="B47" s="832" t="s">
        <v>200</v>
      </c>
      <c r="C47" s="833"/>
      <c r="D47" s="641"/>
      <c r="E47" s="584">
        <f>IF(D47="○",100000,0)</f>
        <v>0</v>
      </c>
      <c r="F47" s="834">
        <v>100000</v>
      </c>
      <c r="G47" s="835"/>
      <c r="H47" s="462"/>
      <c r="I47" s="462"/>
      <c r="K47" s="465"/>
      <c r="L47" s="465"/>
      <c r="M47" s="553"/>
      <c r="N47" s="554"/>
      <c r="O47" s="554"/>
      <c r="P47" s="554"/>
      <c r="AF47" s="554"/>
      <c r="AG47" s="554"/>
      <c r="AH47" s="554"/>
      <c r="AI47" s="554"/>
      <c r="AJ47" s="553"/>
      <c r="AK47" s="553"/>
      <c r="AL47" s="553"/>
    </row>
    <row r="48" spans="1:38" s="460" customFormat="1" ht="24" customHeight="1">
      <c r="A48" s="555"/>
      <c r="B48" s="832" t="s">
        <v>201</v>
      </c>
      <c r="C48" s="833"/>
      <c r="D48" s="641"/>
      <c r="E48" s="584">
        <f>IF(D48="○",75000,0)</f>
        <v>0</v>
      </c>
      <c r="F48" s="834">
        <v>75000</v>
      </c>
      <c r="G48" s="835"/>
      <c r="H48" s="462"/>
      <c r="I48" s="462"/>
      <c r="J48" s="556" t="s">
        <v>202</v>
      </c>
      <c r="K48" s="557"/>
      <c r="L48" s="554" t="s">
        <v>230</v>
      </c>
      <c r="M48" s="554"/>
      <c r="N48" s="554"/>
      <c r="AD48" s="554"/>
      <c r="AE48" s="554"/>
      <c r="AF48" s="554"/>
      <c r="AG48" s="554"/>
      <c r="AH48" s="554"/>
      <c r="AI48" s="554"/>
      <c r="AJ48" s="554"/>
    </row>
    <row r="49" spans="1:36" s="460" customFormat="1" ht="24" customHeight="1">
      <c r="A49" s="555"/>
      <c r="B49" s="832" t="s">
        <v>203</v>
      </c>
      <c r="C49" s="833"/>
      <c r="D49" s="641"/>
      <c r="E49" s="584">
        <f>IF(D49="○",50000,0)</f>
        <v>0</v>
      </c>
      <c r="F49" s="834">
        <v>50000</v>
      </c>
      <c r="G49" s="835"/>
      <c r="H49" s="462"/>
      <c r="I49" s="462"/>
      <c r="J49" s="548"/>
      <c r="K49" s="461"/>
      <c r="L49" s="558"/>
      <c r="M49" s="461"/>
      <c r="N49" s="461"/>
      <c r="AD49" s="554"/>
      <c r="AE49" s="461"/>
      <c r="AF49" s="461"/>
      <c r="AG49" s="461"/>
      <c r="AH49" s="461"/>
      <c r="AI49" s="461"/>
      <c r="AJ49" s="461"/>
    </row>
    <row r="50" spans="1:36" s="460" customFormat="1" ht="24" customHeight="1">
      <c r="A50" s="547"/>
      <c r="B50" s="832" t="s">
        <v>204</v>
      </c>
      <c r="C50" s="833"/>
      <c r="D50" s="641"/>
      <c r="E50" s="584">
        <f>IF(D50="○",50000,0)</f>
        <v>0</v>
      </c>
      <c r="F50" s="834">
        <v>50000</v>
      </c>
      <c r="G50" s="835"/>
      <c r="H50" s="462"/>
      <c r="I50" s="462"/>
      <c r="J50" s="556" t="s">
        <v>205</v>
      </c>
      <c r="K50" s="557"/>
      <c r="L50" s="554" t="s">
        <v>206</v>
      </c>
      <c r="N50" s="462"/>
      <c r="AD50" s="462"/>
      <c r="AE50" s="462"/>
      <c r="AF50" s="462"/>
      <c r="AG50" s="462"/>
      <c r="AH50" s="462"/>
      <c r="AI50" s="462"/>
      <c r="AJ50" s="462"/>
    </row>
    <row r="51" spans="1:36" s="460" customFormat="1" ht="24" customHeight="1">
      <c r="A51" s="547"/>
      <c r="B51" s="832" t="s">
        <v>207</v>
      </c>
      <c r="C51" s="833"/>
      <c r="D51" s="641"/>
      <c r="E51" s="584">
        <f>IF(D51="○",50000,0)</f>
        <v>0</v>
      </c>
      <c r="F51" s="834">
        <v>50000</v>
      </c>
      <c r="G51" s="835"/>
      <c r="H51" s="462"/>
      <c r="I51" s="462"/>
      <c r="L51" s="554" t="s">
        <v>208</v>
      </c>
    </row>
    <row r="52" spans="1:36" s="460" customFormat="1" ht="24" customHeight="1" thickBot="1">
      <c r="A52" s="547"/>
      <c r="B52" s="836" t="s">
        <v>209</v>
      </c>
      <c r="C52" s="837"/>
      <c r="D52" s="642"/>
      <c r="E52" s="583">
        <f>IF(D52="○",10000,0)</f>
        <v>0</v>
      </c>
      <c r="F52" s="838">
        <v>10000</v>
      </c>
      <c r="G52" s="839"/>
      <c r="H52" s="462"/>
      <c r="I52" s="462"/>
      <c r="J52" s="462"/>
      <c r="K52" s="462"/>
      <c r="L52" s="554" t="s">
        <v>210</v>
      </c>
      <c r="M52" s="462"/>
    </row>
    <row r="53" spans="1:36" s="460" customFormat="1" ht="24" customHeight="1" thickTop="1" thickBot="1">
      <c r="A53" s="547"/>
      <c r="B53" s="828" t="s">
        <v>211</v>
      </c>
      <c r="C53" s="829"/>
      <c r="D53" s="643">
        <f>COUNTIF(D44:D52,"○")</f>
        <v>0</v>
      </c>
      <c r="E53" s="585">
        <f>IF(SUM(E44:E45,E46,E47:E52)&lt;=500000,SUM(E44:E45,E46,E47:E52),500000)</f>
        <v>0</v>
      </c>
      <c r="F53" s="830"/>
      <c r="G53" s="831"/>
      <c r="H53" s="462"/>
      <c r="I53" s="462"/>
      <c r="J53" s="462"/>
      <c r="K53" s="550"/>
      <c r="L53" s="559" t="s">
        <v>212</v>
      </c>
      <c r="M53" s="550"/>
      <c r="N53" s="462"/>
      <c r="AD53" s="462"/>
      <c r="AE53" s="462"/>
      <c r="AF53" s="462"/>
      <c r="AG53" s="462"/>
      <c r="AH53" s="462"/>
      <c r="AI53" s="462"/>
      <c r="AJ53" s="462"/>
    </row>
    <row r="54" spans="1:36" ht="24" customHeight="1">
      <c r="P54" s="550"/>
      <c r="Q54" s="550"/>
      <c r="R54" s="550"/>
      <c r="S54" s="550"/>
      <c r="T54" s="550"/>
      <c r="X54" s="550"/>
      <c r="Y54" s="550"/>
      <c r="AD54" s="561"/>
      <c r="AE54" s="461"/>
      <c r="AF54" s="562"/>
    </row>
    <row r="55" spans="1:36" ht="24" customHeight="1">
      <c r="O55" s="550"/>
      <c r="P55" s="550"/>
      <c r="Q55" s="550"/>
      <c r="R55" s="550"/>
      <c r="S55" s="550"/>
      <c r="T55" s="550"/>
      <c r="V55" s="550"/>
      <c r="W55" s="550"/>
      <c r="X55" s="550"/>
      <c r="Y55" s="550"/>
      <c r="AD55" s="462"/>
      <c r="AF55" s="562"/>
    </row>
    <row r="56" spans="1:36" ht="24" customHeight="1">
      <c r="AF56" s="562"/>
    </row>
    <row r="57" spans="1:36" ht="24" customHeight="1">
      <c r="AF57" s="562"/>
    </row>
    <row r="58" spans="1:36" s="460" customFormat="1" ht="24" customHeight="1">
      <c r="A58" s="462"/>
      <c r="B58" s="462"/>
      <c r="C58" s="462"/>
      <c r="D58" s="560"/>
      <c r="E58" s="560"/>
      <c r="F58" s="462"/>
      <c r="G58" s="462"/>
      <c r="H58" s="462"/>
      <c r="I58" s="462"/>
      <c r="J58" s="462"/>
      <c r="K58" s="462"/>
      <c r="L58" s="462"/>
      <c r="M58" s="462"/>
      <c r="N58" s="462"/>
      <c r="O58" s="462"/>
      <c r="P58" s="462"/>
      <c r="Q58" s="462"/>
      <c r="R58" s="462"/>
      <c r="S58" s="462"/>
      <c r="T58" s="462"/>
      <c r="V58" s="462"/>
      <c r="W58" s="462"/>
      <c r="X58" s="462"/>
      <c r="Y58" s="462"/>
      <c r="Z58" s="462"/>
      <c r="AA58" s="462"/>
      <c r="AB58" s="558"/>
      <c r="AC58" s="462"/>
      <c r="AD58" s="563"/>
      <c r="AE58" s="462"/>
      <c r="AF58" s="564"/>
    </row>
    <row r="59" spans="1:36" s="460" customFormat="1" ht="24" customHeight="1">
      <c r="A59" s="462"/>
      <c r="B59" s="462"/>
      <c r="C59" s="462"/>
      <c r="D59" s="560"/>
      <c r="E59" s="560"/>
      <c r="F59" s="462"/>
      <c r="G59" s="462"/>
      <c r="H59" s="462"/>
      <c r="I59" s="462"/>
      <c r="J59" s="462"/>
      <c r="K59" s="462"/>
      <c r="L59" s="462"/>
      <c r="M59" s="462"/>
      <c r="N59" s="462"/>
      <c r="O59" s="462"/>
      <c r="P59" s="462"/>
      <c r="Q59" s="462"/>
      <c r="R59" s="462"/>
      <c r="S59" s="462"/>
      <c r="T59" s="462"/>
      <c r="V59" s="462"/>
      <c r="W59" s="462"/>
      <c r="X59" s="462"/>
      <c r="Y59" s="462"/>
      <c r="Z59" s="462"/>
      <c r="AA59" s="462"/>
      <c r="AB59" s="558"/>
      <c r="AC59" s="462"/>
      <c r="AD59" s="563"/>
      <c r="AE59" s="462"/>
      <c r="AF59" s="564"/>
    </row>
    <row r="60" spans="1:36" s="460" customFormat="1" ht="24" customHeight="1">
      <c r="A60" s="462"/>
      <c r="B60" s="462"/>
      <c r="C60" s="462"/>
      <c r="D60" s="560"/>
      <c r="E60" s="560"/>
      <c r="F60" s="462"/>
      <c r="G60" s="462"/>
      <c r="H60" s="462"/>
      <c r="I60" s="462"/>
      <c r="J60" s="462"/>
      <c r="K60" s="462"/>
      <c r="L60" s="462"/>
      <c r="M60" s="462"/>
      <c r="N60" s="462"/>
      <c r="O60" s="462"/>
      <c r="P60" s="462"/>
      <c r="Q60" s="462"/>
      <c r="R60" s="462"/>
      <c r="S60" s="462"/>
      <c r="T60" s="462"/>
      <c r="V60" s="462"/>
      <c r="W60" s="462"/>
      <c r="X60" s="462"/>
      <c r="Y60" s="462"/>
      <c r="Z60" s="462"/>
      <c r="AA60" s="462"/>
      <c r="AB60" s="558"/>
      <c r="AC60" s="462"/>
      <c r="AD60" s="563"/>
      <c r="AE60" s="462"/>
      <c r="AF60" s="564"/>
    </row>
    <row r="61" spans="1:36" s="460" customFormat="1" ht="24" customHeight="1">
      <c r="A61" s="462"/>
      <c r="B61" s="462"/>
      <c r="C61" s="462"/>
      <c r="D61" s="560"/>
      <c r="E61" s="560"/>
      <c r="F61" s="462"/>
      <c r="G61" s="462"/>
      <c r="H61" s="462"/>
      <c r="I61" s="462"/>
      <c r="J61" s="462"/>
      <c r="K61" s="462"/>
      <c r="L61" s="462"/>
      <c r="M61" s="462"/>
      <c r="N61" s="462"/>
      <c r="O61" s="462"/>
      <c r="P61" s="462"/>
      <c r="Q61" s="462"/>
      <c r="R61" s="462"/>
      <c r="S61" s="462"/>
      <c r="T61" s="462"/>
      <c r="U61" s="462"/>
      <c r="V61" s="462"/>
      <c r="W61" s="462"/>
      <c r="X61" s="462"/>
      <c r="Y61" s="462"/>
      <c r="Z61" s="462"/>
      <c r="AA61" s="462"/>
      <c r="AB61" s="558"/>
      <c r="AC61" s="462"/>
      <c r="AD61" s="563"/>
      <c r="AE61" s="462"/>
      <c r="AF61" s="564"/>
    </row>
    <row r="62" spans="1:36" ht="25.5" customHeight="1"/>
    <row r="64" spans="1:36" ht="22.5" customHeight="1">
      <c r="AF64" s="565"/>
    </row>
    <row r="65" spans="32:32">
      <c r="AF65" s="461"/>
    </row>
    <row r="66" spans="32:32">
      <c r="AF66" s="461"/>
    </row>
    <row r="67" spans="32:32">
      <c r="AF67" s="461"/>
    </row>
    <row r="68" spans="32:32">
      <c r="AF68" s="461"/>
    </row>
    <row r="69" spans="32:32">
      <c r="AF69" s="461"/>
    </row>
    <row r="70" spans="32:32">
      <c r="AF70" s="461"/>
    </row>
    <row r="71" spans="32:32">
      <c r="AF71" s="461"/>
    </row>
    <row r="72" spans="32:32">
      <c r="AF72" s="461"/>
    </row>
    <row r="73" spans="32:32">
      <c r="AF73" s="461"/>
    </row>
    <row r="74" spans="32:32">
      <c r="AF74" s="461"/>
    </row>
    <row r="75" spans="32:32">
      <c r="AF75" s="553"/>
    </row>
    <row r="76" spans="32:32" ht="15">
      <c r="AF76" s="554"/>
    </row>
    <row r="77" spans="32:32">
      <c r="AF77" s="461"/>
    </row>
    <row r="79" spans="32:32">
      <c r="AF79" s="460"/>
    </row>
    <row r="80" spans="32:32">
      <c r="AF80" s="460"/>
    </row>
  </sheetData>
  <mergeCells count="144">
    <mergeCell ref="A38:A40"/>
    <mergeCell ref="B32:F32"/>
    <mergeCell ref="I32:I33"/>
    <mergeCell ref="J32:J33"/>
    <mergeCell ref="K32:X34"/>
    <mergeCell ref="Y32:Z33"/>
    <mergeCell ref="U17:W17"/>
    <mergeCell ref="D18:D20"/>
    <mergeCell ref="S18:T18"/>
    <mergeCell ref="R19:T19"/>
    <mergeCell ref="K20:N20"/>
    <mergeCell ref="O20:Q20"/>
    <mergeCell ref="R20:T20"/>
    <mergeCell ref="U20:W20"/>
    <mergeCell ref="D16:D17"/>
    <mergeCell ref="G16:J20"/>
    <mergeCell ref="S16:T16"/>
    <mergeCell ref="K17:N17"/>
    <mergeCell ref="O17:Q17"/>
    <mergeCell ref="R17:T17"/>
    <mergeCell ref="B22:F22"/>
    <mergeCell ref="B33:F33"/>
    <mergeCell ref="B34:F34"/>
    <mergeCell ref="AA1:AB1"/>
    <mergeCell ref="A3:A4"/>
    <mergeCell ref="B3:C4"/>
    <mergeCell ref="D3:E3"/>
    <mergeCell ref="F3:F4"/>
    <mergeCell ref="K3:Z3"/>
    <mergeCell ref="R4:T4"/>
    <mergeCell ref="A25:A26"/>
    <mergeCell ref="B25:C26"/>
    <mergeCell ref="D25:E25"/>
    <mergeCell ref="F25:F26"/>
    <mergeCell ref="K25:Z25"/>
    <mergeCell ref="R26:T26"/>
    <mergeCell ref="C1:D1"/>
    <mergeCell ref="A16:A21"/>
    <mergeCell ref="A22:A23"/>
    <mergeCell ref="U6:W6"/>
    <mergeCell ref="D7:D9"/>
    <mergeCell ref="A27:A32"/>
    <mergeCell ref="A33:A34"/>
    <mergeCell ref="A9:A10"/>
    <mergeCell ref="S7:T7"/>
    <mergeCell ref="R8:T8"/>
    <mergeCell ref="K9:N9"/>
    <mergeCell ref="O9:Q9"/>
    <mergeCell ref="R9:T9"/>
    <mergeCell ref="U9:W9"/>
    <mergeCell ref="D5:D6"/>
    <mergeCell ref="G5:J9"/>
    <mergeCell ref="S5:T5"/>
    <mergeCell ref="K6:N6"/>
    <mergeCell ref="O6:Q6"/>
    <mergeCell ref="R6:T6"/>
    <mergeCell ref="AB10:AB11"/>
    <mergeCell ref="AC10:AC11"/>
    <mergeCell ref="AE10:AF11"/>
    <mergeCell ref="B11:F11"/>
    <mergeCell ref="B12:F12"/>
    <mergeCell ref="A14:A15"/>
    <mergeCell ref="B14:C15"/>
    <mergeCell ref="D14:E14"/>
    <mergeCell ref="F14:F15"/>
    <mergeCell ref="K14:Z14"/>
    <mergeCell ref="B10:F10"/>
    <mergeCell ref="I10:I11"/>
    <mergeCell ref="J10:J11"/>
    <mergeCell ref="K10:X12"/>
    <mergeCell ref="Y10:Z11"/>
    <mergeCell ref="AA10:AA11"/>
    <mergeCell ref="R15:T15"/>
    <mergeCell ref="B23:F23"/>
    <mergeCell ref="A36:A37"/>
    <mergeCell ref="B36:C37"/>
    <mergeCell ref="D36:E36"/>
    <mergeCell ref="F36:F37"/>
    <mergeCell ref="K36:Z36"/>
    <mergeCell ref="B21:F21"/>
    <mergeCell ref="I21:I22"/>
    <mergeCell ref="J21:J22"/>
    <mergeCell ref="K21:X23"/>
    <mergeCell ref="Y21:Z22"/>
    <mergeCell ref="D27:D28"/>
    <mergeCell ref="G27:J31"/>
    <mergeCell ref="S27:T27"/>
    <mergeCell ref="K28:N28"/>
    <mergeCell ref="O28:Q28"/>
    <mergeCell ref="R28:T28"/>
    <mergeCell ref="U28:W28"/>
    <mergeCell ref="D29:D31"/>
    <mergeCell ref="S29:T29"/>
    <mergeCell ref="R30:T30"/>
    <mergeCell ref="K31:N31"/>
    <mergeCell ref="O31:Q31"/>
    <mergeCell ref="R37:T37"/>
    <mergeCell ref="G38:J38"/>
    <mergeCell ref="K38:N38"/>
    <mergeCell ref="O38:Q38"/>
    <mergeCell ref="R38:T38"/>
    <mergeCell ref="U38:W38"/>
    <mergeCell ref="AB21:AB22"/>
    <mergeCell ref="AC21:AC22"/>
    <mergeCell ref="AE21:AF22"/>
    <mergeCell ref="AA21:AA22"/>
    <mergeCell ref="R31:T31"/>
    <mergeCell ref="U31:W31"/>
    <mergeCell ref="AA32:AA33"/>
    <mergeCell ref="AB32:AB33"/>
    <mergeCell ref="AC32:AC33"/>
    <mergeCell ref="AE32:AF33"/>
    <mergeCell ref="B44:C44"/>
    <mergeCell ref="F44:G44"/>
    <mergeCell ref="B45:C45"/>
    <mergeCell ref="F45:G45"/>
    <mergeCell ref="B46:C46"/>
    <mergeCell ref="F46:G46"/>
    <mergeCell ref="AB39:AB40"/>
    <mergeCell ref="AC39:AC40"/>
    <mergeCell ref="AE39:AF40"/>
    <mergeCell ref="B40:F40"/>
    <mergeCell ref="B41:F41"/>
    <mergeCell ref="F43:G43"/>
    <mergeCell ref="B39:F39"/>
    <mergeCell ref="I39:I40"/>
    <mergeCell ref="J39:J40"/>
    <mergeCell ref="K39:X41"/>
    <mergeCell ref="Y39:Z40"/>
    <mergeCell ref="AA39:AA40"/>
    <mergeCell ref="B53:C53"/>
    <mergeCell ref="F53:G53"/>
    <mergeCell ref="B50:C50"/>
    <mergeCell ref="F50:G50"/>
    <mergeCell ref="B51:C51"/>
    <mergeCell ref="F51:G51"/>
    <mergeCell ref="B52:C52"/>
    <mergeCell ref="F52:G52"/>
    <mergeCell ref="B47:C47"/>
    <mergeCell ref="F47:G47"/>
    <mergeCell ref="B48:C48"/>
    <mergeCell ref="F48:G48"/>
    <mergeCell ref="B49:C49"/>
    <mergeCell ref="F49:G49"/>
  </mergeCells>
  <phoneticPr fontId="2"/>
  <dataValidations count="5">
    <dataValidation type="whole" allowBlank="1" showInputMessage="1" showErrorMessage="1" error="定員は100床が上限です。" prompt="定員は100床まで" sqref="F7 F18 F29">
      <formula1>0</formula1>
      <formula2>100</formula2>
    </dataValidation>
    <dataValidation type="list" allowBlank="1" showInputMessage="1" showErrorMessage="1" sqref="D44:D52">
      <formula1>"○"</formula1>
    </dataValidation>
    <dataValidation type="custom" operator="greaterThan" allowBlank="1" showInputMessage="1" showErrorMessage="1" errorTitle="小計は100まで" error="従来型個室と多床室の小計は100以下になるようにする。" sqref="F17 F6 F28">
      <formula1>H6&gt;100</formula1>
    </dataValidation>
    <dataValidation type="custom" allowBlank="1" showInputMessage="1" showErrorMessage="1" error="だめ" sqref="F16 F5 F27">
      <formula1>H5&gt;50</formula1>
    </dataValidation>
    <dataValidation type="list" allowBlank="1" showInputMessage="1" showErrorMessage="1" sqref="C1">
      <formula1>$AK$2:$AK$4</formula1>
    </dataValidation>
  </dataValidations>
  <printOptions horizontalCentered="1"/>
  <pageMargins left="0.19685039370078741" right="0.19685039370078741" top="0.78740157480314965" bottom="0" header="0.62992125984251968" footer="0.19685039370078741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86"/>
  <sheetViews>
    <sheetView view="pageBreakPreview" zoomScale="50" zoomScaleNormal="70" zoomScaleSheetLayoutView="50" workbookViewId="0">
      <selection activeCell="L55" sqref="L55"/>
    </sheetView>
  </sheetViews>
  <sheetFormatPr defaultColWidth="9" defaultRowHeight="13.5"/>
  <cols>
    <col min="1" max="1" width="4.5" style="462" customWidth="1"/>
    <col min="2" max="2" width="20.25" style="462" customWidth="1"/>
    <col min="3" max="3" width="12.5" style="462" customWidth="1"/>
    <col min="4" max="4" width="13.625" style="560" customWidth="1"/>
    <col min="5" max="5" width="17.875" style="560" customWidth="1"/>
    <col min="6" max="6" width="5.25" style="462" customWidth="1"/>
    <col min="7" max="8" width="15.625" style="462" customWidth="1"/>
    <col min="9" max="9" width="12.125" style="462" customWidth="1"/>
    <col min="10" max="10" width="15.375" style="462" customWidth="1"/>
    <col min="11" max="11" width="2.75" style="462" customWidth="1"/>
    <col min="12" max="12" width="11.875" style="462" customWidth="1"/>
    <col min="13" max="15" width="2.875" style="462" customWidth="1"/>
    <col min="16" max="16" width="5.375" style="462" customWidth="1"/>
    <col min="17" max="18" width="2.875" style="462" customWidth="1"/>
    <col min="19" max="19" width="4.5" style="462" customWidth="1"/>
    <col min="20" max="20" width="5.875" style="462" customWidth="1"/>
    <col min="21" max="21" width="2.875" style="462" customWidth="1"/>
    <col min="22" max="22" width="5.25" style="462" customWidth="1"/>
    <col min="23" max="24" width="2.875" style="462" customWidth="1"/>
    <col min="25" max="25" width="14.625" style="462" bestFit="1" customWidth="1"/>
    <col min="26" max="26" width="3.125" style="462" customWidth="1"/>
    <col min="27" max="27" width="15" style="462" customWidth="1"/>
    <col min="28" max="28" width="10.625" style="558" bestFit="1" customWidth="1"/>
    <col min="29" max="29" width="16" style="462" customWidth="1"/>
    <col min="30" max="30" width="1" style="563" customWidth="1"/>
    <col min="31" max="31" width="15" style="462" customWidth="1"/>
    <col min="32" max="32" width="13.375" style="462" customWidth="1"/>
    <col min="33" max="33" width="15.625" style="462" customWidth="1"/>
    <col min="34" max="34" width="16.125" style="462" customWidth="1"/>
    <col min="35" max="16384" width="9" style="462"/>
  </cols>
  <sheetData>
    <row r="1" spans="1:37" ht="24.95" customHeight="1" thickTop="1" thickBot="1">
      <c r="A1" s="459"/>
      <c r="B1" s="613" t="s">
        <v>222</v>
      </c>
      <c r="C1" s="923" t="s">
        <v>226</v>
      </c>
      <c r="D1" s="924"/>
      <c r="E1" s="459" t="s">
        <v>229</v>
      </c>
      <c r="F1" s="459"/>
      <c r="G1" s="459"/>
      <c r="H1" s="459"/>
      <c r="I1" s="459"/>
      <c r="J1" s="459"/>
      <c r="K1" s="459"/>
      <c r="L1" s="459"/>
      <c r="M1" s="460"/>
      <c r="N1" s="460"/>
      <c r="O1" s="460"/>
      <c r="P1" s="460"/>
      <c r="Q1" s="460"/>
      <c r="R1" s="460"/>
      <c r="S1" s="460"/>
      <c r="T1" s="460"/>
      <c r="U1" s="460"/>
      <c r="V1" s="460"/>
      <c r="W1" s="460"/>
      <c r="X1" s="460"/>
      <c r="Y1" s="460"/>
      <c r="Z1" s="921" t="s">
        <v>213</v>
      </c>
      <c r="AA1" s="922"/>
      <c r="AB1" s="461"/>
      <c r="AF1" s="463"/>
    </row>
    <row r="2" spans="1:37" ht="24.95" customHeight="1" thickTop="1" thickBot="1">
      <c r="A2" s="464"/>
      <c r="B2" s="464"/>
      <c r="C2" s="464"/>
      <c r="D2" s="464"/>
      <c r="E2" s="464"/>
      <c r="F2" s="464"/>
      <c r="G2" s="464"/>
      <c r="H2" s="464"/>
      <c r="I2" s="464"/>
      <c r="J2" s="464"/>
      <c r="K2" s="464"/>
      <c r="L2" s="464"/>
      <c r="M2" s="619"/>
      <c r="N2" s="619"/>
      <c r="O2" s="619"/>
      <c r="P2" s="460"/>
      <c r="Q2" s="460"/>
      <c r="R2" s="460"/>
      <c r="S2" s="460"/>
      <c r="T2" s="460"/>
      <c r="U2" s="460"/>
      <c r="V2" s="460"/>
      <c r="W2" s="460"/>
      <c r="X2" s="460"/>
      <c r="Y2" s="460"/>
      <c r="Z2" s="460"/>
      <c r="AA2" s="460"/>
      <c r="AB2" s="465"/>
      <c r="AC2" s="460"/>
      <c r="AD2" s="466"/>
      <c r="AE2" s="467"/>
      <c r="AF2" s="468"/>
      <c r="AK2" s="462" t="s">
        <v>226</v>
      </c>
    </row>
    <row r="3" spans="1:37" s="460" customFormat="1" ht="39" customHeight="1">
      <c r="A3" s="882"/>
      <c r="B3" s="884" t="s">
        <v>147</v>
      </c>
      <c r="C3" s="885"/>
      <c r="D3" s="888" t="s">
        <v>44</v>
      </c>
      <c r="E3" s="889"/>
      <c r="F3" s="890" t="s">
        <v>148</v>
      </c>
      <c r="G3" s="469" t="s">
        <v>149</v>
      </c>
      <c r="H3" s="470" t="s">
        <v>150</v>
      </c>
      <c r="I3" s="471" t="s">
        <v>151</v>
      </c>
      <c r="J3" s="472" t="s">
        <v>152</v>
      </c>
      <c r="K3" s="892" t="s">
        <v>153</v>
      </c>
      <c r="L3" s="893"/>
      <c r="M3" s="893"/>
      <c r="N3" s="893"/>
      <c r="O3" s="893"/>
      <c r="P3" s="893"/>
      <c r="Q3" s="893"/>
      <c r="R3" s="893"/>
      <c r="S3" s="893"/>
      <c r="T3" s="893"/>
      <c r="U3" s="893"/>
      <c r="V3" s="893"/>
      <c r="W3" s="893"/>
      <c r="X3" s="893"/>
      <c r="Y3" s="893"/>
      <c r="Z3" s="894"/>
      <c r="AA3" s="469" t="s">
        <v>154</v>
      </c>
      <c r="AB3" s="473" t="s">
        <v>155</v>
      </c>
      <c r="AC3" s="474" t="s">
        <v>156</v>
      </c>
      <c r="AD3" s="475"/>
      <c r="AE3" s="467"/>
      <c r="AF3" s="476"/>
      <c r="AK3" s="460" t="s">
        <v>227</v>
      </c>
    </row>
    <row r="4" spans="1:37" s="460" customFormat="1" ht="50.25" customHeight="1" thickBot="1">
      <c r="A4" s="883"/>
      <c r="B4" s="886"/>
      <c r="C4" s="887"/>
      <c r="D4" s="650" t="s">
        <v>157</v>
      </c>
      <c r="E4" s="478" t="s">
        <v>158</v>
      </c>
      <c r="F4" s="891"/>
      <c r="G4" s="479" t="s">
        <v>159</v>
      </c>
      <c r="H4" s="480" t="s">
        <v>160</v>
      </c>
      <c r="I4" s="481" t="s">
        <v>161</v>
      </c>
      <c r="J4" s="482" t="s">
        <v>162</v>
      </c>
      <c r="K4" s="483"/>
      <c r="L4" s="663" t="s">
        <v>163</v>
      </c>
      <c r="M4" s="484"/>
      <c r="N4" s="484"/>
      <c r="O4" s="484"/>
      <c r="P4" s="484" t="s">
        <v>164</v>
      </c>
      <c r="Q4" s="484"/>
      <c r="R4" s="916" t="s">
        <v>223</v>
      </c>
      <c r="S4" s="916"/>
      <c r="T4" s="916"/>
      <c r="U4" s="484"/>
      <c r="V4" s="484" t="s">
        <v>166</v>
      </c>
      <c r="W4" s="484"/>
      <c r="X4" s="485"/>
      <c r="Y4" s="486" t="s">
        <v>167</v>
      </c>
      <c r="Z4" s="486"/>
      <c r="AA4" s="487" t="s">
        <v>168</v>
      </c>
      <c r="AB4" s="488" t="s">
        <v>169</v>
      </c>
      <c r="AC4" s="489" t="s">
        <v>170</v>
      </c>
      <c r="AD4" s="475"/>
      <c r="AE4" s="467"/>
      <c r="AF4" s="476"/>
      <c r="AK4" s="460" t="s">
        <v>228</v>
      </c>
    </row>
    <row r="5" spans="1:37" s="460" customFormat="1" ht="30" customHeight="1" thickTop="1">
      <c r="A5" s="490"/>
      <c r="B5" s="491" t="s">
        <v>171</v>
      </c>
      <c r="C5" s="646"/>
      <c r="D5" s="917"/>
      <c r="E5" s="670" t="s">
        <v>214</v>
      </c>
      <c r="F5" s="657">
        <f>'[2]03計画概要'!$C$45</f>
        <v>0</v>
      </c>
      <c r="G5" s="898"/>
      <c r="H5" s="899"/>
      <c r="I5" s="899"/>
      <c r="J5" s="900"/>
      <c r="K5" s="494"/>
      <c r="L5" s="664">
        <v>4500000</v>
      </c>
      <c r="M5" s="496" t="s">
        <v>173</v>
      </c>
      <c r="N5" s="496"/>
      <c r="O5" s="497" t="s">
        <v>174</v>
      </c>
      <c r="P5" s="592">
        <f>F5</f>
        <v>0</v>
      </c>
      <c r="Q5" s="498" t="s">
        <v>175</v>
      </c>
      <c r="R5" s="497" t="s">
        <v>174</v>
      </c>
      <c r="S5" s="919"/>
      <c r="T5" s="920"/>
      <c r="U5" s="497" t="s">
        <v>174</v>
      </c>
      <c r="V5" s="499">
        <v>100</v>
      </c>
      <c r="W5" s="498" t="s">
        <v>176</v>
      </c>
      <c r="X5" s="497" t="s">
        <v>177</v>
      </c>
      <c r="Y5" s="594">
        <f>L5*V5*0.01*P5*S5</f>
        <v>0</v>
      </c>
      <c r="Z5" s="496" t="s">
        <v>173</v>
      </c>
      <c r="AA5" s="567"/>
      <c r="AB5" s="568"/>
      <c r="AC5" s="569"/>
      <c r="AD5" s="502"/>
      <c r="AF5" s="502"/>
    </row>
    <row r="6" spans="1:37" s="460" customFormat="1" ht="30" customHeight="1" thickBot="1">
      <c r="A6" s="490"/>
      <c r="B6" s="503"/>
      <c r="C6" s="647"/>
      <c r="D6" s="946"/>
      <c r="E6" s="671" t="s">
        <v>215</v>
      </c>
      <c r="F6" s="658">
        <f>'[2]03計画概要'!$C$44-F5-'10算出内訳（ユニット型）'!F5</f>
        <v>0</v>
      </c>
      <c r="G6" s="901"/>
      <c r="H6" s="902"/>
      <c r="I6" s="902"/>
      <c r="J6" s="903"/>
      <c r="K6" s="570"/>
      <c r="L6" s="665">
        <v>4050000</v>
      </c>
      <c r="M6" s="571" t="s">
        <v>216</v>
      </c>
      <c r="N6" s="571"/>
      <c r="O6" s="572" t="s">
        <v>217</v>
      </c>
      <c r="P6" s="651">
        <f>F6</f>
        <v>0</v>
      </c>
      <c r="Q6" s="573" t="s">
        <v>218</v>
      </c>
      <c r="R6" s="572" t="s">
        <v>217</v>
      </c>
      <c r="S6" s="943">
        <f>S5</f>
        <v>0</v>
      </c>
      <c r="T6" s="944"/>
      <c r="U6" s="572" t="s">
        <v>217</v>
      </c>
      <c r="V6" s="574">
        <v>100</v>
      </c>
      <c r="W6" s="573" t="s">
        <v>182</v>
      </c>
      <c r="X6" s="575" t="s">
        <v>219</v>
      </c>
      <c r="Y6" s="652">
        <f>L6*V6*0.01*P6*S6</f>
        <v>0</v>
      </c>
      <c r="Z6" s="571" t="s">
        <v>216</v>
      </c>
      <c r="AA6" s="507"/>
      <c r="AB6" s="576"/>
      <c r="AC6" s="509"/>
      <c r="AD6" s="502"/>
      <c r="AF6" s="502"/>
    </row>
    <row r="7" spans="1:37" s="460" customFormat="1" ht="30" customHeight="1" thickTop="1" thickBot="1">
      <c r="A7" s="490" t="s">
        <v>178</v>
      </c>
      <c r="B7" s="503"/>
      <c r="C7" s="647"/>
      <c r="D7" s="918"/>
      <c r="E7" s="672" t="s">
        <v>179</v>
      </c>
      <c r="F7" s="586">
        <f>SUM(F5:F6)</f>
        <v>0</v>
      </c>
      <c r="G7" s="901"/>
      <c r="H7" s="902"/>
      <c r="I7" s="902"/>
      <c r="J7" s="903"/>
      <c r="K7" s="906"/>
      <c r="L7" s="947"/>
      <c r="M7" s="907"/>
      <c r="N7" s="907"/>
      <c r="O7" s="876"/>
      <c r="P7" s="877"/>
      <c r="Q7" s="878"/>
      <c r="R7" s="876"/>
      <c r="S7" s="877"/>
      <c r="T7" s="878"/>
      <c r="U7" s="876"/>
      <c r="V7" s="877"/>
      <c r="W7" s="878"/>
      <c r="X7" s="505"/>
      <c r="Y7" s="595">
        <f>SUM(Y5:Y6)</f>
        <v>0</v>
      </c>
      <c r="Z7" s="506" t="s">
        <v>173</v>
      </c>
      <c r="AA7" s="507"/>
      <c r="AB7" s="576"/>
      <c r="AC7" s="509"/>
      <c r="AD7" s="502"/>
      <c r="AF7" s="502"/>
    </row>
    <row r="8" spans="1:37" s="460" customFormat="1" ht="30" customHeight="1" thickTop="1" thickBot="1">
      <c r="A8" s="510" t="s">
        <v>180</v>
      </c>
      <c r="B8" s="503"/>
      <c r="C8" s="504"/>
      <c r="D8" s="909"/>
      <c r="E8" s="666" t="s">
        <v>181</v>
      </c>
      <c r="F8" s="668"/>
      <c r="G8" s="902"/>
      <c r="H8" s="902"/>
      <c r="I8" s="902"/>
      <c r="J8" s="903"/>
      <c r="K8" s="512"/>
      <c r="L8" s="590">
        <f>E59</f>
        <v>0</v>
      </c>
      <c r="M8" s="513" t="s">
        <v>173</v>
      </c>
      <c r="N8" s="506"/>
      <c r="O8" s="514" t="s">
        <v>174</v>
      </c>
      <c r="P8" s="593">
        <f>F8</f>
        <v>0</v>
      </c>
      <c r="Q8" s="515" t="s">
        <v>175</v>
      </c>
      <c r="R8" s="514" t="s">
        <v>174</v>
      </c>
      <c r="S8" s="943">
        <f>S5</f>
        <v>0</v>
      </c>
      <c r="T8" s="944"/>
      <c r="U8" s="514" t="s">
        <v>174</v>
      </c>
      <c r="V8" s="516">
        <v>100</v>
      </c>
      <c r="W8" s="515" t="s">
        <v>182</v>
      </c>
      <c r="X8" s="514" t="s">
        <v>177</v>
      </c>
      <c r="Y8" s="596">
        <f>L8*(V8*0.01)*P8*S8</f>
        <v>0</v>
      </c>
      <c r="Z8" s="506" t="s">
        <v>173</v>
      </c>
      <c r="AA8" s="517"/>
      <c r="AB8" s="508"/>
      <c r="AC8" s="518"/>
      <c r="AD8" s="502"/>
      <c r="AF8" s="502"/>
    </row>
    <row r="9" spans="1:37" s="460" customFormat="1" ht="30" customHeight="1" thickTop="1" thickBot="1">
      <c r="A9" s="510"/>
      <c r="B9" s="503"/>
      <c r="C9" s="504"/>
      <c r="D9" s="909"/>
      <c r="E9" s="519" t="s">
        <v>220</v>
      </c>
      <c r="F9" s="667">
        <f>F5</f>
        <v>0</v>
      </c>
      <c r="G9" s="902"/>
      <c r="H9" s="902"/>
      <c r="I9" s="902"/>
      <c r="J9" s="903"/>
      <c r="K9" s="520"/>
      <c r="L9" s="591">
        <v>1125000</v>
      </c>
      <c r="M9" s="521" t="s">
        <v>173</v>
      </c>
      <c r="N9" s="522"/>
      <c r="O9" s="514"/>
      <c r="P9" s="593">
        <f>F9</f>
        <v>0</v>
      </c>
      <c r="Q9" s="515" t="s">
        <v>175</v>
      </c>
      <c r="R9" s="913" t="s">
        <v>224</v>
      </c>
      <c r="S9" s="914"/>
      <c r="T9" s="915"/>
      <c r="U9" s="514" t="s">
        <v>174</v>
      </c>
      <c r="V9" s="516">
        <v>100</v>
      </c>
      <c r="W9" s="515" t="s">
        <v>182</v>
      </c>
      <c r="X9" s="514" t="s">
        <v>177</v>
      </c>
      <c r="Y9" s="595">
        <f>L9*P9</f>
        <v>0</v>
      </c>
      <c r="Z9" s="506" t="s">
        <v>173</v>
      </c>
      <c r="AA9" s="577"/>
      <c r="AB9" s="508"/>
      <c r="AC9" s="523"/>
      <c r="AD9" s="502"/>
      <c r="AF9" s="502"/>
    </row>
    <row r="10" spans="1:37" s="460" customFormat="1" ht="30" customHeight="1" thickBot="1">
      <c r="A10" s="510"/>
      <c r="B10" s="503"/>
      <c r="C10" s="504"/>
      <c r="D10" s="909"/>
      <c r="E10" s="519" t="s">
        <v>221</v>
      </c>
      <c r="F10" s="604">
        <f>F6</f>
        <v>0</v>
      </c>
      <c r="G10" s="902"/>
      <c r="H10" s="902"/>
      <c r="I10" s="902"/>
      <c r="J10" s="903"/>
      <c r="K10" s="520"/>
      <c r="L10" s="591">
        <v>1013000</v>
      </c>
      <c r="M10" s="521" t="s">
        <v>173</v>
      </c>
      <c r="N10" s="522"/>
      <c r="O10" s="505"/>
      <c r="P10" s="653">
        <f>F10</f>
        <v>0</v>
      </c>
      <c r="Q10" s="515" t="s">
        <v>175</v>
      </c>
      <c r="R10" s="913" t="s">
        <v>224</v>
      </c>
      <c r="S10" s="914"/>
      <c r="T10" s="915"/>
      <c r="U10" s="505" t="s">
        <v>217</v>
      </c>
      <c r="V10" s="580">
        <v>100</v>
      </c>
      <c r="W10" s="581" t="s">
        <v>182</v>
      </c>
      <c r="X10" s="505" t="s">
        <v>219</v>
      </c>
      <c r="Y10" s="595">
        <f>L10*P10</f>
        <v>0</v>
      </c>
      <c r="Z10" s="506" t="s">
        <v>173</v>
      </c>
      <c r="AA10" s="577"/>
      <c r="AB10" s="508"/>
      <c r="AC10" s="523"/>
      <c r="AD10" s="502"/>
      <c r="AF10" s="502"/>
    </row>
    <row r="11" spans="1:37" s="460" customFormat="1" ht="30" customHeight="1" thickBot="1">
      <c r="A11" s="945">
        <f>SUM(A26,A39,A47)</f>
        <v>0</v>
      </c>
      <c r="B11" s="524"/>
      <c r="C11" s="525"/>
      <c r="D11" s="910"/>
      <c r="E11" s="610" t="s">
        <v>184</v>
      </c>
      <c r="F11" s="578"/>
      <c r="G11" s="871"/>
      <c r="H11" s="872"/>
      <c r="I11" s="872"/>
      <c r="J11" s="873"/>
      <c r="K11" s="874"/>
      <c r="L11" s="875"/>
      <c r="M11" s="875"/>
      <c r="N11" s="875"/>
      <c r="O11" s="934"/>
      <c r="P11" s="935"/>
      <c r="Q11" s="936"/>
      <c r="R11" s="934"/>
      <c r="S11" s="935"/>
      <c r="T11" s="936"/>
      <c r="U11" s="934"/>
      <c r="V11" s="935"/>
      <c r="W11" s="936"/>
      <c r="X11" s="527"/>
      <c r="Y11" s="597">
        <f>SUM(Y7:Y10)</f>
        <v>0</v>
      </c>
      <c r="Z11" s="528" t="s">
        <v>173</v>
      </c>
      <c r="AA11" s="598">
        <f>Y11</f>
        <v>0</v>
      </c>
      <c r="AB11" s="529"/>
      <c r="AC11" s="599">
        <f>ROUNDDOWN(AA11,-3)</f>
        <v>0</v>
      </c>
      <c r="AD11" s="502"/>
      <c r="AE11" s="502"/>
      <c r="AF11" s="502"/>
    </row>
    <row r="12" spans="1:37" s="460" customFormat="1" ht="30" customHeight="1">
      <c r="A12" s="945"/>
      <c r="B12" s="855" t="s">
        <v>185</v>
      </c>
      <c r="C12" s="856"/>
      <c r="D12" s="856"/>
      <c r="E12" s="856"/>
      <c r="F12" s="856"/>
      <c r="G12" s="621" t="e">
        <f>'16事業費目別内訳'!F30</f>
        <v>#DIV/0!</v>
      </c>
      <c r="H12" s="622" t="e">
        <f>'16事業費目別内訳'!F19</f>
        <v>#DIV/0!</v>
      </c>
      <c r="I12" s="857"/>
      <c r="J12" s="895"/>
      <c r="K12" s="862"/>
      <c r="L12" s="863"/>
      <c r="M12" s="863"/>
      <c r="N12" s="863"/>
      <c r="O12" s="863"/>
      <c r="P12" s="863"/>
      <c r="Q12" s="863"/>
      <c r="R12" s="863"/>
      <c r="S12" s="863"/>
      <c r="T12" s="863"/>
      <c r="U12" s="863"/>
      <c r="V12" s="863"/>
      <c r="W12" s="863"/>
      <c r="X12" s="863"/>
      <c r="Y12" s="866"/>
      <c r="Z12" s="867"/>
      <c r="AA12" s="869"/>
      <c r="AB12" s="844"/>
      <c r="AC12" s="846"/>
      <c r="AD12" s="531"/>
      <c r="AE12" s="848"/>
      <c r="AF12" s="849"/>
    </row>
    <row r="13" spans="1:37" s="460" customFormat="1" ht="30" customHeight="1" thickBot="1">
      <c r="A13" s="510"/>
      <c r="B13" s="850" t="s">
        <v>186</v>
      </c>
      <c r="C13" s="851"/>
      <c r="D13" s="851"/>
      <c r="E13" s="851"/>
      <c r="F13" s="851"/>
      <c r="G13" s="621">
        <f>'16事業費目別内訳'!F31</f>
        <v>0</v>
      </c>
      <c r="H13" s="622">
        <f>'16事業費目別内訳'!F20</f>
        <v>0</v>
      </c>
      <c r="I13" s="857"/>
      <c r="J13" s="859"/>
      <c r="K13" s="862"/>
      <c r="L13" s="863"/>
      <c r="M13" s="863"/>
      <c r="N13" s="863"/>
      <c r="O13" s="863"/>
      <c r="P13" s="863"/>
      <c r="Q13" s="863"/>
      <c r="R13" s="863"/>
      <c r="S13" s="863"/>
      <c r="T13" s="863"/>
      <c r="U13" s="863"/>
      <c r="V13" s="863"/>
      <c r="W13" s="863"/>
      <c r="X13" s="863"/>
      <c r="Y13" s="868"/>
      <c r="Z13" s="867"/>
      <c r="AA13" s="870"/>
      <c r="AB13" s="845"/>
      <c r="AC13" s="847"/>
      <c r="AD13" s="531"/>
      <c r="AE13" s="849"/>
      <c r="AF13" s="849"/>
    </row>
    <row r="14" spans="1:37" s="460" customFormat="1" ht="30" customHeight="1" thickBot="1">
      <c r="A14" s="532"/>
      <c r="B14" s="852" t="s">
        <v>123</v>
      </c>
      <c r="C14" s="852"/>
      <c r="D14" s="852"/>
      <c r="E14" s="852"/>
      <c r="F14" s="852"/>
      <c r="G14" s="587" t="e">
        <f>SUM(G12:G13)</f>
        <v>#DIV/0!</v>
      </c>
      <c r="H14" s="588" t="e">
        <f>SUM(H12:H13)</f>
        <v>#DIV/0!</v>
      </c>
      <c r="I14" s="608">
        <f>SUM(I27,I40,I47)</f>
        <v>0</v>
      </c>
      <c r="J14" s="589" t="e">
        <f>G14-I14</f>
        <v>#DIV/0!</v>
      </c>
      <c r="K14" s="864"/>
      <c r="L14" s="865"/>
      <c r="M14" s="865"/>
      <c r="N14" s="865"/>
      <c r="O14" s="865"/>
      <c r="P14" s="865"/>
      <c r="Q14" s="865"/>
      <c r="R14" s="865"/>
      <c r="S14" s="865"/>
      <c r="T14" s="865"/>
      <c r="U14" s="865"/>
      <c r="V14" s="865"/>
      <c r="W14" s="865"/>
      <c r="X14" s="865"/>
      <c r="Y14" s="602">
        <f>Y11</f>
        <v>0</v>
      </c>
      <c r="Z14" s="533" t="s">
        <v>173</v>
      </c>
      <c r="AA14" s="601" t="e">
        <f>MIN(H14,J14,Y14)</f>
        <v>#DIV/0!</v>
      </c>
      <c r="AB14" s="534">
        <v>0</v>
      </c>
      <c r="AC14" s="600" t="e">
        <f>MIN(ROUNDDOWN(AA14-AB14,-3),SUM(AC7:AC11))</f>
        <v>#DIV/0!</v>
      </c>
      <c r="AD14" s="502"/>
      <c r="AE14" s="502"/>
      <c r="AF14" s="502"/>
    </row>
    <row r="15" spans="1:37" s="460" customFormat="1" ht="12" customHeight="1" thickBot="1">
      <c r="A15" s="535"/>
      <c r="B15" s="536"/>
      <c r="C15" s="536"/>
      <c r="D15" s="536"/>
      <c r="E15" s="536"/>
      <c r="F15" s="536"/>
      <c r="G15" s="468"/>
      <c r="H15" s="468"/>
      <c r="I15" s="468"/>
      <c r="J15" s="468"/>
      <c r="K15" s="531"/>
      <c r="L15" s="531"/>
      <c r="M15" s="531"/>
      <c r="N15" s="531"/>
      <c r="O15" s="531"/>
      <c r="P15" s="531"/>
      <c r="Q15" s="531"/>
      <c r="R15" s="531"/>
      <c r="S15" s="531"/>
      <c r="T15" s="531"/>
      <c r="U15" s="531"/>
      <c r="V15" s="531"/>
      <c r="W15" s="531"/>
      <c r="X15" s="531"/>
      <c r="Y15" s="531"/>
      <c r="Z15" s="531"/>
      <c r="AA15" s="537"/>
      <c r="AB15" s="538"/>
      <c r="AC15" s="502"/>
      <c r="AD15" s="502"/>
      <c r="AE15" s="502"/>
      <c r="AF15" s="502"/>
    </row>
    <row r="16" spans="1:37" s="460" customFormat="1" ht="39" customHeight="1">
      <c r="A16" s="882" t="s">
        <v>187</v>
      </c>
      <c r="B16" s="884" t="s">
        <v>147</v>
      </c>
      <c r="C16" s="885"/>
      <c r="D16" s="888" t="s">
        <v>44</v>
      </c>
      <c r="E16" s="889"/>
      <c r="F16" s="890" t="s">
        <v>148</v>
      </c>
      <c r="G16" s="469" t="s">
        <v>149</v>
      </c>
      <c r="H16" s="470" t="s">
        <v>150</v>
      </c>
      <c r="I16" s="471" t="s">
        <v>151</v>
      </c>
      <c r="J16" s="472" t="s">
        <v>152</v>
      </c>
      <c r="K16" s="892" t="s">
        <v>153</v>
      </c>
      <c r="L16" s="893"/>
      <c r="M16" s="893"/>
      <c r="N16" s="893"/>
      <c r="O16" s="893"/>
      <c r="P16" s="893"/>
      <c r="Q16" s="893"/>
      <c r="R16" s="893"/>
      <c r="S16" s="893"/>
      <c r="T16" s="893"/>
      <c r="U16" s="893"/>
      <c r="V16" s="893"/>
      <c r="W16" s="893"/>
      <c r="X16" s="893"/>
      <c r="Y16" s="893"/>
      <c r="Z16" s="894"/>
      <c r="AA16" s="469" t="s">
        <v>154</v>
      </c>
      <c r="AB16" s="473" t="s">
        <v>155</v>
      </c>
      <c r="AC16" s="474" t="s">
        <v>156</v>
      </c>
      <c r="AD16" s="475"/>
      <c r="AE16" s="467"/>
      <c r="AF16" s="476"/>
    </row>
    <row r="17" spans="1:32" s="460" customFormat="1" ht="29.25" customHeight="1" thickBot="1">
      <c r="A17" s="883"/>
      <c r="B17" s="886"/>
      <c r="C17" s="887"/>
      <c r="D17" s="477" t="s">
        <v>157</v>
      </c>
      <c r="E17" s="478" t="s">
        <v>158</v>
      </c>
      <c r="F17" s="891"/>
      <c r="G17" s="479" t="s">
        <v>159</v>
      </c>
      <c r="H17" s="480" t="s">
        <v>160</v>
      </c>
      <c r="I17" s="481" t="s">
        <v>161</v>
      </c>
      <c r="J17" s="482" t="s">
        <v>162</v>
      </c>
      <c r="K17" s="483"/>
      <c r="L17" s="484" t="s">
        <v>163</v>
      </c>
      <c r="M17" s="484"/>
      <c r="N17" s="484"/>
      <c r="O17" s="484"/>
      <c r="P17" s="484" t="s">
        <v>164</v>
      </c>
      <c r="Q17" s="484"/>
      <c r="R17" s="916" t="s">
        <v>223</v>
      </c>
      <c r="S17" s="916"/>
      <c r="T17" s="916"/>
      <c r="U17" s="484"/>
      <c r="V17" s="484" t="s">
        <v>166</v>
      </c>
      <c r="W17" s="484"/>
      <c r="X17" s="485"/>
      <c r="Y17" s="486" t="s">
        <v>167</v>
      </c>
      <c r="Z17" s="486"/>
      <c r="AA17" s="487" t="s">
        <v>168</v>
      </c>
      <c r="AB17" s="488" t="s">
        <v>169</v>
      </c>
      <c r="AC17" s="489" t="s">
        <v>170</v>
      </c>
      <c r="AD17" s="475"/>
      <c r="AE17" s="467"/>
      <c r="AF17" s="476"/>
    </row>
    <row r="18" spans="1:32" s="460" customFormat="1" ht="30" customHeight="1">
      <c r="A18" s="950" t="str">
        <f>'16事業費目別内訳'!G6</f>
        <v>令和〇年度</v>
      </c>
      <c r="B18" s="491" t="s">
        <v>171</v>
      </c>
      <c r="C18" s="492"/>
      <c r="D18" s="896">
        <f>D5</f>
        <v>0</v>
      </c>
      <c r="E18" s="566" t="s">
        <v>214</v>
      </c>
      <c r="F18" s="654">
        <f>F5</f>
        <v>0</v>
      </c>
      <c r="G18" s="898"/>
      <c r="H18" s="899"/>
      <c r="I18" s="899"/>
      <c r="J18" s="900"/>
      <c r="K18" s="494"/>
      <c r="L18" s="614">
        <f>L5</f>
        <v>4500000</v>
      </c>
      <c r="M18" s="496" t="s">
        <v>173</v>
      </c>
      <c r="N18" s="496"/>
      <c r="O18" s="497" t="s">
        <v>174</v>
      </c>
      <c r="P18" s="592">
        <f>F5</f>
        <v>0</v>
      </c>
      <c r="Q18" s="498" t="s">
        <v>175</v>
      </c>
      <c r="R18" s="497" t="s">
        <v>174</v>
      </c>
      <c r="S18" s="904">
        <f>S5</f>
        <v>0</v>
      </c>
      <c r="T18" s="905"/>
      <c r="U18" s="497" t="s">
        <v>174</v>
      </c>
      <c r="V18" s="606">
        <f>A25</f>
        <v>0</v>
      </c>
      <c r="W18" s="498" t="s">
        <v>176</v>
      </c>
      <c r="X18" s="497" t="s">
        <v>177</v>
      </c>
      <c r="Y18" s="594">
        <f>L18*V18*0.01*P18*S18</f>
        <v>0</v>
      </c>
      <c r="Z18" s="496" t="s">
        <v>173</v>
      </c>
      <c r="AA18" s="567"/>
      <c r="AB18" s="568"/>
      <c r="AC18" s="569"/>
      <c r="AD18" s="502"/>
      <c r="AF18" s="502"/>
    </row>
    <row r="19" spans="1:32" s="460" customFormat="1" ht="30" customHeight="1">
      <c r="A19" s="951"/>
      <c r="B19" s="503"/>
      <c r="C19" s="504"/>
      <c r="D19" s="940"/>
      <c r="E19" s="511" t="s">
        <v>215</v>
      </c>
      <c r="F19" s="604">
        <f>F6</f>
        <v>0</v>
      </c>
      <c r="G19" s="901"/>
      <c r="H19" s="902"/>
      <c r="I19" s="902"/>
      <c r="J19" s="903"/>
      <c r="K19" s="570"/>
      <c r="L19" s="662">
        <f>L6</f>
        <v>4050000</v>
      </c>
      <c r="M19" s="571" t="s">
        <v>216</v>
      </c>
      <c r="N19" s="571"/>
      <c r="O19" s="572" t="s">
        <v>217</v>
      </c>
      <c r="P19" s="651">
        <f>F6</f>
        <v>0</v>
      </c>
      <c r="Q19" s="573" t="s">
        <v>218</v>
      </c>
      <c r="R19" s="572" t="s">
        <v>217</v>
      </c>
      <c r="S19" s="941">
        <f>S6</f>
        <v>0</v>
      </c>
      <c r="T19" s="942"/>
      <c r="U19" s="572" t="s">
        <v>217</v>
      </c>
      <c r="V19" s="656">
        <f>A25</f>
        <v>0</v>
      </c>
      <c r="W19" s="573" t="s">
        <v>182</v>
      </c>
      <c r="X19" s="575" t="s">
        <v>219</v>
      </c>
      <c r="Y19" s="652">
        <f>L19*V19*0.01*P19*S19</f>
        <v>0</v>
      </c>
      <c r="Z19" s="571" t="s">
        <v>216</v>
      </c>
      <c r="AA19" s="507"/>
      <c r="AB19" s="576"/>
      <c r="AC19" s="509"/>
      <c r="AD19" s="502"/>
      <c r="AF19" s="502"/>
    </row>
    <row r="20" spans="1:32" s="460" customFormat="1" ht="30" customHeight="1">
      <c r="A20" s="951"/>
      <c r="B20" s="503"/>
      <c r="C20" s="504"/>
      <c r="D20" s="897"/>
      <c r="E20" s="659" t="s">
        <v>179</v>
      </c>
      <c r="F20" s="586">
        <f>SUM(F18:F19)</f>
        <v>0</v>
      </c>
      <c r="G20" s="901"/>
      <c r="H20" s="902"/>
      <c r="I20" s="902"/>
      <c r="J20" s="903"/>
      <c r="K20" s="906"/>
      <c r="L20" s="907"/>
      <c r="M20" s="907"/>
      <c r="N20" s="907"/>
      <c r="O20" s="876"/>
      <c r="P20" s="877"/>
      <c r="Q20" s="878"/>
      <c r="R20" s="876"/>
      <c r="S20" s="877"/>
      <c r="T20" s="878"/>
      <c r="U20" s="876"/>
      <c r="V20" s="877"/>
      <c r="W20" s="878"/>
      <c r="X20" s="505"/>
      <c r="Y20" s="595">
        <f>SUM(Y18:Y19)</f>
        <v>0</v>
      </c>
      <c r="Z20" s="506" t="s">
        <v>173</v>
      </c>
      <c r="AA20" s="507"/>
      <c r="AB20" s="576"/>
      <c r="AC20" s="509"/>
      <c r="AD20" s="502"/>
      <c r="AF20" s="502"/>
    </row>
    <row r="21" spans="1:32" s="460" customFormat="1" ht="30" customHeight="1" thickBot="1">
      <c r="A21" s="951"/>
      <c r="B21" s="503"/>
      <c r="C21" s="504"/>
      <c r="D21" s="908"/>
      <c r="E21" s="511" t="s">
        <v>181</v>
      </c>
      <c r="F21" s="604">
        <f>F8</f>
        <v>0</v>
      </c>
      <c r="G21" s="902"/>
      <c r="H21" s="902"/>
      <c r="I21" s="902"/>
      <c r="J21" s="903"/>
      <c r="K21" s="512"/>
      <c r="L21" s="590">
        <f>E59</f>
        <v>0</v>
      </c>
      <c r="M21" s="513" t="s">
        <v>173</v>
      </c>
      <c r="N21" s="506"/>
      <c r="O21" s="514" t="s">
        <v>174</v>
      </c>
      <c r="P21" s="593">
        <f>F8</f>
        <v>0</v>
      </c>
      <c r="Q21" s="515" t="s">
        <v>175</v>
      </c>
      <c r="R21" s="514" t="s">
        <v>174</v>
      </c>
      <c r="S21" s="943">
        <f>S5</f>
        <v>0</v>
      </c>
      <c r="T21" s="944"/>
      <c r="U21" s="514" t="s">
        <v>174</v>
      </c>
      <c r="V21" s="607">
        <f>A25</f>
        <v>0</v>
      </c>
      <c r="W21" s="515" t="s">
        <v>182</v>
      </c>
      <c r="X21" s="514" t="s">
        <v>177</v>
      </c>
      <c r="Y21" s="596">
        <f>L21*(V21*0.01)*P21*S21</f>
        <v>0</v>
      </c>
      <c r="Z21" s="506" t="s">
        <v>173</v>
      </c>
      <c r="AA21" s="507"/>
      <c r="AB21" s="576"/>
      <c r="AC21" s="509"/>
      <c r="AD21" s="502"/>
      <c r="AF21" s="502"/>
    </row>
    <row r="22" spans="1:32" s="460" customFormat="1" ht="30" customHeight="1" thickBot="1">
      <c r="A22" s="951"/>
      <c r="B22" s="503"/>
      <c r="C22" s="504"/>
      <c r="D22" s="909"/>
      <c r="E22" s="519" t="s">
        <v>220</v>
      </c>
      <c r="F22" s="655">
        <f>F5</f>
        <v>0</v>
      </c>
      <c r="G22" s="902"/>
      <c r="H22" s="902"/>
      <c r="I22" s="902"/>
      <c r="J22" s="903"/>
      <c r="K22" s="520"/>
      <c r="L22" s="591">
        <f>L9</f>
        <v>1125000</v>
      </c>
      <c r="M22" s="513" t="s">
        <v>173</v>
      </c>
      <c r="N22" s="522"/>
      <c r="O22" s="514" t="s">
        <v>174</v>
      </c>
      <c r="P22" s="593">
        <f>F9</f>
        <v>0</v>
      </c>
      <c r="Q22" s="515" t="s">
        <v>175</v>
      </c>
      <c r="R22" s="913" t="s">
        <v>224</v>
      </c>
      <c r="S22" s="914"/>
      <c r="T22" s="915"/>
      <c r="U22" s="514" t="s">
        <v>174</v>
      </c>
      <c r="V22" s="607">
        <f>A25</f>
        <v>0</v>
      </c>
      <c r="W22" s="515" t="s">
        <v>182</v>
      </c>
      <c r="X22" s="514" t="s">
        <v>177</v>
      </c>
      <c r="Y22" s="595">
        <f>L22*P22*0.01*V22</f>
        <v>0</v>
      </c>
      <c r="Z22" s="506" t="s">
        <v>173</v>
      </c>
      <c r="AA22" s="577"/>
      <c r="AB22" s="576"/>
      <c r="AC22" s="579"/>
      <c r="AD22" s="502"/>
      <c r="AF22" s="502"/>
    </row>
    <row r="23" spans="1:32" s="460" customFormat="1" ht="30" customHeight="1" thickBot="1">
      <c r="A23" s="951"/>
      <c r="B23" s="503"/>
      <c r="C23" s="504"/>
      <c r="D23" s="909"/>
      <c r="E23" s="519" t="s">
        <v>221</v>
      </c>
      <c r="F23" s="655">
        <f>F6</f>
        <v>0</v>
      </c>
      <c r="G23" s="902"/>
      <c r="H23" s="902"/>
      <c r="I23" s="902"/>
      <c r="J23" s="903"/>
      <c r="K23" s="520"/>
      <c r="L23" s="591">
        <f>L10</f>
        <v>1013000</v>
      </c>
      <c r="M23" s="513" t="s">
        <v>173</v>
      </c>
      <c r="N23" s="522"/>
      <c r="O23" s="514" t="s">
        <v>174</v>
      </c>
      <c r="P23" s="653">
        <f>F10</f>
        <v>0</v>
      </c>
      <c r="Q23" s="515" t="s">
        <v>175</v>
      </c>
      <c r="R23" s="913" t="s">
        <v>224</v>
      </c>
      <c r="S23" s="914"/>
      <c r="T23" s="915"/>
      <c r="U23" s="514" t="s">
        <v>174</v>
      </c>
      <c r="V23" s="607">
        <f>A25</f>
        <v>0</v>
      </c>
      <c r="W23" s="515" t="s">
        <v>182</v>
      </c>
      <c r="X23" s="514" t="s">
        <v>177</v>
      </c>
      <c r="Y23" s="595">
        <f>L23*P23*0.01*V23</f>
        <v>0</v>
      </c>
      <c r="Z23" s="506" t="s">
        <v>173</v>
      </c>
      <c r="AA23" s="577"/>
      <c r="AB23" s="576"/>
      <c r="AC23" s="579"/>
      <c r="AD23" s="502"/>
      <c r="AF23" s="502"/>
    </row>
    <row r="24" spans="1:32" s="460" customFormat="1" ht="30" customHeight="1" thickBot="1">
      <c r="A24" s="951"/>
      <c r="B24" s="524"/>
      <c r="C24" s="525"/>
      <c r="D24" s="910"/>
      <c r="E24" s="610" t="s">
        <v>184</v>
      </c>
      <c r="F24" s="526"/>
      <c r="G24" s="871"/>
      <c r="H24" s="872"/>
      <c r="I24" s="872"/>
      <c r="J24" s="873"/>
      <c r="K24" s="874"/>
      <c r="L24" s="875"/>
      <c r="M24" s="875"/>
      <c r="N24" s="875"/>
      <c r="O24" s="934"/>
      <c r="P24" s="935"/>
      <c r="Q24" s="936"/>
      <c r="R24" s="934"/>
      <c r="S24" s="935"/>
      <c r="T24" s="936"/>
      <c r="U24" s="934"/>
      <c r="V24" s="935"/>
      <c r="W24" s="936"/>
      <c r="X24" s="527"/>
      <c r="Y24" s="597">
        <f>SUM(Y20:Y23)</f>
        <v>0</v>
      </c>
      <c r="Z24" s="528" t="s">
        <v>173</v>
      </c>
      <c r="AA24" s="598">
        <f>Y24</f>
        <v>0</v>
      </c>
      <c r="AB24" s="529"/>
      <c r="AC24" s="599">
        <f>ROUNDDOWN(AA24,-3)</f>
        <v>0</v>
      </c>
      <c r="AD24" s="502"/>
      <c r="AE24" s="502"/>
      <c r="AF24" s="502"/>
    </row>
    <row r="25" spans="1:32" s="460" customFormat="1" ht="30" customHeight="1">
      <c r="A25" s="951"/>
      <c r="B25" s="855" t="s">
        <v>185</v>
      </c>
      <c r="C25" s="856"/>
      <c r="D25" s="856"/>
      <c r="E25" s="856"/>
      <c r="F25" s="856"/>
      <c r="G25" s="621" t="e">
        <f>'16事業費目別内訳'!G30</f>
        <v>#DIV/0!</v>
      </c>
      <c r="H25" s="622" t="e">
        <f>'16事業費目別内訳'!G19</f>
        <v>#DIV/0!</v>
      </c>
      <c r="I25" s="857"/>
      <c r="J25" s="895"/>
      <c r="K25" s="862"/>
      <c r="L25" s="863"/>
      <c r="M25" s="863"/>
      <c r="N25" s="863"/>
      <c r="O25" s="863"/>
      <c r="P25" s="863"/>
      <c r="Q25" s="863"/>
      <c r="R25" s="863"/>
      <c r="S25" s="863"/>
      <c r="T25" s="863"/>
      <c r="U25" s="863"/>
      <c r="V25" s="863"/>
      <c r="W25" s="863"/>
      <c r="X25" s="863"/>
      <c r="Y25" s="866"/>
      <c r="Z25" s="867"/>
      <c r="AA25" s="869"/>
      <c r="AB25" s="844"/>
      <c r="AC25" s="846"/>
      <c r="AD25" s="531"/>
      <c r="AE25" s="848"/>
      <c r="AF25" s="849"/>
    </row>
    <row r="26" spans="1:32" s="460" customFormat="1" ht="30" customHeight="1" thickBot="1">
      <c r="A26" s="937">
        <f>'16事業費目別内訳'!F3</f>
        <v>0</v>
      </c>
      <c r="B26" s="850" t="s">
        <v>186</v>
      </c>
      <c r="C26" s="851"/>
      <c r="D26" s="851"/>
      <c r="E26" s="851"/>
      <c r="F26" s="851"/>
      <c r="G26" s="621">
        <f>'16事業費目別内訳'!G31</f>
        <v>0</v>
      </c>
      <c r="H26" s="622">
        <f>'16事業費目別内訳'!G20</f>
        <v>0</v>
      </c>
      <c r="I26" s="857"/>
      <c r="J26" s="859"/>
      <c r="K26" s="862"/>
      <c r="L26" s="863"/>
      <c r="M26" s="863"/>
      <c r="N26" s="863"/>
      <c r="O26" s="863"/>
      <c r="P26" s="863"/>
      <c r="Q26" s="863"/>
      <c r="R26" s="863"/>
      <c r="S26" s="863"/>
      <c r="T26" s="863"/>
      <c r="U26" s="863"/>
      <c r="V26" s="863"/>
      <c r="W26" s="863"/>
      <c r="X26" s="863"/>
      <c r="Y26" s="868"/>
      <c r="Z26" s="867"/>
      <c r="AA26" s="870"/>
      <c r="AB26" s="845"/>
      <c r="AC26" s="847"/>
      <c r="AD26" s="531"/>
      <c r="AE26" s="849"/>
      <c r="AF26" s="849"/>
    </row>
    <row r="27" spans="1:32" s="460" customFormat="1" ht="30" customHeight="1" thickTop="1" thickBot="1">
      <c r="A27" s="938"/>
      <c r="B27" s="852" t="s">
        <v>123</v>
      </c>
      <c r="C27" s="852"/>
      <c r="D27" s="852"/>
      <c r="E27" s="852"/>
      <c r="F27" s="852"/>
      <c r="G27" s="587" t="e">
        <f>SUM(G25:G26)</f>
        <v>#DIV/0!</v>
      </c>
      <c r="H27" s="602" t="e">
        <f>SUM(H25:H26)</f>
        <v>#DIV/0!</v>
      </c>
      <c r="I27" s="635">
        <v>0</v>
      </c>
      <c r="J27" s="634" t="e">
        <f>G27-I27</f>
        <v>#DIV/0!</v>
      </c>
      <c r="K27" s="864"/>
      <c r="L27" s="865"/>
      <c r="M27" s="865"/>
      <c r="N27" s="865"/>
      <c r="O27" s="865"/>
      <c r="P27" s="865"/>
      <c r="Q27" s="865"/>
      <c r="R27" s="865"/>
      <c r="S27" s="865"/>
      <c r="T27" s="865"/>
      <c r="U27" s="865"/>
      <c r="V27" s="865"/>
      <c r="W27" s="865"/>
      <c r="X27" s="865"/>
      <c r="Y27" s="602">
        <f>Y24</f>
        <v>0</v>
      </c>
      <c r="Z27" s="533" t="s">
        <v>173</v>
      </c>
      <c r="AA27" s="601" t="e">
        <f>MIN(H27,J27,Y27)</f>
        <v>#DIV/0!</v>
      </c>
      <c r="AB27" s="534">
        <v>0</v>
      </c>
      <c r="AC27" s="600" t="e">
        <f>MIN(ROUNDDOWN(AA27-AB27,-3),SUM(AC20:AC24))</f>
        <v>#DIV/0!</v>
      </c>
      <c r="AD27" s="502"/>
      <c r="AE27" s="502"/>
      <c r="AF27" s="502"/>
    </row>
    <row r="28" spans="1:32" s="460" customFormat="1" ht="12" customHeight="1" thickBot="1">
      <c r="A28" s="535"/>
      <c r="B28" s="536"/>
      <c r="C28" s="536"/>
      <c r="D28" s="536"/>
      <c r="E28" s="536"/>
      <c r="F28" s="536"/>
      <c r="G28" s="468"/>
      <c r="H28" s="468"/>
      <c r="I28" s="468"/>
      <c r="J28" s="468"/>
      <c r="K28" s="531"/>
      <c r="L28" s="531"/>
      <c r="M28" s="531"/>
      <c r="N28" s="531"/>
      <c r="O28" s="531"/>
      <c r="P28" s="531"/>
      <c r="Q28" s="531"/>
      <c r="R28" s="531"/>
      <c r="S28" s="531"/>
      <c r="T28" s="531"/>
      <c r="U28" s="531"/>
      <c r="V28" s="531"/>
      <c r="W28" s="531"/>
      <c r="X28" s="531"/>
      <c r="Y28" s="531"/>
      <c r="Z28" s="531"/>
      <c r="AA28" s="537"/>
      <c r="AB28" s="538"/>
      <c r="AC28" s="502"/>
      <c r="AD28" s="502"/>
      <c r="AE28" s="502"/>
      <c r="AF28" s="502"/>
    </row>
    <row r="29" spans="1:32" s="460" customFormat="1" ht="39" customHeight="1">
      <c r="A29" s="882" t="s">
        <v>187</v>
      </c>
      <c r="B29" s="884" t="s">
        <v>147</v>
      </c>
      <c r="C29" s="885"/>
      <c r="D29" s="888" t="s">
        <v>44</v>
      </c>
      <c r="E29" s="889"/>
      <c r="F29" s="890" t="s">
        <v>148</v>
      </c>
      <c r="G29" s="469" t="s">
        <v>149</v>
      </c>
      <c r="H29" s="470" t="s">
        <v>150</v>
      </c>
      <c r="I29" s="471" t="s">
        <v>151</v>
      </c>
      <c r="J29" s="472" t="s">
        <v>152</v>
      </c>
      <c r="K29" s="892" t="s">
        <v>153</v>
      </c>
      <c r="L29" s="893"/>
      <c r="M29" s="893"/>
      <c r="N29" s="893"/>
      <c r="O29" s="893"/>
      <c r="P29" s="893"/>
      <c r="Q29" s="893"/>
      <c r="R29" s="893"/>
      <c r="S29" s="893"/>
      <c r="T29" s="893"/>
      <c r="U29" s="893"/>
      <c r="V29" s="893"/>
      <c r="W29" s="893"/>
      <c r="X29" s="893"/>
      <c r="Y29" s="893"/>
      <c r="Z29" s="894"/>
      <c r="AA29" s="469" t="s">
        <v>154</v>
      </c>
      <c r="AB29" s="473" t="s">
        <v>155</v>
      </c>
      <c r="AC29" s="474" t="s">
        <v>156</v>
      </c>
      <c r="AD29" s="475"/>
      <c r="AE29" s="467"/>
      <c r="AF29" s="476"/>
    </row>
    <row r="30" spans="1:32" s="460" customFormat="1" ht="29.25" customHeight="1" thickBot="1">
      <c r="A30" s="883"/>
      <c r="B30" s="886"/>
      <c r="C30" s="887"/>
      <c r="D30" s="477" t="s">
        <v>157</v>
      </c>
      <c r="E30" s="478" t="s">
        <v>158</v>
      </c>
      <c r="F30" s="891"/>
      <c r="G30" s="479" t="s">
        <v>159</v>
      </c>
      <c r="H30" s="480" t="s">
        <v>160</v>
      </c>
      <c r="I30" s="481" t="s">
        <v>161</v>
      </c>
      <c r="J30" s="482" t="s">
        <v>162</v>
      </c>
      <c r="K30" s="483"/>
      <c r="L30" s="484" t="s">
        <v>163</v>
      </c>
      <c r="M30" s="484"/>
      <c r="N30" s="484"/>
      <c r="O30" s="484"/>
      <c r="P30" s="484" t="s">
        <v>164</v>
      </c>
      <c r="Q30" s="484"/>
      <c r="R30" s="916" t="s">
        <v>223</v>
      </c>
      <c r="S30" s="916"/>
      <c r="T30" s="916"/>
      <c r="U30" s="484"/>
      <c r="V30" s="484" t="s">
        <v>166</v>
      </c>
      <c r="W30" s="484"/>
      <c r="X30" s="485"/>
      <c r="Y30" s="486" t="s">
        <v>167</v>
      </c>
      <c r="Z30" s="486"/>
      <c r="AA30" s="487" t="s">
        <v>168</v>
      </c>
      <c r="AB30" s="488" t="s">
        <v>169</v>
      </c>
      <c r="AC30" s="489" t="s">
        <v>170</v>
      </c>
      <c r="AD30" s="475"/>
      <c r="AE30" s="467"/>
      <c r="AF30" s="476"/>
    </row>
    <row r="31" spans="1:32" s="460" customFormat="1" ht="30" customHeight="1">
      <c r="A31" s="950" t="str">
        <f>'16事業費目別内訳'!H6</f>
        <v>令和〇年度</v>
      </c>
      <c r="B31" s="491" t="s">
        <v>171</v>
      </c>
      <c r="C31" s="492"/>
      <c r="D31" s="896">
        <f>D5</f>
        <v>0</v>
      </c>
      <c r="E31" s="566" t="s">
        <v>214</v>
      </c>
      <c r="F31" s="654">
        <f>F18</f>
        <v>0</v>
      </c>
      <c r="G31" s="898"/>
      <c r="H31" s="899"/>
      <c r="I31" s="899"/>
      <c r="J31" s="900"/>
      <c r="K31" s="494"/>
      <c r="L31" s="614">
        <f>L5</f>
        <v>4500000</v>
      </c>
      <c r="M31" s="496" t="s">
        <v>173</v>
      </c>
      <c r="N31" s="496"/>
      <c r="O31" s="497" t="s">
        <v>174</v>
      </c>
      <c r="P31" s="592">
        <f>F18</f>
        <v>0</v>
      </c>
      <c r="Q31" s="498" t="s">
        <v>175</v>
      </c>
      <c r="R31" s="497" t="s">
        <v>174</v>
      </c>
      <c r="S31" s="904">
        <f>S18</f>
        <v>0</v>
      </c>
      <c r="T31" s="905"/>
      <c r="U31" s="497" t="s">
        <v>174</v>
      </c>
      <c r="V31" s="606">
        <f>A38</f>
        <v>0</v>
      </c>
      <c r="W31" s="498" t="s">
        <v>176</v>
      </c>
      <c r="X31" s="497" t="s">
        <v>177</v>
      </c>
      <c r="Y31" s="594">
        <f>L31*V31*0.01*P31*S31</f>
        <v>0</v>
      </c>
      <c r="Z31" s="496" t="s">
        <v>173</v>
      </c>
      <c r="AA31" s="567"/>
      <c r="AB31" s="568"/>
      <c r="AC31" s="569"/>
      <c r="AD31" s="502"/>
      <c r="AF31" s="502"/>
    </row>
    <row r="32" spans="1:32" s="460" customFormat="1" ht="30" customHeight="1">
      <c r="A32" s="951"/>
      <c r="B32" s="503"/>
      <c r="C32" s="504"/>
      <c r="D32" s="940"/>
      <c r="E32" s="511" t="s">
        <v>215</v>
      </c>
      <c r="F32" s="604">
        <f>F19</f>
        <v>0</v>
      </c>
      <c r="G32" s="901"/>
      <c r="H32" s="902"/>
      <c r="I32" s="902"/>
      <c r="J32" s="903"/>
      <c r="K32" s="570"/>
      <c r="L32" s="662">
        <f>L6</f>
        <v>4050000</v>
      </c>
      <c r="M32" s="571" t="s">
        <v>216</v>
      </c>
      <c r="N32" s="571"/>
      <c r="O32" s="572" t="s">
        <v>217</v>
      </c>
      <c r="P32" s="651">
        <f>F19</f>
        <v>0</v>
      </c>
      <c r="Q32" s="573" t="s">
        <v>218</v>
      </c>
      <c r="R32" s="572" t="s">
        <v>217</v>
      </c>
      <c r="S32" s="941">
        <f>S19</f>
        <v>0</v>
      </c>
      <c r="T32" s="942"/>
      <c r="U32" s="572" t="s">
        <v>217</v>
      </c>
      <c r="V32" s="656">
        <f>A38</f>
        <v>0</v>
      </c>
      <c r="W32" s="573" t="s">
        <v>182</v>
      </c>
      <c r="X32" s="575" t="s">
        <v>219</v>
      </c>
      <c r="Y32" s="652">
        <f>L32*V32*0.01*P32*S32</f>
        <v>0</v>
      </c>
      <c r="Z32" s="571" t="s">
        <v>216</v>
      </c>
      <c r="AA32" s="507"/>
      <c r="AB32" s="576"/>
      <c r="AC32" s="509"/>
      <c r="AD32" s="502"/>
      <c r="AF32" s="502"/>
    </row>
    <row r="33" spans="1:32" s="460" customFormat="1" ht="30" customHeight="1">
      <c r="A33" s="951"/>
      <c r="B33" s="503"/>
      <c r="C33" s="504"/>
      <c r="D33" s="897"/>
      <c r="E33" s="659" t="s">
        <v>179</v>
      </c>
      <c r="F33" s="586">
        <f>SUM(F31:F32)</f>
        <v>0</v>
      </c>
      <c r="G33" s="901"/>
      <c r="H33" s="902"/>
      <c r="I33" s="902"/>
      <c r="J33" s="903"/>
      <c r="K33" s="906"/>
      <c r="L33" s="907"/>
      <c r="M33" s="907"/>
      <c r="N33" s="907"/>
      <c r="O33" s="876"/>
      <c r="P33" s="877"/>
      <c r="Q33" s="878"/>
      <c r="R33" s="876"/>
      <c r="S33" s="877"/>
      <c r="T33" s="878"/>
      <c r="U33" s="876"/>
      <c r="V33" s="877"/>
      <c r="W33" s="878"/>
      <c r="X33" s="505"/>
      <c r="Y33" s="595">
        <f>SUM(Y31:Y32)</f>
        <v>0</v>
      </c>
      <c r="Z33" s="506" t="s">
        <v>173</v>
      </c>
      <c r="AA33" s="507"/>
      <c r="AB33" s="576"/>
      <c r="AC33" s="509"/>
      <c r="AD33" s="502"/>
      <c r="AF33" s="502"/>
    </row>
    <row r="34" spans="1:32" s="460" customFormat="1" ht="30" customHeight="1" thickBot="1">
      <c r="A34" s="951"/>
      <c r="B34" s="503"/>
      <c r="C34" s="504"/>
      <c r="D34" s="908"/>
      <c r="E34" s="511" t="s">
        <v>181</v>
      </c>
      <c r="F34" s="604">
        <f>F21</f>
        <v>0</v>
      </c>
      <c r="G34" s="902"/>
      <c r="H34" s="902"/>
      <c r="I34" s="902"/>
      <c r="J34" s="903"/>
      <c r="K34" s="512"/>
      <c r="L34" s="590">
        <f>E72</f>
        <v>0</v>
      </c>
      <c r="M34" s="513" t="s">
        <v>173</v>
      </c>
      <c r="N34" s="506"/>
      <c r="O34" s="514" t="s">
        <v>174</v>
      </c>
      <c r="P34" s="593">
        <f>F21</f>
        <v>0</v>
      </c>
      <c r="Q34" s="515" t="s">
        <v>175</v>
      </c>
      <c r="R34" s="514" t="s">
        <v>174</v>
      </c>
      <c r="S34" s="943">
        <f>S18</f>
        <v>0</v>
      </c>
      <c r="T34" s="944"/>
      <c r="U34" s="514" t="s">
        <v>174</v>
      </c>
      <c r="V34" s="607">
        <f>A38</f>
        <v>0</v>
      </c>
      <c r="W34" s="515" t="s">
        <v>182</v>
      </c>
      <c r="X34" s="514" t="s">
        <v>177</v>
      </c>
      <c r="Y34" s="596">
        <f>L34*(V34*0.01)*P34*S34</f>
        <v>0</v>
      </c>
      <c r="Z34" s="506" t="s">
        <v>173</v>
      </c>
      <c r="AA34" s="507"/>
      <c r="AB34" s="576"/>
      <c r="AC34" s="509"/>
      <c r="AD34" s="502"/>
      <c r="AF34" s="502"/>
    </row>
    <row r="35" spans="1:32" s="460" customFormat="1" ht="30" customHeight="1" thickBot="1">
      <c r="A35" s="951"/>
      <c r="B35" s="503"/>
      <c r="C35" s="504"/>
      <c r="D35" s="909"/>
      <c r="E35" s="519" t="s">
        <v>220</v>
      </c>
      <c r="F35" s="655">
        <f>F18</f>
        <v>0</v>
      </c>
      <c r="G35" s="902"/>
      <c r="H35" s="902"/>
      <c r="I35" s="902"/>
      <c r="J35" s="903"/>
      <c r="K35" s="520"/>
      <c r="L35" s="591">
        <f>L22</f>
        <v>1125000</v>
      </c>
      <c r="M35" s="513" t="s">
        <v>173</v>
      </c>
      <c r="N35" s="522"/>
      <c r="O35" s="514" t="s">
        <v>174</v>
      </c>
      <c r="P35" s="593">
        <f>F22</f>
        <v>0</v>
      </c>
      <c r="Q35" s="515" t="s">
        <v>175</v>
      </c>
      <c r="R35" s="913" t="s">
        <v>224</v>
      </c>
      <c r="S35" s="914"/>
      <c r="T35" s="915"/>
      <c r="U35" s="514" t="s">
        <v>174</v>
      </c>
      <c r="V35" s="607">
        <f>A38</f>
        <v>0</v>
      </c>
      <c r="W35" s="515" t="s">
        <v>182</v>
      </c>
      <c r="X35" s="514" t="s">
        <v>177</v>
      </c>
      <c r="Y35" s="595">
        <f>L35*P35*0.01*V35</f>
        <v>0</v>
      </c>
      <c r="Z35" s="506" t="s">
        <v>173</v>
      </c>
      <c r="AA35" s="577"/>
      <c r="AB35" s="576"/>
      <c r="AC35" s="579"/>
      <c r="AD35" s="502"/>
      <c r="AF35" s="502"/>
    </row>
    <row r="36" spans="1:32" s="460" customFormat="1" ht="30" customHeight="1" thickBot="1">
      <c r="A36" s="951"/>
      <c r="B36" s="503"/>
      <c r="C36" s="504"/>
      <c r="D36" s="909"/>
      <c r="E36" s="519" t="s">
        <v>221</v>
      </c>
      <c r="F36" s="655">
        <f>F19</f>
        <v>0</v>
      </c>
      <c r="G36" s="902"/>
      <c r="H36" s="902"/>
      <c r="I36" s="902"/>
      <c r="J36" s="903"/>
      <c r="K36" s="520"/>
      <c r="L36" s="591">
        <f>L23</f>
        <v>1013000</v>
      </c>
      <c r="M36" s="513" t="s">
        <v>173</v>
      </c>
      <c r="N36" s="522"/>
      <c r="O36" s="514" t="s">
        <v>174</v>
      </c>
      <c r="P36" s="653">
        <f>F23</f>
        <v>0</v>
      </c>
      <c r="Q36" s="515" t="s">
        <v>175</v>
      </c>
      <c r="R36" s="913" t="s">
        <v>224</v>
      </c>
      <c r="S36" s="914"/>
      <c r="T36" s="915"/>
      <c r="U36" s="514" t="s">
        <v>174</v>
      </c>
      <c r="V36" s="607">
        <f>A38</f>
        <v>0</v>
      </c>
      <c r="W36" s="515" t="s">
        <v>182</v>
      </c>
      <c r="X36" s="514" t="s">
        <v>177</v>
      </c>
      <c r="Y36" s="595">
        <f>L36*P36*0.01*V36</f>
        <v>0</v>
      </c>
      <c r="Z36" s="506" t="s">
        <v>173</v>
      </c>
      <c r="AA36" s="577"/>
      <c r="AB36" s="576"/>
      <c r="AC36" s="579"/>
      <c r="AD36" s="502"/>
      <c r="AF36" s="502"/>
    </row>
    <row r="37" spans="1:32" s="460" customFormat="1" ht="30" customHeight="1" thickBot="1">
      <c r="A37" s="951"/>
      <c r="B37" s="524"/>
      <c r="C37" s="525"/>
      <c r="D37" s="910"/>
      <c r="E37" s="610" t="s">
        <v>184</v>
      </c>
      <c r="F37" s="526"/>
      <c r="G37" s="871"/>
      <c r="H37" s="872"/>
      <c r="I37" s="872"/>
      <c r="J37" s="873"/>
      <c r="K37" s="874"/>
      <c r="L37" s="875"/>
      <c r="M37" s="875"/>
      <c r="N37" s="875"/>
      <c r="O37" s="934"/>
      <c r="P37" s="935"/>
      <c r="Q37" s="936"/>
      <c r="R37" s="934"/>
      <c r="S37" s="935"/>
      <c r="T37" s="936"/>
      <c r="U37" s="934"/>
      <c r="V37" s="935"/>
      <c r="W37" s="936"/>
      <c r="X37" s="527"/>
      <c r="Y37" s="597">
        <f>SUM(Y33:Y36)</f>
        <v>0</v>
      </c>
      <c r="Z37" s="528" t="s">
        <v>173</v>
      </c>
      <c r="AA37" s="598">
        <f>Y37</f>
        <v>0</v>
      </c>
      <c r="AB37" s="529"/>
      <c r="AC37" s="599">
        <f>ROUNDDOWN(AA37,-3)</f>
        <v>0</v>
      </c>
      <c r="AD37" s="502"/>
      <c r="AE37" s="502"/>
      <c r="AF37" s="502"/>
    </row>
    <row r="38" spans="1:32" s="460" customFormat="1" ht="30" customHeight="1">
      <c r="A38" s="951"/>
      <c r="B38" s="855" t="s">
        <v>185</v>
      </c>
      <c r="C38" s="856"/>
      <c r="D38" s="856"/>
      <c r="E38" s="856"/>
      <c r="F38" s="856"/>
      <c r="G38" s="621" t="e">
        <f>'16事業費目別内訳'!H30</f>
        <v>#DIV/0!</v>
      </c>
      <c r="H38" s="622" t="e">
        <f>'16事業費目別内訳'!H19</f>
        <v>#DIV/0!</v>
      </c>
      <c r="I38" s="857"/>
      <c r="J38" s="895"/>
      <c r="K38" s="862"/>
      <c r="L38" s="863"/>
      <c r="M38" s="863"/>
      <c r="N38" s="863"/>
      <c r="O38" s="863"/>
      <c r="P38" s="863"/>
      <c r="Q38" s="863"/>
      <c r="R38" s="863"/>
      <c r="S38" s="863"/>
      <c r="T38" s="863"/>
      <c r="U38" s="863"/>
      <c r="V38" s="863"/>
      <c r="W38" s="863"/>
      <c r="X38" s="863"/>
      <c r="Y38" s="866"/>
      <c r="Z38" s="867"/>
      <c r="AA38" s="869"/>
      <c r="AB38" s="844"/>
      <c r="AC38" s="846"/>
      <c r="AD38" s="531"/>
      <c r="AE38" s="848"/>
      <c r="AF38" s="849"/>
    </row>
    <row r="39" spans="1:32" s="460" customFormat="1" ht="30" customHeight="1" thickBot="1">
      <c r="A39" s="937">
        <f>'16事業費目別内訳'!H3</f>
        <v>0</v>
      </c>
      <c r="B39" s="850" t="s">
        <v>186</v>
      </c>
      <c r="C39" s="851"/>
      <c r="D39" s="851"/>
      <c r="E39" s="851"/>
      <c r="F39" s="851"/>
      <c r="G39" s="621">
        <f>'16事業費目別内訳'!H31</f>
        <v>0</v>
      </c>
      <c r="H39" s="622">
        <f>'16事業費目別内訳'!H20</f>
        <v>0</v>
      </c>
      <c r="I39" s="857"/>
      <c r="J39" s="859"/>
      <c r="K39" s="862"/>
      <c r="L39" s="863"/>
      <c r="M39" s="863"/>
      <c r="N39" s="863"/>
      <c r="O39" s="863"/>
      <c r="P39" s="863"/>
      <c r="Q39" s="863"/>
      <c r="R39" s="863"/>
      <c r="S39" s="863"/>
      <c r="T39" s="863"/>
      <c r="U39" s="863"/>
      <c r="V39" s="863"/>
      <c r="W39" s="863"/>
      <c r="X39" s="863"/>
      <c r="Y39" s="868"/>
      <c r="Z39" s="867"/>
      <c r="AA39" s="870"/>
      <c r="AB39" s="845"/>
      <c r="AC39" s="847"/>
      <c r="AD39" s="531"/>
      <c r="AE39" s="849"/>
      <c r="AF39" s="849"/>
    </row>
    <row r="40" spans="1:32" s="460" customFormat="1" ht="30" customHeight="1" thickTop="1" thickBot="1">
      <c r="A40" s="938"/>
      <c r="B40" s="852" t="s">
        <v>123</v>
      </c>
      <c r="C40" s="852"/>
      <c r="D40" s="852"/>
      <c r="E40" s="852"/>
      <c r="F40" s="852"/>
      <c r="G40" s="587" t="e">
        <f>SUM(G38:G39)</f>
        <v>#DIV/0!</v>
      </c>
      <c r="H40" s="602" t="e">
        <f>SUM(H38:H39)</f>
        <v>#DIV/0!</v>
      </c>
      <c r="I40" s="635">
        <v>0</v>
      </c>
      <c r="J40" s="634" t="e">
        <f>G40-I40</f>
        <v>#DIV/0!</v>
      </c>
      <c r="K40" s="864"/>
      <c r="L40" s="865"/>
      <c r="M40" s="865"/>
      <c r="N40" s="865"/>
      <c r="O40" s="865"/>
      <c r="P40" s="865"/>
      <c r="Q40" s="865"/>
      <c r="R40" s="865"/>
      <c r="S40" s="865"/>
      <c r="T40" s="865"/>
      <c r="U40" s="865"/>
      <c r="V40" s="865"/>
      <c r="W40" s="865"/>
      <c r="X40" s="865"/>
      <c r="Y40" s="602">
        <f>Y37</f>
        <v>0</v>
      </c>
      <c r="Z40" s="533" t="s">
        <v>173</v>
      </c>
      <c r="AA40" s="601" t="e">
        <f>MIN(H40,J40,Y40)</f>
        <v>#DIV/0!</v>
      </c>
      <c r="AB40" s="534">
        <v>0</v>
      </c>
      <c r="AC40" s="600" t="e">
        <f>MIN(ROUNDDOWN(AA40-AB40,-3),SUM(AC33:AC37))</f>
        <v>#DIV/0!</v>
      </c>
      <c r="AD40" s="502"/>
      <c r="AE40" s="502"/>
      <c r="AF40" s="502"/>
    </row>
    <row r="41" spans="1:32" s="460" customFormat="1" ht="12" customHeight="1" thickBot="1">
      <c r="A41" s="535"/>
      <c r="B41" s="536"/>
      <c r="C41" s="536"/>
      <c r="D41" s="536"/>
      <c r="E41" s="536"/>
      <c r="F41" s="536"/>
      <c r="G41" s="468"/>
      <c r="H41" s="468"/>
      <c r="I41" s="468"/>
      <c r="J41" s="468"/>
      <c r="K41" s="531"/>
      <c r="L41" s="531"/>
      <c r="M41" s="531"/>
      <c r="N41" s="531"/>
      <c r="O41" s="531"/>
      <c r="P41" s="531"/>
      <c r="Q41" s="531"/>
      <c r="R41" s="531"/>
      <c r="S41" s="531"/>
      <c r="T41" s="531"/>
      <c r="U41" s="531"/>
      <c r="V41" s="531"/>
      <c r="W41" s="531"/>
      <c r="X41" s="531"/>
      <c r="Y41" s="531"/>
      <c r="Z41" s="531"/>
      <c r="AA41" s="537"/>
      <c r="AB41" s="538"/>
      <c r="AC41" s="502"/>
      <c r="AD41" s="502"/>
      <c r="AE41" s="502"/>
      <c r="AF41" s="502"/>
    </row>
    <row r="42" spans="1:32" s="460" customFormat="1" ht="39" customHeight="1">
      <c r="A42" s="882" t="s">
        <v>187</v>
      </c>
      <c r="B42" s="884" t="s">
        <v>147</v>
      </c>
      <c r="C42" s="885"/>
      <c r="D42" s="888" t="s">
        <v>44</v>
      </c>
      <c r="E42" s="889"/>
      <c r="F42" s="890" t="s">
        <v>148</v>
      </c>
      <c r="G42" s="469" t="s">
        <v>149</v>
      </c>
      <c r="H42" s="470" t="s">
        <v>150</v>
      </c>
      <c r="I42" s="471" t="s">
        <v>151</v>
      </c>
      <c r="J42" s="472" t="s">
        <v>152</v>
      </c>
      <c r="K42" s="892" t="s">
        <v>153</v>
      </c>
      <c r="L42" s="893"/>
      <c r="M42" s="893"/>
      <c r="N42" s="893"/>
      <c r="O42" s="893"/>
      <c r="P42" s="893"/>
      <c r="Q42" s="893"/>
      <c r="R42" s="893"/>
      <c r="S42" s="893"/>
      <c r="T42" s="893"/>
      <c r="U42" s="893"/>
      <c r="V42" s="893"/>
      <c r="W42" s="893"/>
      <c r="X42" s="893"/>
      <c r="Y42" s="893"/>
      <c r="Z42" s="894"/>
      <c r="AA42" s="469" t="s">
        <v>154</v>
      </c>
      <c r="AB42" s="473" t="s">
        <v>155</v>
      </c>
      <c r="AC42" s="474" t="s">
        <v>156</v>
      </c>
      <c r="AD42" s="475"/>
      <c r="AE42" s="476"/>
      <c r="AF42" s="476"/>
    </row>
    <row r="43" spans="1:32" s="460" customFormat="1" ht="29.25" customHeight="1" thickBot="1">
      <c r="A43" s="883"/>
      <c r="B43" s="886"/>
      <c r="C43" s="887"/>
      <c r="D43" s="477" t="s">
        <v>157</v>
      </c>
      <c r="E43" s="478" t="s">
        <v>158</v>
      </c>
      <c r="F43" s="891"/>
      <c r="G43" s="479" t="s">
        <v>159</v>
      </c>
      <c r="H43" s="480" t="s">
        <v>160</v>
      </c>
      <c r="I43" s="481" t="s">
        <v>161</v>
      </c>
      <c r="J43" s="482" t="s">
        <v>162</v>
      </c>
      <c r="K43" s="483"/>
      <c r="L43" s="484" t="s">
        <v>163</v>
      </c>
      <c r="M43" s="484"/>
      <c r="N43" s="484"/>
      <c r="O43" s="484"/>
      <c r="P43" s="484" t="s">
        <v>164</v>
      </c>
      <c r="Q43" s="484"/>
      <c r="R43" s="939" t="s">
        <v>165</v>
      </c>
      <c r="S43" s="939"/>
      <c r="T43" s="939"/>
      <c r="U43" s="484"/>
      <c r="V43" s="484" t="s">
        <v>166</v>
      </c>
      <c r="W43" s="484"/>
      <c r="X43" s="485"/>
      <c r="Y43" s="486" t="s">
        <v>167</v>
      </c>
      <c r="Z43" s="486"/>
      <c r="AA43" s="487" t="s">
        <v>168</v>
      </c>
      <c r="AB43" s="488" t="s">
        <v>169</v>
      </c>
      <c r="AC43" s="489" t="s">
        <v>170</v>
      </c>
      <c r="AD43" s="475"/>
      <c r="AE43" s="476"/>
      <c r="AF43" s="476"/>
    </row>
    <row r="44" spans="1:32" s="460" customFormat="1" ht="30" customHeight="1" thickBot="1">
      <c r="A44" s="948" t="str">
        <f>'16事業費目別内訳'!I6</f>
        <v>令和〇年度</v>
      </c>
      <c r="B44" s="491" t="s">
        <v>171</v>
      </c>
      <c r="C44" s="525"/>
      <c r="D44" s="624"/>
      <c r="E44" s="611"/>
      <c r="F44" s="526"/>
      <c r="G44" s="871"/>
      <c r="H44" s="872"/>
      <c r="I44" s="872"/>
      <c r="J44" s="873"/>
      <c r="K44" s="874"/>
      <c r="L44" s="875"/>
      <c r="M44" s="875"/>
      <c r="N44" s="875"/>
      <c r="O44" s="876"/>
      <c r="P44" s="877"/>
      <c r="Q44" s="878"/>
      <c r="R44" s="876"/>
      <c r="S44" s="877"/>
      <c r="T44" s="878"/>
      <c r="U44" s="876"/>
      <c r="V44" s="877"/>
      <c r="W44" s="878"/>
      <c r="X44" s="505"/>
      <c r="Y44" s="594">
        <f>Y11-Y24</f>
        <v>0</v>
      </c>
      <c r="Z44" s="539"/>
      <c r="AA44" s="598">
        <f>AA11-AA24</f>
        <v>0</v>
      </c>
      <c r="AB44" s="529"/>
      <c r="AC44" s="599">
        <f>AC11-AC24</f>
        <v>0</v>
      </c>
      <c r="AD44" s="502"/>
      <c r="AE44" s="502"/>
      <c r="AF44" s="502"/>
    </row>
    <row r="45" spans="1:32" s="460" customFormat="1" ht="30" customHeight="1">
      <c r="A45" s="949"/>
      <c r="B45" s="855" t="s">
        <v>185</v>
      </c>
      <c r="C45" s="856"/>
      <c r="D45" s="856"/>
      <c r="E45" s="856"/>
      <c r="F45" s="856"/>
      <c r="G45" s="625" t="e">
        <f>G12-G25</f>
        <v>#DIV/0!</v>
      </c>
      <c r="H45" s="626" t="e">
        <f>H12-H25</f>
        <v>#DIV/0!</v>
      </c>
      <c r="I45" s="857"/>
      <c r="J45" s="858"/>
      <c r="K45" s="860"/>
      <c r="L45" s="861"/>
      <c r="M45" s="861"/>
      <c r="N45" s="861"/>
      <c r="O45" s="861"/>
      <c r="P45" s="861"/>
      <c r="Q45" s="861"/>
      <c r="R45" s="861"/>
      <c r="S45" s="861"/>
      <c r="T45" s="861"/>
      <c r="U45" s="861"/>
      <c r="V45" s="861"/>
      <c r="W45" s="861"/>
      <c r="X45" s="861"/>
      <c r="Y45" s="866"/>
      <c r="Z45" s="867"/>
      <c r="AA45" s="869"/>
      <c r="AB45" s="844"/>
      <c r="AC45" s="846"/>
      <c r="AD45" s="531"/>
      <c r="AE45" s="848"/>
      <c r="AF45" s="849"/>
    </row>
    <row r="46" spans="1:32" s="460" customFormat="1" ht="30" customHeight="1" thickBot="1">
      <c r="A46" s="949"/>
      <c r="B46" s="850" t="s">
        <v>186</v>
      </c>
      <c r="C46" s="851"/>
      <c r="D46" s="851"/>
      <c r="E46" s="851"/>
      <c r="F46" s="851"/>
      <c r="G46" s="627">
        <f>G13-G26</f>
        <v>0</v>
      </c>
      <c r="H46" s="660">
        <f>H13-H26</f>
        <v>0</v>
      </c>
      <c r="I46" s="857"/>
      <c r="J46" s="859"/>
      <c r="K46" s="862"/>
      <c r="L46" s="863"/>
      <c r="M46" s="863"/>
      <c r="N46" s="863"/>
      <c r="O46" s="863"/>
      <c r="P46" s="863"/>
      <c r="Q46" s="863"/>
      <c r="R46" s="863"/>
      <c r="S46" s="863"/>
      <c r="T46" s="863"/>
      <c r="U46" s="863"/>
      <c r="V46" s="863"/>
      <c r="W46" s="863"/>
      <c r="X46" s="863"/>
      <c r="Y46" s="868"/>
      <c r="Z46" s="867"/>
      <c r="AA46" s="870"/>
      <c r="AB46" s="845"/>
      <c r="AC46" s="847"/>
      <c r="AD46" s="531"/>
      <c r="AE46" s="849"/>
      <c r="AF46" s="849"/>
    </row>
    <row r="47" spans="1:32" s="460" customFormat="1" ht="30" customHeight="1" thickTop="1" thickBot="1">
      <c r="A47" s="615">
        <f>'16事業費目別内訳'!J3</f>
        <v>0</v>
      </c>
      <c r="B47" s="852" t="s">
        <v>123</v>
      </c>
      <c r="C47" s="852"/>
      <c r="D47" s="852"/>
      <c r="E47" s="852"/>
      <c r="F47" s="852"/>
      <c r="G47" s="587" t="e">
        <f>SUM(G45:G46)</f>
        <v>#DIV/0!</v>
      </c>
      <c r="H47" s="602" t="e">
        <f>SUM(H45:H46)</f>
        <v>#DIV/0!</v>
      </c>
      <c r="I47" s="669">
        <v>0</v>
      </c>
      <c r="J47" s="634" t="e">
        <f>G47-I47</f>
        <v>#DIV/0!</v>
      </c>
      <c r="K47" s="864"/>
      <c r="L47" s="865"/>
      <c r="M47" s="865"/>
      <c r="N47" s="865"/>
      <c r="O47" s="865"/>
      <c r="P47" s="865"/>
      <c r="Q47" s="865"/>
      <c r="R47" s="865"/>
      <c r="S47" s="865"/>
      <c r="T47" s="865"/>
      <c r="U47" s="865"/>
      <c r="V47" s="865"/>
      <c r="W47" s="865"/>
      <c r="X47" s="865"/>
      <c r="Y47" s="602">
        <f>Y14-Y27</f>
        <v>0</v>
      </c>
      <c r="Z47" s="533" t="s">
        <v>173</v>
      </c>
      <c r="AA47" s="601" t="e">
        <f>MIN(H47,J47,Y47)</f>
        <v>#DIV/0!</v>
      </c>
      <c r="AB47" s="534">
        <v>0</v>
      </c>
      <c r="AC47" s="600" t="e">
        <f>MIN(ROUNDDOWN(AA47-AB47,-3),SUM(AC44:AC44))</f>
        <v>#DIV/0!</v>
      </c>
      <c r="AD47" s="502"/>
      <c r="AE47" s="502"/>
      <c r="AF47" s="502"/>
    </row>
    <row r="48" spans="1:32" s="460" customFormat="1" ht="12" customHeight="1" thickBot="1">
      <c r="A48" s="540"/>
      <c r="B48" s="536"/>
      <c r="C48" s="536"/>
      <c r="D48" s="536"/>
      <c r="E48" s="536"/>
      <c r="F48" s="536"/>
      <c r="G48" s="468"/>
      <c r="H48" s="468"/>
      <c r="I48" s="468"/>
      <c r="J48" s="468"/>
      <c r="K48" s="531"/>
      <c r="L48" s="531"/>
      <c r="M48" s="531"/>
      <c r="N48" s="531"/>
      <c r="O48" s="531"/>
      <c r="P48" s="531"/>
      <c r="Q48" s="531"/>
      <c r="R48" s="531"/>
      <c r="S48" s="531"/>
      <c r="T48" s="531"/>
      <c r="U48" s="531"/>
      <c r="V48" s="531"/>
      <c r="W48" s="531"/>
      <c r="X48" s="531"/>
      <c r="Y48" s="531"/>
      <c r="Z48" s="531"/>
      <c r="AA48" s="537"/>
      <c r="AB48" s="538"/>
      <c r="AC48" s="502"/>
      <c r="AD48" s="502"/>
      <c r="AE48" s="502"/>
      <c r="AF48" s="502"/>
    </row>
    <row r="49" spans="1:34" s="460" customFormat="1" ht="24" customHeight="1" thickBot="1">
      <c r="A49" s="541" t="s">
        <v>189</v>
      </c>
      <c r="B49" s="536"/>
      <c r="D49" s="638" t="s">
        <v>190</v>
      </c>
      <c r="E49" s="542" t="s">
        <v>191</v>
      </c>
      <c r="F49" s="853" t="s">
        <v>192</v>
      </c>
      <c r="G49" s="854"/>
      <c r="H49" s="543"/>
      <c r="I49" s="543"/>
      <c r="J49" s="544" t="s">
        <v>193</v>
      </c>
      <c r="K49" s="465"/>
      <c r="L49" s="545"/>
      <c r="M49" s="545"/>
      <c r="N49" s="546"/>
      <c r="O49" s="461"/>
      <c r="AB49" s="545"/>
      <c r="AC49" s="545"/>
      <c r="AE49" s="544"/>
      <c r="AF49" s="465"/>
      <c r="AG49" s="461"/>
      <c r="AH49" s="545"/>
    </row>
    <row r="50" spans="1:34" s="460" customFormat="1" ht="24" customHeight="1" thickTop="1">
      <c r="A50" s="547"/>
      <c r="B50" s="840" t="s">
        <v>194</v>
      </c>
      <c r="C50" s="841"/>
      <c r="D50" s="639"/>
      <c r="E50" s="582">
        <f>IF(D50="○",350000,0)</f>
        <v>0</v>
      </c>
      <c r="F50" s="842">
        <v>350000</v>
      </c>
      <c r="G50" s="843"/>
      <c r="H50" s="462"/>
      <c r="I50" s="462"/>
      <c r="J50" s="548" t="s">
        <v>195</v>
      </c>
      <c r="K50" s="545"/>
      <c r="L50" s="465"/>
      <c r="M50" s="461"/>
      <c r="N50" s="549"/>
      <c r="O50" s="545"/>
      <c r="AB50" s="461"/>
      <c r="AC50" s="461"/>
      <c r="AE50" s="548"/>
      <c r="AF50" s="545"/>
      <c r="AG50" s="545"/>
      <c r="AH50" s="461"/>
    </row>
    <row r="51" spans="1:34" s="460" customFormat="1" ht="24" customHeight="1">
      <c r="A51" s="547"/>
      <c r="B51" s="832" t="s">
        <v>196</v>
      </c>
      <c r="C51" s="833"/>
      <c r="D51" s="640"/>
      <c r="E51" s="583">
        <f>IF(D51="○",300000,0)</f>
        <v>0</v>
      </c>
      <c r="F51" s="834">
        <v>300000</v>
      </c>
      <c r="G51" s="835"/>
      <c r="H51" s="462"/>
      <c r="I51" s="462"/>
      <c r="J51" s="551" t="s">
        <v>197</v>
      </c>
      <c r="K51" s="465"/>
      <c r="L51" s="465"/>
      <c r="M51" s="461"/>
      <c r="N51" s="552"/>
      <c r="O51" s="461"/>
      <c r="AB51" s="461"/>
      <c r="AC51" s="461"/>
      <c r="AE51" s="551"/>
      <c r="AF51" s="465"/>
      <c r="AG51" s="461"/>
      <c r="AH51" s="461"/>
    </row>
    <row r="52" spans="1:34" s="460" customFormat="1" ht="24" customHeight="1">
      <c r="A52" s="547"/>
      <c r="B52" s="832" t="s">
        <v>198</v>
      </c>
      <c r="C52" s="833"/>
      <c r="D52" s="640"/>
      <c r="E52" s="583">
        <f>IF(D52="○",300000,0)</f>
        <v>0</v>
      </c>
      <c r="F52" s="834">
        <v>300000</v>
      </c>
      <c r="G52" s="835"/>
      <c r="H52" s="462"/>
      <c r="I52" s="462"/>
      <c r="J52" s="544" t="s">
        <v>199</v>
      </c>
      <c r="K52" s="465"/>
      <c r="L52" s="465"/>
      <c r="M52" s="461"/>
      <c r="N52" s="546"/>
      <c r="O52" s="461"/>
      <c r="AB52" s="461"/>
      <c r="AC52" s="461"/>
      <c r="AE52" s="544"/>
      <c r="AF52" s="465"/>
      <c r="AG52" s="461"/>
      <c r="AH52" s="461"/>
    </row>
    <row r="53" spans="1:34" s="460" customFormat="1" ht="24" customHeight="1">
      <c r="A53" s="547"/>
      <c r="B53" s="832" t="s">
        <v>200</v>
      </c>
      <c r="C53" s="833"/>
      <c r="D53" s="641"/>
      <c r="E53" s="584">
        <f>IF(D53="○",100000,0)</f>
        <v>0</v>
      </c>
      <c r="F53" s="834">
        <v>100000</v>
      </c>
      <c r="G53" s="835"/>
      <c r="H53" s="462"/>
      <c r="I53" s="462"/>
      <c r="K53" s="465"/>
      <c r="L53" s="465"/>
      <c r="M53" s="553"/>
      <c r="N53" s="554"/>
      <c r="O53" s="554"/>
      <c r="AB53" s="554"/>
      <c r="AC53" s="554"/>
      <c r="AF53" s="465"/>
      <c r="AG53" s="554"/>
      <c r="AH53" s="554"/>
    </row>
    <row r="54" spans="1:34" s="460" customFormat="1" ht="24" customHeight="1">
      <c r="A54" s="555"/>
      <c r="B54" s="832" t="s">
        <v>201</v>
      </c>
      <c r="C54" s="833"/>
      <c r="D54" s="641"/>
      <c r="E54" s="584">
        <f>IF(D54="○",75000,0)</f>
        <v>0</v>
      </c>
      <c r="F54" s="834">
        <v>75000</v>
      </c>
      <c r="G54" s="835"/>
      <c r="H54" s="462"/>
      <c r="I54" s="462"/>
      <c r="J54" s="556" t="s">
        <v>202</v>
      </c>
      <c r="K54" s="557"/>
      <c r="L54" s="554" t="s">
        <v>230</v>
      </c>
      <c r="M54" s="554"/>
      <c r="Z54" s="554"/>
      <c r="AA54" s="554"/>
      <c r="AC54" s="554"/>
      <c r="AD54" s="554"/>
      <c r="AE54" s="554"/>
      <c r="AF54" s="554"/>
    </row>
    <row r="55" spans="1:34" s="460" customFormat="1" ht="24" customHeight="1">
      <c r="A55" s="555"/>
      <c r="B55" s="832" t="s">
        <v>203</v>
      </c>
      <c r="C55" s="833"/>
      <c r="D55" s="641"/>
      <c r="E55" s="584">
        <f>IF(D55="○",50000,0)</f>
        <v>0</v>
      </c>
      <c r="F55" s="834">
        <v>50000</v>
      </c>
      <c r="G55" s="835"/>
      <c r="H55" s="462"/>
      <c r="I55" s="462"/>
      <c r="J55" s="548"/>
      <c r="K55" s="461"/>
      <c r="L55" s="558"/>
      <c r="M55" s="461"/>
      <c r="Z55" s="461"/>
      <c r="AA55" s="554"/>
      <c r="AC55" s="548"/>
      <c r="AD55" s="558"/>
      <c r="AE55" s="461"/>
      <c r="AF55" s="461"/>
    </row>
    <row r="56" spans="1:34" s="460" customFormat="1" ht="24" customHeight="1">
      <c r="A56" s="547"/>
      <c r="B56" s="832" t="s">
        <v>204</v>
      </c>
      <c r="C56" s="833"/>
      <c r="D56" s="641"/>
      <c r="E56" s="584">
        <f>IF(D56="○",50000,0)</f>
        <v>0</v>
      </c>
      <c r="F56" s="834">
        <v>50000</v>
      </c>
      <c r="G56" s="835"/>
      <c r="H56" s="462"/>
      <c r="I56" s="462"/>
      <c r="J56" s="556" t="s">
        <v>205</v>
      </c>
      <c r="K56" s="557"/>
      <c r="L56" s="554" t="s">
        <v>206</v>
      </c>
      <c r="Z56" s="462"/>
      <c r="AA56" s="462"/>
      <c r="AC56" s="462"/>
      <c r="AD56" s="462"/>
      <c r="AE56" s="462"/>
      <c r="AF56" s="462"/>
    </row>
    <row r="57" spans="1:34" s="460" customFormat="1" ht="24" customHeight="1">
      <c r="A57" s="547"/>
      <c r="B57" s="832" t="s">
        <v>207</v>
      </c>
      <c r="C57" s="833"/>
      <c r="D57" s="641"/>
      <c r="E57" s="584">
        <f>IF(D57="○",50000,0)</f>
        <v>0</v>
      </c>
      <c r="F57" s="834">
        <v>50000</v>
      </c>
      <c r="G57" s="835"/>
      <c r="H57" s="462"/>
      <c r="I57" s="462"/>
      <c r="L57" s="554" t="s">
        <v>208</v>
      </c>
    </row>
    <row r="58" spans="1:34" s="460" customFormat="1" ht="24" customHeight="1" thickBot="1">
      <c r="A58" s="547"/>
      <c r="B58" s="836" t="s">
        <v>209</v>
      </c>
      <c r="C58" s="837"/>
      <c r="D58" s="642"/>
      <c r="E58" s="583">
        <f>IF(D58="○",10000,0)</f>
        <v>0</v>
      </c>
      <c r="F58" s="838">
        <v>10000</v>
      </c>
      <c r="G58" s="839"/>
      <c r="H58" s="462"/>
      <c r="I58" s="462"/>
      <c r="J58" s="462"/>
      <c r="K58" s="462"/>
      <c r="L58" s="554" t="s">
        <v>210</v>
      </c>
      <c r="M58" s="462"/>
      <c r="AC58" s="462"/>
      <c r="AD58" s="462"/>
    </row>
    <row r="59" spans="1:34" s="460" customFormat="1" ht="24" customHeight="1" thickTop="1" thickBot="1">
      <c r="A59" s="547"/>
      <c r="B59" s="828" t="s">
        <v>211</v>
      </c>
      <c r="C59" s="829"/>
      <c r="D59" s="643">
        <f>COUNTIF(D50:D58,"〇")</f>
        <v>0</v>
      </c>
      <c r="E59" s="585">
        <f>IF(SUM(E50:E51,E52,E53:E58)&lt;=500000,SUM(E50:E51,E52,E53:E58),500000)</f>
        <v>0</v>
      </c>
      <c r="F59" s="830"/>
      <c r="G59" s="831"/>
      <c r="H59" s="462"/>
      <c r="I59" s="462"/>
      <c r="J59" s="462"/>
      <c r="K59" s="550"/>
      <c r="L59" s="559" t="s">
        <v>212</v>
      </c>
      <c r="M59" s="550"/>
      <c r="Z59" s="462"/>
      <c r="AA59" s="462"/>
      <c r="AC59" s="462"/>
      <c r="AD59" s="462"/>
      <c r="AE59" s="462"/>
      <c r="AF59" s="462"/>
    </row>
    <row r="60" spans="1:34" ht="24" customHeight="1">
      <c r="D60" s="661"/>
      <c r="P60" s="550"/>
      <c r="Q60" s="550"/>
      <c r="R60" s="550"/>
      <c r="S60" s="550"/>
      <c r="T60" s="550"/>
      <c r="X60" s="550"/>
      <c r="Y60" s="550"/>
      <c r="AD60" s="561"/>
      <c r="AE60" s="461"/>
      <c r="AF60" s="562"/>
    </row>
    <row r="61" spans="1:34" ht="24" customHeight="1">
      <c r="O61" s="550"/>
      <c r="P61" s="550"/>
      <c r="Q61" s="550"/>
      <c r="R61" s="550"/>
      <c r="S61" s="550"/>
      <c r="T61" s="550"/>
      <c r="V61" s="550"/>
      <c r="W61" s="550"/>
      <c r="X61" s="550"/>
      <c r="Y61" s="550"/>
      <c r="AD61" s="462"/>
      <c r="AF61" s="562"/>
    </row>
    <row r="62" spans="1:34" ht="24" customHeight="1">
      <c r="AF62" s="562"/>
    </row>
    <row r="63" spans="1:34" ht="24" customHeight="1">
      <c r="AF63" s="562"/>
    </row>
    <row r="64" spans="1:34" s="460" customFormat="1" ht="24" customHeight="1">
      <c r="A64" s="462"/>
      <c r="B64" s="462"/>
      <c r="C64" s="462"/>
      <c r="D64" s="560"/>
      <c r="E64" s="560"/>
      <c r="F64" s="462"/>
      <c r="G64" s="462"/>
      <c r="H64" s="462"/>
      <c r="I64" s="462"/>
      <c r="J64" s="462"/>
      <c r="K64" s="462"/>
      <c r="L64" s="462"/>
      <c r="M64" s="462"/>
      <c r="N64" s="462"/>
      <c r="O64" s="462"/>
      <c r="P64" s="462"/>
      <c r="Q64" s="462"/>
      <c r="R64" s="462"/>
      <c r="S64" s="462"/>
      <c r="T64" s="462"/>
      <c r="V64" s="462"/>
      <c r="W64" s="462"/>
      <c r="X64" s="462"/>
      <c r="Y64" s="462"/>
      <c r="Z64" s="462"/>
      <c r="AA64" s="462"/>
      <c r="AB64" s="558"/>
      <c r="AC64" s="462"/>
      <c r="AD64" s="563"/>
      <c r="AE64" s="462"/>
      <c r="AF64" s="564"/>
    </row>
    <row r="65" spans="1:32" s="460" customFormat="1" ht="24" customHeight="1">
      <c r="A65" s="462"/>
      <c r="B65" s="462"/>
      <c r="C65" s="462"/>
      <c r="D65" s="560"/>
      <c r="E65" s="560"/>
      <c r="F65" s="462"/>
      <c r="G65" s="462"/>
      <c r="H65" s="462"/>
      <c r="I65" s="462"/>
      <c r="J65" s="462"/>
      <c r="K65" s="462"/>
      <c r="L65" s="462"/>
      <c r="M65" s="462"/>
      <c r="N65" s="462"/>
      <c r="O65" s="462"/>
      <c r="P65" s="462"/>
      <c r="Q65" s="462"/>
      <c r="R65" s="462"/>
      <c r="S65" s="462"/>
      <c r="T65" s="462"/>
      <c r="V65" s="462"/>
      <c r="W65" s="462"/>
      <c r="X65" s="462"/>
      <c r="Y65" s="462"/>
      <c r="Z65" s="462"/>
      <c r="AA65" s="462"/>
      <c r="AB65" s="558"/>
      <c r="AC65" s="462"/>
      <c r="AD65" s="563"/>
      <c r="AE65" s="462"/>
      <c r="AF65" s="564"/>
    </row>
    <row r="66" spans="1:32" s="460" customFormat="1" ht="24" customHeight="1">
      <c r="A66" s="462"/>
      <c r="B66" s="462"/>
      <c r="C66" s="462"/>
      <c r="D66" s="560"/>
      <c r="E66" s="560"/>
      <c r="F66" s="462"/>
      <c r="G66" s="462"/>
      <c r="H66" s="462"/>
      <c r="I66" s="462"/>
      <c r="J66" s="462"/>
      <c r="K66" s="462"/>
      <c r="L66" s="462"/>
      <c r="M66" s="462"/>
      <c r="N66" s="462"/>
      <c r="O66" s="462"/>
      <c r="P66" s="462"/>
      <c r="Q66" s="462"/>
      <c r="R66" s="462"/>
      <c r="S66" s="462"/>
      <c r="T66" s="462"/>
      <c r="V66" s="462"/>
      <c r="W66" s="462"/>
      <c r="X66" s="462"/>
      <c r="Y66" s="462"/>
      <c r="Z66" s="462"/>
      <c r="AA66" s="462"/>
      <c r="AB66" s="558"/>
      <c r="AC66" s="462"/>
      <c r="AD66" s="563"/>
      <c r="AE66" s="462"/>
      <c r="AF66" s="564"/>
    </row>
    <row r="67" spans="1:32" s="460" customFormat="1" ht="24" customHeight="1">
      <c r="A67" s="462"/>
      <c r="B67" s="462"/>
      <c r="C67" s="462"/>
      <c r="D67" s="560"/>
      <c r="E67" s="560"/>
      <c r="F67" s="462"/>
      <c r="G67" s="462"/>
      <c r="H67" s="462"/>
      <c r="I67" s="462"/>
      <c r="J67" s="462"/>
      <c r="K67" s="462"/>
      <c r="L67" s="462"/>
      <c r="M67" s="462"/>
      <c r="N67" s="462"/>
      <c r="O67" s="462"/>
      <c r="P67" s="462"/>
      <c r="Q67" s="462"/>
      <c r="R67" s="462"/>
      <c r="S67" s="462"/>
      <c r="T67" s="462"/>
      <c r="U67" s="462"/>
      <c r="V67" s="462"/>
      <c r="W67" s="462"/>
      <c r="X67" s="462"/>
      <c r="Y67" s="462"/>
      <c r="Z67" s="462"/>
      <c r="AA67" s="462"/>
      <c r="AB67" s="558"/>
      <c r="AC67" s="462"/>
      <c r="AD67" s="563"/>
      <c r="AE67" s="462"/>
      <c r="AF67" s="564"/>
    </row>
    <row r="68" spans="1:32" ht="25.5" customHeight="1"/>
    <row r="70" spans="1:32" ht="22.5" customHeight="1">
      <c r="AF70" s="565"/>
    </row>
    <row r="71" spans="1:32">
      <c r="AF71" s="461"/>
    </row>
    <row r="72" spans="1:32">
      <c r="AF72" s="461"/>
    </row>
    <row r="73" spans="1:32">
      <c r="AF73" s="461"/>
    </row>
    <row r="74" spans="1:32">
      <c r="AF74" s="461"/>
    </row>
    <row r="75" spans="1:32">
      <c r="AF75" s="461"/>
    </row>
    <row r="76" spans="1:32">
      <c r="AF76" s="461"/>
    </row>
    <row r="77" spans="1:32">
      <c r="AF77" s="461"/>
    </row>
    <row r="78" spans="1:32">
      <c r="AF78" s="461"/>
    </row>
    <row r="79" spans="1:32">
      <c r="AF79" s="461"/>
    </row>
    <row r="80" spans="1:32">
      <c r="AF80" s="461"/>
    </row>
    <row r="81" spans="32:32">
      <c r="AF81" s="553"/>
    </row>
    <row r="82" spans="32:32" ht="15">
      <c r="AF82" s="554"/>
    </row>
    <row r="83" spans="32:32">
      <c r="AF83" s="461"/>
    </row>
    <row r="85" spans="32:32">
      <c r="AF85" s="460"/>
    </row>
    <row r="86" spans="32:32">
      <c r="AF86" s="460"/>
    </row>
  </sheetData>
  <mergeCells count="150">
    <mergeCell ref="D34:D37"/>
    <mergeCell ref="S34:T34"/>
    <mergeCell ref="R35:T35"/>
    <mergeCell ref="R36:T36"/>
    <mergeCell ref="K37:N37"/>
    <mergeCell ref="O37:Q37"/>
    <mergeCell ref="A3:A4"/>
    <mergeCell ref="B3:C4"/>
    <mergeCell ref="D3:E3"/>
    <mergeCell ref="F3:F4"/>
    <mergeCell ref="K3:Z3"/>
    <mergeCell ref="R4:T4"/>
    <mergeCell ref="C1:D1"/>
    <mergeCell ref="U7:W7"/>
    <mergeCell ref="A44:A46"/>
    <mergeCell ref="A26:A27"/>
    <mergeCell ref="A18:A25"/>
    <mergeCell ref="A29:A30"/>
    <mergeCell ref="B29:C30"/>
    <mergeCell ref="D29:E29"/>
    <mergeCell ref="F29:F30"/>
    <mergeCell ref="K29:Z29"/>
    <mergeCell ref="R30:T30"/>
    <mergeCell ref="A31:A38"/>
    <mergeCell ref="D31:D33"/>
    <mergeCell ref="G31:J37"/>
    <mergeCell ref="S31:T31"/>
    <mergeCell ref="S32:T32"/>
    <mergeCell ref="K33:N33"/>
    <mergeCell ref="O33:Q33"/>
    <mergeCell ref="U11:W11"/>
    <mergeCell ref="D5:D7"/>
    <mergeCell ref="G5:J11"/>
    <mergeCell ref="S5:T5"/>
    <mergeCell ref="S6:T6"/>
    <mergeCell ref="K7:N7"/>
    <mergeCell ref="O7:Q7"/>
    <mergeCell ref="R7:T7"/>
    <mergeCell ref="Z1:AA1"/>
    <mergeCell ref="AC12:AC13"/>
    <mergeCell ref="AE12:AF13"/>
    <mergeCell ref="B13:F13"/>
    <mergeCell ref="B14:F14"/>
    <mergeCell ref="A16:A17"/>
    <mergeCell ref="B16:C17"/>
    <mergeCell ref="D16:E16"/>
    <mergeCell ref="F16:F17"/>
    <mergeCell ref="K16:Z16"/>
    <mergeCell ref="B12:F12"/>
    <mergeCell ref="I12:I13"/>
    <mergeCell ref="J12:J13"/>
    <mergeCell ref="K12:X14"/>
    <mergeCell ref="Y12:Z13"/>
    <mergeCell ref="AA12:AA13"/>
    <mergeCell ref="A11:A12"/>
    <mergeCell ref="R17:T17"/>
    <mergeCell ref="D8:D11"/>
    <mergeCell ref="S8:T8"/>
    <mergeCell ref="R9:T9"/>
    <mergeCell ref="R10:T10"/>
    <mergeCell ref="K11:N11"/>
    <mergeCell ref="O11:Q11"/>
    <mergeCell ref="R11:T11"/>
    <mergeCell ref="D18:D20"/>
    <mergeCell ref="G18:J24"/>
    <mergeCell ref="S18:T18"/>
    <mergeCell ref="S19:T19"/>
    <mergeCell ref="K20:N20"/>
    <mergeCell ref="O20:Q20"/>
    <mergeCell ref="R20:T20"/>
    <mergeCell ref="AB12:AB13"/>
    <mergeCell ref="U20:W20"/>
    <mergeCell ref="D21:D24"/>
    <mergeCell ref="S21:T21"/>
    <mergeCell ref="R22:T22"/>
    <mergeCell ref="R23:T23"/>
    <mergeCell ref="K24:N24"/>
    <mergeCell ref="O24:Q24"/>
    <mergeCell ref="R24:T24"/>
    <mergeCell ref="U24:W24"/>
    <mergeCell ref="B26:F26"/>
    <mergeCell ref="B27:F27"/>
    <mergeCell ref="A42:A43"/>
    <mergeCell ref="B42:C43"/>
    <mergeCell ref="D42:E42"/>
    <mergeCell ref="F42:F43"/>
    <mergeCell ref="K42:Z42"/>
    <mergeCell ref="B25:F25"/>
    <mergeCell ref="I25:I26"/>
    <mergeCell ref="J25:J26"/>
    <mergeCell ref="K25:X27"/>
    <mergeCell ref="Y25:Z26"/>
    <mergeCell ref="R37:T37"/>
    <mergeCell ref="U37:W37"/>
    <mergeCell ref="B38:F38"/>
    <mergeCell ref="I38:I39"/>
    <mergeCell ref="J38:J39"/>
    <mergeCell ref="K38:X40"/>
    <mergeCell ref="Y38:Z39"/>
    <mergeCell ref="A39:A40"/>
    <mergeCell ref="B39:F39"/>
    <mergeCell ref="B40:F40"/>
    <mergeCell ref="R43:T43"/>
    <mergeCell ref="R33:T33"/>
    <mergeCell ref="G44:J44"/>
    <mergeCell ref="K44:N44"/>
    <mergeCell ref="O44:Q44"/>
    <mergeCell ref="R44:T44"/>
    <mergeCell ref="U44:W44"/>
    <mergeCell ref="AB25:AB26"/>
    <mergeCell ref="AC25:AC26"/>
    <mergeCell ref="AE25:AF26"/>
    <mergeCell ref="AA25:AA26"/>
    <mergeCell ref="AA38:AA39"/>
    <mergeCell ref="AB38:AB39"/>
    <mergeCell ref="AC38:AC39"/>
    <mergeCell ref="AE38:AF39"/>
    <mergeCell ref="U33:W33"/>
    <mergeCell ref="B50:C50"/>
    <mergeCell ref="F50:G50"/>
    <mergeCell ref="B51:C51"/>
    <mergeCell ref="F51:G51"/>
    <mergeCell ref="B52:C52"/>
    <mergeCell ref="F52:G52"/>
    <mergeCell ref="AB45:AB46"/>
    <mergeCell ref="AC45:AC46"/>
    <mergeCell ref="AE45:AF46"/>
    <mergeCell ref="B46:F46"/>
    <mergeCell ref="B47:F47"/>
    <mergeCell ref="F49:G49"/>
    <mergeCell ref="B45:F45"/>
    <mergeCell ref="I45:I46"/>
    <mergeCell ref="J45:J46"/>
    <mergeCell ref="K45:X47"/>
    <mergeCell ref="Y45:Z46"/>
    <mergeCell ref="AA45:AA46"/>
    <mergeCell ref="B59:C59"/>
    <mergeCell ref="F59:G59"/>
    <mergeCell ref="B56:C56"/>
    <mergeCell ref="F56:G56"/>
    <mergeCell ref="B57:C57"/>
    <mergeCell ref="F57:G57"/>
    <mergeCell ref="B58:C58"/>
    <mergeCell ref="F58:G58"/>
    <mergeCell ref="B53:C53"/>
    <mergeCell ref="F53:G53"/>
    <mergeCell ref="B54:C54"/>
    <mergeCell ref="F54:G54"/>
    <mergeCell ref="B55:C55"/>
    <mergeCell ref="F55:G55"/>
  </mergeCells>
  <phoneticPr fontId="2"/>
  <dataValidations count="6">
    <dataValidation type="custom" allowBlank="1" showInputMessage="1" showErrorMessage="1" error="だめ" sqref="F18:F19 F5:F6 F31:F32">
      <formula1>H5&gt;50</formula1>
    </dataValidation>
    <dataValidation type="custom" operator="greaterThan" allowBlank="1" showInputMessage="1" showErrorMessage="1" errorTitle="小計は100まで" error="従来型個室と多床室の小計は100以下になるようにする。" sqref="F20 F7 F33">
      <formula1>H7&gt;100</formula1>
    </dataValidation>
    <dataValidation type="custom" allowBlank="1" showInputMessage="1" showErrorMessage="1" error="工事請負費の対象経費（Ｂ欄）の２．６％を超過しています。" sqref="H46">
      <formula1>H46&lt;=ROUNDDOWN(H45*0.026,1)</formula1>
    </dataValidation>
    <dataValidation type="list" allowBlank="1" showInputMessage="1" showErrorMessage="1" sqref="D50:D58">
      <formula1>"○"</formula1>
    </dataValidation>
    <dataValidation type="whole" allowBlank="1" showInputMessage="1" showErrorMessage="1" error="定員は100床が上限です。" prompt="定員は100床まで" sqref="F8 F21 F34">
      <formula1>0</formula1>
      <formula2>100</formula2>
    </dataValidation>
    <dataValidation type="list" allowBlank="1" showInputMessage="1" showErrorMessage="1" sqref="C1">
      <formula1>$AK$2:$AK$4</formula1>
    </dataValidation>
  </dataValidations>
  <printOptions horizontalCentered="1"/>
  <pageMargins left="0.19685039370078741" right="0.19685039370078741" top="0.78740157480314965" bottom="0" header="0.62992125984251968" footer="0.19685039370078741"/>
  <pageSetup paperSize="9" scale="4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9"/>
  <sheetViews>
    <sheetView view="pageBreakPreview" zoomScale="60" zoomScaleNormal="100" workbookViewId="0">
      <selection activeCell="S20" sqref="S20"/>
    </sheetView>
  </sheetViews>
  <sheetFormatPr defaultColWidth="9" defaultRowHeight="15" customHeight="1"/>
  <cols>
    <col min="1" max="1" width="4.75" style="677" customWidth="1"/>
    <col min="2" max="2" width="2.25" style="677" customWidth="1"/>
    <col min="3" max="3" width="21.75" style="677" customWidth="1"/>
    <col min="4" max="4" width="4.875" style="677" bestFit="1" customWidth="1"/>
    <col min="5" max="5" width="13.75" style="677" customWidth="1"/>
    <col min="6" max="6" width="15" style="677" customWidth="1"/>
    <col min="7" max="7" width="11.25" style="677" customWidth="1"/>
    <col min="8" max="8" width="5.875" style="677" bestFit="1" customWidth="1"/>
    <col min="9" max="9" width="12.5" style="677" customWidth="1"/>
    <col min="10" max="10" width="11.25" style="677" customWidth="1"/>
    <col min="11" max="11" width="5.875" style="677" bestFit="1" customWidth="1"/>
    <col min="12" max="12" width="12.5" style="677" customWidth="1"/>
    <col min="13" max="13" width="11.25" style="677" customWidth="1"/>
    <col min="14" max="16384" width="9" style="677"/>
  </cols>
  <sheetData>
    <row r="1" spans="1:20" ht="12">
      <c r="M1" s="678" t="s">
        <v>231</v>
      </c>
    </row>
    <row r="2" spans="1:20" ht="22.5" customHeight="1">
      <c r="A2" s="964" t="s">
        <v>232</v>
      </c>
      <c r="B2" s="964"/>
      <c r="C2" s="964"/>
      <c r="D2" s="964"/>
      <c r="E2" s="964"/>
      <c r="F2" s="964"/>
      <c r="G2" s="964"/>
      <c r="H2" s="964"/>
      <c r="I2" s="964"/>
      <c r="J2" s="964"/>
      <c r="K2" s="964"/>
      <c r="L2" s="964"/>
      <c r="M2" s="964"/>
    </row>
    <row r="3" spans="1:20" ht="15" customHeight="1">
      <c r="A3" s="767" t="s">
        <v>256</v>
      </c>
      <c r="B3" s="767"/>
      <c r="C3" s="952"/>
      <c r="D3" s="952"/>
      <c r="E3" s="952"/>
      <c r="M3" s="965" t="s">
        <v>23</v>
      </c>
    </row>
    <row r="4" spans="1:20" ht="5.25" customHeight="1" thickBot="1">
      <c r="M4" s="966"/>
    </row>
    <row r="5" spans="1:20" ht="15" customHeight="1">
      <c r="A5" s="967" t="s">
        <v>44</v>
      </c>
      <c r="B5" s="969" t="s">
        <v>233</v>
      </c>
      <c r="C5" s="970"/>
      <c r="D5" s="975" t="s">
        <v>234</v>
      </c>
      <c r="E5" s="976"/>
      <c r="F5" s="981" t="s">
        <v>235</v>
      </c>
      <c r="G5" s="982"/>
      <c r="H5" s="982"/>
      <c r="I5" s="982"/>
      <c r="J5" s="982"/>
      <c r="K5" s="982"/>
      <c r="L5" s="982"/>
      <c r="M5" s="983"/>
    </row>
    <row r="6" spans="1:20" ht="15" customHeight="1">
      <c r="A6" s="958"/>
      <c r="B6" s="971"/>
      <c r="C6" s="972"/>
      <c r="D6" s="977"/>
      <c r="E6" s="978"/>
      <c r="F6" s="984" t="str">
        <f>'16事業費目別内訳'!G6</f>
        <v>令和〇年度</v>
      </c>
      <c r="G6" s="985"/>
      <c r="H6" s="986" t="str">
        <f>'16事業費目別内訳'!H6</f>
        <v>令和〇年度</v>
      </c>
      <c r="I6" s="987"/>
      <c r="J6" s="988"/>
      <c r="K6" s="986" t="str">
        <f>'16事業費目別内訳'!I6</f>
        <v>令和〇年度</v>
      </c>
      <c r="L6" s="987"/>
      <c r="M6" s="989"/>
    </row>
    <row r="7" spans="1:20" s="683" customFormat="1" ht="15" customHeight="1">
      <c r="A7" s="968"/>
      <c r="B7" s="973"/>
      <c r="C7" s="974"/>
      <c r="D7" s="979"/>
      <c r="E7" s="980"/>
      <c r="F7" s="679" t="s">
        <v>236</v>
      </c>
      <c r="G7" s="680" t="s">
        <v>237</v>
      </c>
      <c r="H7" s="953" t="s">
        <v>236</v>
      </c>
      <c r="I7" s="954"/>
      <c r="J7" s="681" t="s">
        <v>237</v>
      </c>
      <c r="K7" s="953" t="s">
        <v>236</v>
      </c>
      <c r="L7" s="954"/>
      <c r="M7" s="682" t="s">
        <v>237</v>
      </c>
    </row>
    <row r="8" spans="1:20" ht="14.25" customHeight="1">
      <c r="A8" s="955" t="s">
        <v>238</v>
      </c>
      <c r="B8" s="684" t="s">
        <v>47</v>
      </c>
      <c r="C8" s="685"/>
      <c r="D8" s="686"/>
      <c r="E8" s="765" t="e">
        <f>SUM(E10:E10,E12:E16)</f>
        <v>#DIV/0!</v>
      </c>
      <c r="F8" s="768" t="e">
        <f>SUM(F10:F15)</f>
        <v>#DIV/0!</v>
      </c>
      <c r="G8" s="684"/>
      <c r="H8" s="687"/>
      <c r="I8" s="768" t="e">
        <f>SUM(I10:I15)</f>
        <v>#DIV/0!</v>
      </c>
      <c r="J8" s="688"/>
      <c r="K8" s="687"/>
      <c r="L8" s="768" t="e">
        <f>SUM(L10:L10,L12:L16)</f>
        <v>#DIV/0!</v>
      </c>
      <c r="M8" s="689"/>
      <c r="N8" s="690"/>
      <c r="O8" s="690"/>
      <c r="P8" s="690"/>
      <c r="Q8" s="690"/>
      <c r="R8" s="690"/>
      <c r="S8" s="690"/>
      <c r="T8" s="690"/>
    </row>
    <row r="9" spans="1:20" ht="14.25" customHeight="1">
      <c r="A9" s="956"/>
      <c r="B9" s="691"/>
      <c r="C9" s="690"/>
      <c r="D9" s="692"/>
      <c r="E9" s="693"/>
      <c r="F9" s="694"/>
      <c r="G9" s="691"/>
      <c r="H9" s="695"/>
      <c r="I9" s="694"/>
      <c r="J9" s="696"/>
      <c r="K9" s="695"/>
      <c r="L9" s="694"/>
      <c r="M9" s="697"/>
      <c r="N9" s="690"/>
      <c r="O9" s="690"/>
      <c r="P9" s="690"/>
      <c r="Q9" s="690"/>
      <c r="R9" s="690"/>
      <c r="S9" s="690"/>
      <c r="T9" s="690"/>
    </row>
    <row r="10" spans="1:20" ht="14.25" customHeight="1">
      <c r="A10" s="956"/>
      <c r="B10" s="691"/>
      <c r="C10" s="690" t="str">
        <f>'13費目別内訳'!C6</f>
        <v>建築工事費</v>
      </c>
      <c r="D10" s="692"/>
      <c r="E10" s="766" t="e">
        <f t="shared" ref="E10:E15" si="0">F10+I10+L10</f>
        <v>#DIV/0!</v>
      </c>
      <c r="F10" s="769" t="e">
        <f>'16事業費目別内訳'!G8</f>
        <v>#DIV/0!</v>
      </c>
      <c r="G10" s="691"/>
      <c r="H10" s="695"/>
      <c r="I10" s="769" t="e">
        <f>'16事業費目別内訳'!H8</f>
        <v>#DIV/0!</v>
      </c>
      <c r="J10" s="696"/>
      <c r="K10" s="695"/>
      <c r="L10" s="769" t="e">
        <f>'16事業費目別内訳'!I8</f>
        <v>#DIV/0!</v>
      </c>
      <c r="M10" s="697"/>
      <c r="N10" s="690"/>
      <c r="O10" s="690"/>
      <c r="P10" s="690"/>
      <c r="Q10" s="690"/>
      <c r="R10" s="690"/>
      <c r="S10" s="690"/>
      <c r="T10" s="690"/>
    </row>
    <row r="11" spans="1:20" ht="14.25" customHeight="1">
      <c r="A11" s="956"/>
      <c r="B11" s="691"/>
      <c r="C11" s="690" t="str">
        <f>'13費目別内訳'!C7</f>
        <v>電気設備工事費</v>
      </c>
      <c r="D11" s="692"/>
      <c r="E11" s="766" t="e">
        <f t="shared" si="0"/>
        <v>#DIV/0!</v>
      </c>
      <c r="F11" s="769" t="e">
        <f>'16事業費目別内訳'!G9</f>
        <v>#DIV/0!</v>
      </c>
      <c r="G11" s="691"/>
      <c r="H11" s="695"/>
      <c r="I11" s="769" t="e">
        <f>'16事業費目別内訳'!H9</f>
        <v>#DIV/0!</v>
      </c>
      <c r="J11" s="696"/>
      <c r="K11" s="695"/>
      <c r="L11" s="769" t="e">
        <f>'16事業費目別内訳'!I9</f>
        <v>#DIV/0!</v>
      </c>
      <c r="M11" s="697"/>
      <c r="N11" s="690"/>
      <c r="O11" s="690"/>
      <c r="P11" s="690"/>
      <c r="Q11" s="690"/>
      <c r="R11" s="690"/>
      <c r="S11" s="690"/>
      <c r="T11" s="690"/>
    </row>
    <row r="12" spans="1:20" ht="14.25" customHeight="1">
      <c r="A12" s="956"/>
      <c r="B12" s="691"/>
      <c r="C12" s="690" t="str">
        <f>'13費目別内訳'!C8</f>
        <v>給排水衛生設備工事費</v>
      </c>
      <c r="D12" s="692"/>
      <c r="E12" s="766" t="e">
        <f t="shared" si="0"/>
        <v>#DIV/0!</v>
      </c>
      <c r="F12" s="769" t="e">
        <f>'16事業費目別内訳'!G10</f>
        <v>#DIV/0!</v>
      </c>
      <c r="G12" s="691"/>
      <c r="H12" s="695"/>
      <c r="I12" s="769" t="e">
        <f>'16事業費目別内訳'!H10</f>
        <v>#DIV/0!</v>
      </c>
      <c r="J12" s="696"/>
      <c r="K12" s="695"/>
      <c r="L12" s="769" t="e">
        <f>'16事業費目別内訳'!I10</f>
        <v>#DIV/0!</v>
      </c>
      <c r="M12" s="697"/>
      <c r="N12" s="690"/>
      <c r="O12" s="690"/>
      <c r="P12" s="690"/>
      <c r="Q12" s="690"/>
      <c r="R12" s="690"/>
      <c r="S12" s="690"/>
      <c r="T12" s="690"/>
    </row>
    <row r="13" spans="1:20" ht="14.25" customHeight="1">
      <c r="A13" s="956"/>
      <c r="B13" s="691"/>
      <c r="C13" s="690" t="str">
        <f>'13費目別内訳'!C9</f>
        <v>冷暖房設備工事費</v>
      </c>
      <c r="D13" s="692"/>
      <c r="E13" s="766" t="e">
        <f t="shared" si="0"/>
        <v>#DIV/0!</v>
      </c>
      <c r="F13" s="769" t="e">
        <f>'16事業費目別内訳'!G11</f>
        <v>#DIV/0!</v>
      </c>
      <c r="G13" s="691"/>
      <c r="H13" s="695"/>
      <c r="I13" s="769" t="e">
        <f>'16事業費目別内訳'!H11</f>
        <v>#DIV/0!</v>
      </c>
      <c r="J13" s="696"/>
      <c r="K13" s="695"/>
      <c r="L13" s="769" t="e">
        <f>'16事業費目別内訳'!I11</f>
        <v>#DIV/0!</v>
      </c>
      <c r="M13" s="697"/>
      <c r="N13" s="690"/>
      <c r="O13" s="690"/>
      <c r="P13" s="690"/>
      <c r="Q13" s="690"/>
      <c r="R13" s="690"/>
      <c r="S13" s="690"/>
      <c r="T13" s="690"/>
    </row>
    <row r="14" spans="1:20" ht="14.25" customHeight="1">
      <c r="A14" s="956"/>
      <c r="B14" s="691"/>
      <c r="C14" s="690" t="str">
        <f>'13費目別内訳'!C10</f>
        <v>その他工事費</v>
      </c>
      <c r="D14" s="692"/>
      <c r="E14" s="766" t="e">
        <f t="shared" si="0"/>
        <v>#DIV/0!</v>
      </c>
      <c r="F14" s="769" t="e">
        <f>'16事業費目別内訳'!G12</f>
        <v>#DIV/0!</v>
      </c>
      <c r="G14" s="691"/>
      <c r="H14" s="695"/>
      <c r="I14" s="769" t="e">
        <f>'16事業費目別内訳'!H12</f>
        <v>#DIV/0!</v>
      </c>
      <c r="J14" s="696"/>
      <c r="K14" s="695"/>
      <c r="L14" s="769" t="e">
        <f>'16事業費目別内訳'!I12</f>
        <v>#DIV/0!</v>
      </c>
      <c r="M14" s="697"/>
      <c r="N14" s="690"/>
      <c r="O14" s="690"/>
      <c r="P14" s="690"/>
      <c r="Q14" s="690"/>
      <c r="R14" s="690"/>
      <c r="S14" s="690"/>
      <c r="T14" s="690"/>
    </row>
    <row r="15" spans="1:20" ht="14.25" customHeight="1">
      <c r="A15" s="956"/>
      <c r="B15" s="691"/>
      <c r="C15" s="690"/>
      <c r="D15" s="692"/>
      <c r="E15" s="766">
        <f t="shared" si="0"/>
        <v>0</v>
      </c>
      <c r="F15" s="694"/>
      <c r="G15" s="691"/>
      <c r="H15" s="695"/>
      <c r="I15" s="694"/>
      <c r="J15" s="696"/>
      <c r="K15" s="695"/>
      <c r="L15" s="694"/>
      <c r="M15" s="697"/>
      <c r="N15" s="690"/>
      <c r="O15" s="690"/>
      <c r="P15" s="690"/>
      <c r="Q15" s="690"/>
      <c r="R15" s="690"/>
      <c r="S15" s="690"/>
      <c r="T15" s="690"/>
    </row>
    <row r="16" spans="1:20" ht="14.25" customHeight="1">
      <c r="A16" s="956"/>
      <c r="B16" s="691"/>
      <c r="C16" s="690"/>
      <c r="D16" s="692"/>
      <c r="E16" s="693"/>
      <c r="F16" s="694"/>
      <c r="G16" s="691"/>
      <c r="H16" s="695"/>
      <c r="I16" s="694"/>
      <c r="J16" s="696"/>
      <c r="K16" s="695"/>
      <c r="L16" s="694"/>
      <c r="M16" s="697"/>
      <c r="N16" s="690"/>
      <c r="O16" s="690"/>
      <c r="P16" s="690"/>
      <c r="Q16" s="690"/>
      <c r="R16" s="690"/>
      <c r="S16" s="690"/>
      <c r="T16" s="690"/>
    </row>
    <row r="17" spans="1:20" ht="14.25" customHeight="1">
      <c r="A17" s="956"/>
      <c r="B17" s="691" t="str">
        <f>'13費目別内訳'!C11</f>
        <v>昇降機設備工事費</v>
      </c>
      <c r="C17" s="690"/>
      <c r="D17" s="692"/>
      <c r="E17" s="766" t="e">
        <f>F17+I17+L17</f>
        <v>#DIV/0!</v>
      </c>
      <c r="F17" s="769" t="e">
        <f>'16事業費目別内訳'!G15</f>
        <v>#DIV/0!</v>
      </c>
      <c r="G17" s="691"/>
      <c r="H17" s="695"/>
      <c r="I17" s="769" t="e">
        <f>'16事業費目別内訳'!H15</f>
        <v>#DIV/0!</v>
      </c>
      <c r="J17" s="696"/>
      <c r="K17" s="695"/>
      <c r="L17" s="769" t="e">
        <f>'16事業費目別内訳'!I15</f>
        <v>#DIV/0!</v>
      </c>
      <c r="M17" s="697"/>
      <c r="N17" s="690"/>
      <c r="O17" s="690"/>
      <c r="P17" s="690"/>
      <c r="Q17" s="690"/>
      <c r="R17" s="690"/>
      <c r="S17" s="690"/>
      <c r="T17" s="690"/>
    </row>
    <row r="18" spans="1:20" ht="14.25" customHeight="1">
      <c r="A18" s="956"/>
      <c r="B18" s="691" t="str">
        <f>'13費目別内訳'!C12</f>
        <v>スプリンクラー工事費</v>
      </c>
      <c r="C18" s="690"/>
      <c r="D18" s="692"/>
      <c r="E18" s="766" t="e">
        <f>F18+I18+L18</f>
        <v>#DIV/0!</v>
      </c>
      <c r="F18" s="769" t="e">
        <f>'16事業費目別内訳'!G16</f>
        <v>#DIV/0!</v>
      </c>
      <c r="G18" s="691"/>
      <c r="H18" s="695"/>
      <c r="I18" s="769" t="e">
        <f>'16事業費目別内訳'!H16</f>
        <v>#DIV/0!</v>
      </c>
      <c r="J18" s="696"/>
      <c r="K18" s="695"/>
      <c r="L18" s="769" t="e">
        <f>'16事業費目別内訳'!I16</f>
        <v>#DIV/0!</v>
      </c>
      <c r="M18" s="697"/>
      <c r="N18" s="690"/>
      <c r="O18" s="690"/>
      <c r="P18" s="690"/>
      <c r="Q18" s="690"/>
      <c r="R18" s="690"/>
      <c r="S18" s="690"/>
      <c r="T18" s="690"/>
    </row>
    <row r="19" spans="1:20" ht="14.25" customHeight="1">
      <c r="A19" s="956"/>
      <c r="B19" s="691"/>
      <c r="C19" s="690"/>
      <c r="D19" s="692"/>
      <c r="E19" s="766">
        <f>F19+I19+L19</f>
        <v>0</v>
      </c>
      <c r="F19" s="694"/>
      <c r="G19" s="691"/>
      <c r="H19" s="695"/>
      <c r="I19" s="694"/>
      <c r="J19" s="696"/>
      <c r="K19" s="695"/>
      <c r="L19" s="694"/>
      <c r="M19" s="697"/>
      <c r="N19" s="690"/>
      <c r="O19" s="690"/>
      <c r="P19" s="690"/>
      <c r="Q19" s="690"/>
      <c r="R19" s="690"/>
      <c r="S19" s="690"/>
      <c r="T19" s="690"/>
    </row>
    <row r="20" spans="1:20" ht="14.25" customHeight="1">
      <c r="A20" s="956"/>
      <c r="B20" s="698"/>
      <c r="C20" s="699"/>
      <c r="D20" s="700"/>
      <c r="E20" s="693"/>
      <c r="F20" s="701"/>
      <c r="G20" s="698"/>
      <c r="H20" s="702"/>
      <c r="I20" s="701"/>
      <c r="J20" s="703"/>
      <c r="K20" s="702"/>
      <c r="L20" s="701"/>
      <c r="M20" s="704"/>
      <c r="N20" s="690"/>
      <c r="O20" s="690"/>
      <c r="P20" s="690"/>
      <c r="Q20" s="690"/>
      <c r="R20" s="690"/>
      <c r="S20" s="690"/>
      <c r="T20" s="690"/>
    </row>
    <row r="21" spans="1:20" ht="14.25" customHeight="1">
      <c r="A21" s="956"/>
      <c r="B21" s="736" t="s">
        <v>239</v>
      </c>
      <c r="C21" s="737"/>
      <c r="D21" s="738" t="s">
        <v>240</v>
      </c>
      <c r="E21" s="739" t="e">
        <f>SUM(E8,E17:E20)</f>
        <v>#DIV/0!</v>
      </c>
      <c r="F21" s="740" t="e">
        <f>SUM(F8,F17:F20)</f>
        <v>#DIV/0!</v>
      </c>
      <c r="G21" s="736"/>
      <c r="H21" s="741"/>
      <c r="I21" s="740" t="e">
        <f>SUM(I8,I17:I20)</f>
        <v>#DIV/0!</v>
      </c>
      <c r="J21" s="742"/>
      <c r="K21" s="741"/>
      <c r="L21" s="740" t="e">
        <f>SUM(L8,L17:L20)</f>
        <v>#DIV/0!</v>
      </c>
      <c r="M21" s="743"/>
    </row>
    <row r="22" spans="1:20" ht="14.25" customHeight="1">
      <c r="A22" s="956"/>
      <c r="B22" s="705" t="s">
        <v>53</v>
      </c>
      <c r="C22" s="706"/>
      <c r="D22" s="707" t="s">
        <v>241</v>
      </c>
      <c r="E22" s="739">
        <f>F22+I22+L22</f>
        <v>0</v>
      </c>
      <c r="F22" s="708"/>
      <c r="G22" s="705"/>
      <c r="H22" s="709"/>
      <c r="I22" s="708"/>
      <c r="J22" s="710"/>
      <c r="K22" s="709"/>
      <c r="L22" s="708"/>
      <c r="M22" s="711"/>
    </row>
    <row r="23" spans="1:20" ht="18.75" customHeight="1" thickBot="1">
      <c r="A23" s="957"/>
      <c r="B23" s="748" t="s">
        <v>242</v>
      </c>
      <c r="C23" s="744"/>
      <c r="D23" s="745" t="s">
        <v>243</v>
      </c>
      <c r="E23" s="746" t="e">
        <f>SUM(E21:E22)</f>
        <v>#DIV/0!</v>
      </c>
      <c r="F23" s="747" t="e">
        <f>SUM(F21:F22)</f>
        <v>#DIV/0!</v>
      </c>
      <c r="G23" s="748"/>
      <c r="H23" s="749" t="s">
        <v>244</v>
      </c>
      <c r="I23" s="747" t="e">
        <f>SUM(I21:I22)</f>
        <v>#DIV/0!</v>
      </c>
      <c r="J23" s="750" t="e">
        <f>I23/E23</f>
        <v>#DIV/0!</v>
      </c>
      <c r="K23" s="749" t="s">
        <v>245</v>
      </c>
      <c r="L23" s="747" t="e">
        <f>SUM(L21:L22)</f>
        <v>#DIV/0!</v>
      </c>
      <c r="M23" s="751" t="e">
        <f>L23/E23</f>
        <v>#DIV/0!</v>
      </c>
    </row>
    <row r="24" spans="1:20" ht="14.25" customHeight="1">
      <c r="A24" s="958" t="s">
        <v>71</v>
      </c>
      <c r="B24" s="691" t="str">
        <f>'13費目別内訳'!C14</f>
        <v>外構工事費</v>
      </c>
      <c r="C24" s="712"/>
      <c r="D24" s="713"/>
      <c r="E24" s="766" t="e">
        <f>F24+I24+L24</f>
        <v>#DIV/0!</v>
      </c>
      <c r="F24" s="769" t="e">
        <f>'16事業費目別内訳'!G22</f>
        <v>#DIV/0!</v>
      </c>
      <c r="G24" s="691"/>
      <c r="H24" s="714"/>
      <c r="I24" s="769" t="e">
        <f>'16事業費目別内訳'!H22</f>
        <v>#DIV/0!</v>
      </c>
      <c r="J24" s="696"/>
      <c r="K24" s="714"/>
      <c r="L24" s="769" t="e">
        <f>'16事業費目別内訳'!I22</f>
        <v>#DIV/0!</v>
      </c>
      <c r="M24" s="697"/>
    </row>
    <row r="25" spans="1:20" ht="14.25" customHeight="1">
      <c r="A25" s="958"/>
      <c r="B25" s="691" t="str">
        <f>'13費目別内訳'!C15</f>
        <v>緑化工事</v>
      </c>
      <c r="C25" s="690"/>
      <c r="D25" s="715"/>
      <c r="E25" s="766">
        <f>F25+I25+L25</f>
        <v>0</v>
      </c>
      <c r="F25" s="769">
        <f>'16事業費目別内訳'!G23</f>
        <v>0</v>
      </c>
      <c r="G25" s="691"/>
      <c r="H25" s="695"/>
      <c r="I25" s="769">
        <f>'16事業費目別内訳'!H23</f>
        <v>0</v>
      </c>
      <c r="J25" s="696"/>
      <c r="K25" s="695"/>
      <c r="L25" s="769">
        <f>'16事業費目別内訳'!I23</f>
        <v>0</v>
      </c>
      <c r="M25" s="697"/>
    </row>
    <row r="26" spans="1:20" ht="14.25" customHeight="1">
      <c r="A26" s="958"/>
      <c r="B26" s="691"/>
      <c r="C26" s="690"/>
      <c r="D26" s="715"/>
      <c r="E26" s="766">
        <f>F26+I26+L26</f>
        <v>0</v>
      </c>
      <c r="F26" s="694"/>
      <c r="G26" s="691"/>
      <c r="H26" s="695"/>
      <c r="I26" s="694"/>
      <c r="J26" s="696"/>
      <c r="K26" s="695"/>
      <c r="L26" s="694"/>
      <c r="M26" s="697"/>
    </row>
    <row r="27" spans="1:20" ht="14.25" customHeight="1">
      <c r="A27" s="958"/>
      <c r="B27" s="691"/>
      <c r="C27" s="690"/>
      <c r="D27" s="715"/>
      <c r="E27" s="766">
        <f>F27+I27+L27</f>
        <v>0</v>
      </c>
      <c r="F27" s="694"/>
      <c r="G27" s="691"/>
      <c r="H27" s="695"/>
      <c r="I27" s="694"/>
      <c r="J27" s="696"/>
      <c r="K27" s="695"/>
      <c r="L27" s="694"/>
      <c r="M27" s="697"/>
    </row>
    <row r="28" spans="1:20" ht="14.25" customHeight="1">
      <c r="A28" s="958"/>
      <c r="B28" s="691"/>
      <c r="C28" s="690"/>
      <c r="D28" s="715"/>
      <c r="E28" s="766">
        <f>F28+I28+L28</f>
        <v>0</v>
      </c>
      <c r="F28" s="694"/>
      <c r="G28" s="691"/>
      <c r="H28" s="695"/>
      <c r="I28" s="694"/>
      <c r="J28" s="696"/>
      <c r="K28" s="695"/>
      <c r="L28" s="694"/>
      <c r="M28" s="697"/>
    </row>
    <row r="29" spans="1:20" ht="14.25" customHeight="1">
      <c r="A29" s="958"/>
      <c r="B29" s="736" t="s">
        <v>239</v>
      </c>
      <c r="C29" s="737"/>
      <c r="D29" s="738" t="s">
        <v>246</v>
      </c>
      <c r="E29" s="739" t="e">
        <f>SUM(E24:E28)</f>
        <v>#DIV/0!</v>
      </c>
      <c r="F29" s="740" t="e">
        <f>SUM(F24:F28)</f>
        <v>#DIV/0!</v>
      </c>
      <c r="G29" s="736"/>
      <c r="H29" s="741"/>
      <c r="I29" s="740" t="e">
        <f>SUM(I24:I28)</f>
        <v>#DIV/0!</v>
      </c>
      <c r="J29" s="742"/>
      <c r="K29" s="741"/>
      <c r="L29" s="740" t="e">
        <f>SUM(L24:L28)</f>
        <v>#DIV/0!</v>
      </c>
      <c r="M29" s="743"/>
    </row>
    <row r="30" spans="1:20" ht="14.25" customHeight="1">
      <c r="A30" s="958"/>
      <c r="B30" s="691" t="s">
        <v>247</v>
      </c>
      <c r="C30" s="690"/>
      <c r="D30" s="716" t="s">
        <v>248</v>
      </c>
      <c r="E30" s="766">
        <f>F30+I30+L30</f>
        <v>0</v>
      </c>
      <c r="F30" s="694"/>
      <c r="G30" s="691"/>
      <c r="H30" s="717"/>
      <c r="I30" s="694"/>
      <c r="J30" s="696"/>
      <c r="K30" s="717"/>
      <c r="L30" s="694"/>
      <c r="M30" s="697"/>
    </row>
    <row r="31" spans="1:20" ht="18.75" customHeight="1" thickBot="1">
      <c r="A31" s="958"/>
      <c r="B31" s="959" t="s">
        <v>249</v>
      </c>
      <c r="C31" s="960"/>
      <c r="D31" s="752"/>
      <c r="E31" s="753" t="e">
        <f>SUM(E29:E30)</f>
        <v>#DIV/0!</v>
      </c>
      <c r="F31" s="754" t="e">
        <f>SUM(F29:F30)</f>
        <v>#DIV/0!</v>
      </c>
      <c r="G31" s="755"/>
      <c r="H31" s="756"/>
      <c r="I31" s="754" t="e">
        <f>SUM(I29:I30)</f>
        <v>#DIV/0!</v>
      </c>
      <c r="J31" s="757"/>
      <c r="K31" s="756"/>
      <c r="L31" s="754" t="e">
        <f>SUM(L29:L30)</f>
        <v>#DIV/0!</v>
      </c>
      <c r="M31" s="758"/>
    </row>
    <row r="32" spans="1:20" ht="14.25" customHeight="1">
      <c r="A32" s="718" t="s">
        <v>250</v>
      </c>
      <c r="B32" s="719"/>
      <c r="C32" s="719"/>
      <c r="D32" s="718"/>
      <c r="E32" s="759" t="e">
        <f>E21+E29</f>
        <v>#DIV/0!</v>
      </c>
      <c r="F32" s="762" t="e">
        <f>F21+F29</f>
        <v>#DIV/0!</v>
      </c>
      <c r="G32" s="720"/>
      <c r="H32" s="721"/>
      <c r="I32" s="762" t="e">
        <f>I21+I29</f>
        <v>#DIV/0!</v>
      </c>
      <c r="J32" s="722"/>
      <c r="K32" s="721"/>
      <c r="L32" s="762" t="e">
        <f>L21+L29</f>
        <v>#DIV/0!</v>
      </c>
      <c r="M32" s="723"/>
    </row>
    <row r="33" spans="1:13" ht="14.25" customHeight="1" thickBot="1">
      <c r="A33" s="724" t="s">
        <v>251</v>
      </c>
      <c r="B33" s="725"/>
      <c r="C33" s="725"/>
      <c r="D33" s="724"/>
      <c r="E33" s="760">
        <f>E22+E30</f>
        <v>0</v>
      </c>
      <c r="F33" s="763">
        <f>F22+F30</f>
        <v>0</v>
      </c>
      <c r="G33" s="726"/>
      <c r="H33" s="727"/>
      <c r="I33" s="763">
        <f>I22+I30</f>
        <v>0</v>
      </c>
      <c r="J33" s="728"/>
      <c r="K33" s="727"/>
      <c r="L33" s="763">
        <f>L22+L30</f>
        <v>0</v>
      </c>
      <c r="M33" s="729"/>
    </row>
    <row r="34" spans="1:13" ht="22.5" customHeight="1" thickTop="1" thickBot="1">
      <c r="A34" s="961" t="s">
        <v>29</v>
      </c>
      <c r="B34" s="962"/>
      <c r="C34" s="963"/>
      <c r="D34" s="730"/>
      <c r="E34" s="761" t="e">
        <f>SUM(E32:E33)</f>
        <v>#DIV/0!</v>
      </c>
      <c r="F34" s="764" t="e">
        <f>SUM(F32:F33)</f>
        <v>#DIV/0!</v>
      </c>
      <c r="G34" s="731"/>
      <c r="H34" s="732"/>
      <c r="I34" s="764" t="e">
        <f>SUM(I32:I33)</f>
        <v>#DIV/0!</v>
      </c>
      <c r="J34" s="733"/>
      <c r="K34" s="732"/>
      <c r="L34" s="764" t="e">
        <f>SUM(L32:L33)</f>
        <v>#DIV/0!</v>
      </c>
      <c r="M34" s="734"/>
    </row>
    <row r="35" spans="1:13" ht="7.5" customHeight="1"/>
    <row r="36" spans="1:13" ht="15" customHeight="1">
      <c r="A36" s="677" t="s">
        <v>252</v>
      </c>
    </row>
    <row r="37" spans="1:13" ht="15" customHeight="1">
      <c r="A37" s="677" t="s">
        <v>253</v>
      </c>
    </row>
    <row r="38" spans="1:13" ht="15" customHeight="1">
      <c r="A38" s="677" t="s">
        <v>254</v>
      </c>
    </row>
    <row r="39" spans="1:13" ht="15" customHeight="1">
      <c r="A39" s="735" t="s">
        <v>255</v>
      </c>
    </row>
  </sheetData>
  <mergeCells count="16">
    <mergeCell ref="A34:C34"/>
    <mergeCell ref="A2:M2"/>
    <mergeCell ref="M3:M4"/>
    <mergeCell ref="A5:A7"/>
    <mergeCell ref="B5:C7"/>
    <mergeCell ref="D5:E7"/>
    <mergeCell ref="F5:M5"/>
    <mergeCell ref="F6:G6"/>
    <mergeCell ref="H6:J6"/>
    <mergeCell ref="K6:M6"/>
    <mergeCell ref="C3:E3"/>
    <mergeCell ref="H7:I7"/>
    <mergeCell ref="K7:L7"/>
    <mergeCell ref="A8:A23"/>
    <mergeCell ref="A24:A31"/>
    <mergeCell ref="B31:C31"/>
  </mergeCells>
  <phoneticPr fontId="2"/>
  <printOptions horizontalCentered="1"/>
  <pageMargins left="0.39370078740157483" right="0.39370078740157483" top="0.39370078740157483" bottom="0" header="0" footer="0.19685039370078741"/>
  <pageSetup paperSize="9" orientation="landscape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view="pageBreakPreview" zoomScale="60" zoomScaleNormal="100" workbookViewId="0">
      <selection activeCell="P60" sqref="P60"/>
    </sheetView>
  </sheetViews>
  <sheetFormatPr defaultRowHeight="13.5"/>
  <cols>
    <col min="1" max="1" width="1.625" customWidth="1"/>
    <col min="2" max="2" width="13.625" customWidth="1"/>
    <col min="3" max="3" width="26.125" customWidth="1"/>
    <col min="4" max="4" width="16.5" customWidth="1"/>
    <col min="5" max="5" width="18.25" customWidth="1"/>
    <col min="6" max="6" width="14.625" customWidth="1"/>
    <col min="7" max="7" width="15.625" customWidth="1"/>
    <col min="8" max="8" width="14.625" customWidth="1"/>
  </cols>
  <sheetData>
    <row r="1" spans="1:8" ht="18.75">
      <c r="A1" s="190" t="s">
        <v>85</v>
      </c>
      <c r="B1" s="100"/>
      <c r="F1" s="191"/>
      <c r="H1" s="191" t="s">
        <v>86</v>
      </c>
    </row>
    <row r="2" spans="1:8" ht="6" customHeight="1">
      <c r="A2" s="190"/>
      <c r="B2" s="100"/>
      <c r="C2" s="452"/>
    </row>
    <row r="3" spans="1:8">
      <c r="A3" s="103"/>
      <c r="B3" s="100"/>
      <c r="C3" s="452"/>
      <c r="H3" t="s">
        <v>23</v>
      </c>
    </row>
    <row r="4" spans="1:8">
      <c r="A4" s="103"/>
      <c r="B4" s="100"/>
    </row>
    <row r="5" spans="1:8">
      <c r="A5" s="103"/>
      <c r="B5" s="192"/>
      <c r="C5" s="193"/>
      <c r="D5" s="194" t="s">
        <v>56</v>
      </c>
      <c r="E5" s="446" t="str">
        <f>'16事業費目別内訳'!F5</f>
        <v>介護老人保健施設</v>
      </c>
      <c r="F5" s="447" t="str">
        <f>'16事業費目別内訳'!J5</f>
        <v>○①事業専用</v>
      </c>
      <c r="G5" s="446" t="str">
        <f>'16事業費目別内訳'!N5</f>
        <v>○②事業専用</v>
      </c>
      <c r="H5" s="447" t="str">
        <f>'16事業費目別内訳'!R5</f>
        <v>○③事業専用</v>
      </c>
    </row>
    <row r="6" spans="1:8">
      <c r="A6" s="995"/>
      <c r="B6" s="994" t="s">
        <v>87</v>
      </c>
      <c r="C6" s="195" t="s">
        <v>88</v>
      </c>
      <c r="D6" s="196">
        <v>2000000</v>
      </c>
      <c r="E6" s="197"/>
      <c r="F6" s="198"/>
      <c r="G6" s="197"/>
      <c r="H6" s="198"/>
    </row>
    <row r="7" spans="1:8">
      <c r="A7" s="995"/>
      <c r="B7" s="996"/>
      <c r="C7" s="199" t="s">
        <v>89</v>
      </c>
      <c r="D7" s="200">
        <v>50000000</v>
      </c>
      <c r="E7" s="201"/>
      <c r="F7" s="202"/>
      <c r="G7" s="201"/>
      <c r="H7" s="202"/>
    </row>
    <row r="8" spans="1:8">
      <c r="A8" s="995"/>
      <c r="B8" s="996" t="s">
        <v>90</v>
      </c>
      <c r="C8" s="203" t="s">
        <v>91</v>
      </c>
      <c r="D8" s="204">
        <v>200000</v>
      </c>
      <c r="E8" s="205"/>
      <c r="F8" s="206"/>
      <c r="G8" s="205"/>
      <c r="H8" s="206"/>
    </row>
    <row r="9" spans="1:8">
      <c r="A9" s="995"/>
      <c r="B9" s="996"/>
      <c r="C9" s="199" t="s">
        <v>92</v>
      </c>
      <c r="D9" s="200">
        <v>100000</v>
      </c>
      <c r="E9" s="201"/>
      <c r="F9" s="202"/>
      <c r="G9" s="201"/>
      <c r="H9" s="202"/>
    </row>
    <row r="10" spans="1:8">
      <c r="A10" s="995"/>
      <c r="B10" s="996" t="s">
        <v>93</v>
      </c>
      <c r="C10" s="203" t="s">
        <v>94</v>
      </c>
      <c r="D10" s="204">
        <v>30000000</v>
      </c>
      <c r="E10" s="205"/>
      <c r="F10" s="206"/>
      <c r="G10" s="205"/>
      <c r="H10" s="206"/>
    </row>
    <row r="11" spans="1:8">
      <c r="A11" s="995"/>
      <c r="B11" s="996"/>
      <c r="C11" s="199" t="s">
        <v>95</v>
      </c>
      <c r="D11" s="200"/>
      <c r="E11" s="201"/>
      <c r="F11" s="202"/>
      <c r="G11" s="201"/>
      <c r="H11" s="202"/>
    </row>
    <row r="12" spans="1:8">
      <c r="A12" s="103"/>
      <c r="B12" s="990" t="s">
        <v>96</v>
      </c>
      <c r="C12" s="203" t="s">
        <v>97</v>
      </c>
      <c r="D12" s="204">
        <v>0</v>
      </c>
      <c r="E12" s="205"/>
      <c r="F12" s="206"/>
      <c r="G12" s="205"/>
      <c r="H12" s="206"/>
    </row>
    <row r="13" spans="1:8">
      <c r="A13" s="103"/>
      <c r="B13" s="994"/>
      <c r="C13" s="207"/>
      <c r="D13" s="208"/>
      <c r="E13" s="209"/>
      <c r="F13" s="210"/>
      <c r="G13" s="209"/>
      <c r="H13" s="210"/>
    </row>
    <row r="14" spans="1:8">
      <c r="A14" s="995"/>
      <c r="B14" s="996" t="s">
        <v>98</v>
      </c>
      <c r="C14" s="203" t="s">
        <v>99</v>
      </c>
      <c r="D14" s="204">
        <v>800000</v>
      </c>
      <c r="E14" s="205"/>
      <c r="F14" s="206"/>
      <c r="G14" s="205"/>
      <c r="H14" s="206"/>
    </row>
    <row r="15" spans="1:8">
      <c r="A15" s="995"/>
      <c r="B15" s="996"/>
      <c r="C15" s="199" t="s">
        <v>100</v>
      </c>
      <c r="D15" s="200">
        <v>400000</v>
      </c>
      <c r="E15" s="201"/>
      <c r="F15" s="202"/>
      <c r="G15" s="201"/>
      <c r="H15" s="202"/>
    </row>
    <row r="16" spans="1:8">
      <c r="A16" s="995"/>
      <c r="B16" s="996" t="s">
        <v>101</v>
      </c>
      <c r="C16" s="203" t="s">
        <v>102</v>
      </c>
      <c r="D16" s="204">
        <v>1000000</v>
      </c>
      <c r="E16" s="205"/>
      <c r="F16" s="206"/>
      <c r="G16" s="205"/>
      <c r="H16" s="206"/>
    </row>
    <row r="17" spans="1:8">
      <c r="A17" s="995"/>
      <c r="B17" s="996"/>
      <c r="C17" s="199" t="s">
        <v>103</v>
      </c>
      <c r="D17" s="200">
        <v>500000</v>
      </c>
      <c r="E17" s="201"/>
      <c r="F17" s="202"/>
      <c r="G17" s="201"/>
      <c r="H17" s="202"/>
    </row>
    <row r="18" spans="1:8">
      <c r="A18" s="995"/>
      <c r="B18" s="996" t="s">
        <v>104</v>
      </c>
      <c r="C18" s="203" t="s">
        <v>105</v>
      </c>
      <c r="D18" s="204">
        <v>10000000</v>
      </c>
      <c r="E18" s="205"/>
      <c r="F18" s="206"/>
      <c r="G18" s="205"/>
      <c r="H18" s="206"/>
    </row>
    <row r="19" spans="1:8">
      <c r="A19" s="995"/>
      <c r="B19" s="996"/>
      <c r="C19" s="199" t="s">
        <v>106</v>
      </c>
      <c r="D19" s="200">
        <v>0</v>
      </c>
      <c r="E19" s="201"/>
      <c r="F19" s="202"/>
      <c r="G19" s="201"/>
      <c r="H19" s="202"/>
    </row>
    <row r="20" spans="1:8">
      <c r="A20" s="103"/>
      <c r="B20" s="990" t="s">
        <v>107</v>
      </c>
      <c r="C20" s="203" t="s">
        <v>107</v>
      </c>
      <c r="D20" s="204">
        <v>5000000</v>
      </c>
      <c r="E20" s="205"/>
      <c r="F20" s="206"/>
      <c r="G20" s="205"/>
      <c r="H20" s="206"/>
    </row>
    <row r="21" spans="1:8" ht="14.25" thickBot="1">
      <c r="A21" s="103"/>
      <c r="B21" s="991"/>
      <c r="C21" s="211"/>
      <c r="D21" s="212"/>
      <c r="E21" s="213"/>
      <c r="F21" s="214"/>
      <c r="G21" s="213"/>
      <c r="H21" s="214"/>
    </row>
    <row r="22" spans="1:8" ht="14.25" thickBot="1">
      <c r="A22" s="103"/>
      <c r="B22" s="992" t="s">
        <v>108</v>
      </c>
      <c r="C22" s="993"/>
      <c r="D22" s="215">
        <f>SUM(D6:D20)</f>
        <v>100000000</v>
      </c>
      <c r="E22" s="448">
        <f>SUM(E6:E21)</f>
        <v>0</v>
      </c>
      <c r="F22" s="448">
        <f t="shared" ref="F22:H22" si="0">SUM(F6:F21)</f>
        <v>0</v>
      </c>
      <c r="G22" s="448">
        <f t="shared" si="0"/>
        <v>0</v>
      </c>
      <c r="H22" s="448">
        <f t="shared" si="0"/>
        <v>0</v>
      </c>
    </row>
  </sheetData>
  <mergeCells count="15">
    <mergeCell ref="A6:A7"/>
    <mergeCell ref="B6:B7"/>
    <mergeCell ref="A8:A9"/>
    <mergeCell ref="B8:B9"/>
    <mergeCell ref="A10:A11"/>
    <mergeCell ref="B10:B11"/>
    <mergeCell ref="B20:B21"/>
    <mergeCell ref="B22:C22"/>
    <mergeCell ref="B12:B13"/>
    <mergeCell ref="A14:A15"/>
    <mergeCell ref="B14:B15"/>
    <mergeCell ref="A16:A17"/>
    <mergeCell ref="B16:B17"/>
    <mergeCell ref="A18:A19"/>
    <mergeCell ref="B18:B19"/>
  </mergeCells>
  <phoneticPr fontId="2"/>
  <pageMargins left="0.7" right="0.7" top="0.75" bottom="0.75" header="0.3" footer="0.3"/>
  <pageSetup paperSize="9" scale="73" orientation="portrait" r:id="rId1"/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70"/>
  <sheetViews>
    <sheetView showGridLines="0" view="pageBreakPreview" zoomScaleNormal="75" zoomScaleSheetLayoutView="100" workbookViewId="0">
      <selection activeCell="G37" sqref="G37"/>
    </sheetView>
  </sheetViews>
  <sheetFormatPr defaultColWidth="9" defaultRowHeight="13.5"/>
  <cols>
    <col min="1" max="1" width="2.875" style="271" customWidth="1"/>
    <col min="2" max="2" width="3.625" style="271" customWidth="1"/>
    <col min="3" max="3" width="17.5" style="271" customWidth="1"/>
    <col min="4" max="4" width="11.625" style="271" customWidth="1"/>
    <col min="5" max="5" width="25.625" style="271" customWidth="1"/>
    <col min="6" max="10" width="15.625" style="271" customWidth="1"/>
    <col min="11" max="12" width="9" style="271"/>
    <col min="13" max="13" width="13.25" style="271" customWidth="1"/>
    <col min="14" max="16384" width="9" style="271"/>
  </cols>
  <sheetData>
    <row r="1" spans="2:10" s="282" customFormat="1" ht="18" customHeight="1">
      <c r="B1" s="340" t="s">
        <v>142</v>
      </c>
      <c r="C1" s="340"/>
      <c r="D1" s="340"/>
      <c r="E1" s="340"/>
      <c r="F1" s="341"/>
      <c r="H1" s="340"/>
      <c r="I1" s="340"/>
      <c r="J1" s="340"/>
    </row>
    <row r="2" spans="2:10" s="282" customFormat="1" ht="18" customHeight="1">
      <c r="B2" s="283"/>
      <c r="C2" s="283"/>
      <c r="D2" s="283"/>
      <c r="F2" s="283"/>
      <c r="G2" s="283"/>
      <c r="H2" s="283"/>
      <c r="I2" s="283"/>
      <c r="J2" s="283"/>
    </row>
    <row r="3" spans="2:10" ht="17.25" customHeight="1" thickBot="1">
      <c r="F3" s="262"/>
      <c r="G3" s="262"/>
      <c r="H3" s="262"/>
      <c r="I3" s="278"/>
      <c r="J3" s="278" t="s">
        <v>23</v>
      </c>
    </row>
    <row r="4" spans="2:10" ht="29.25" customHeight="1" thickBot="1">
      <c r="B4" s="1041"/>
      <c r="C4" s="1042"/>
      <c r="D4" s="1042"/>
      <c r="E4" s="1042"/>
      <c r="F4" s="342" t="s">
        <v>56</v>
      </c>
      <c r="G4" s="410" t="str">
        <f>'16事業費目別内訳'!F5</f>
        <v>介護老人保健施設</v>
      </c>
      <c r="H4" s="411" t="str">
        <f>'16事業費目別内訳'!J5</f>
        <v>○①事業専用</v>
      </c>
      <c r="I4" s="419" t="str">
        <f>'16事業費目別内訳'!N5</f>
        <v>○②事業専用</v>
      </c>
      <c r="J4" s="418" t="str">
        <f>'16事業費目別内訳'!R5</f>
        <v>○③事業専用</v>
      </c>
    </row>
    <row r="5" spans="2:10" ht="15" customHeight="1">
      <c r="B5" s="1023" t="s">
        <v>112</v>
      </c>
      <c r="C5" s="1007" t="s">
        <v>113</v>
      </c>
      <c r="D5" s="1007"/>
      <c r="E5" s="1007"/>
      <c r="F5" s="369">
        <f>SUM(G5:J5)</f>
        <v>0</v>
      </c>
      <c r="G5" s="343"/>
      <c r="H5" s="287"/>
      <c r="I5" s="287"/>
      <c r="J5" s="420"/>
    </row>
    <row r="6" spans="2:10" ht="15" customHeight="1">
      <c r="B6" s="1024"/>
      <c r="C6" s="1028" t="s">
        <v>114</v>
      </c>
      <c r="D6" s="1043" t="s">
        <v>115</v>
      </c>
      <c r="E6" s="344" t="s">
        <v>116</v>
      </c>
      <c r="F6" s="370" t="e">
        <f>SUM(G6:J6)</f>
        <v>#DIV/0!</v>
      </c>
      <c r="G6" s="443" t="e">
        <f>'16事業費目別内訳'!F19</f>
        <v>#DIV/0!</v>
      </c>
      <c r="H6" s="455" t="e">
        <f>'16事業費目別内訳'!J19</f>
        <v>#DIV/0!</v>
      </c>
      <c r="I6" s="455" t="e">
        <f>'16事業費目別内訳'!N19</f>
        <v>#DIV/0!</v>
      </c>
      <c r="J6" s="455" t="e">
        <f>'16事業費目別内訳'!R19</f>
        <v>#DIV/0!</v>
      </c>
    </row>
    <row r="7" spans="2:10" ht="15" customHeight="1">
      <c r="B7" s="1024"/>
      <c r="C7" s="1009"/>
      <c r="D7" s="1044"/>
      <c r="E7" s="345" t="s">
        <v>117</v>
      </c>
      <c r="F7" s="371">
        <f t="shared" ref="F7:F14" si="0">SUM(G7:J7)</f>
        <v>0</v>
      </c>
      <c r="G7" s="444">
        <f>'16事業費目別内訳'!F20</f>
        <v>0</v>
      </c>
      <c r="H7" s="456">
        <f>'16事業費目別内訳'!J20</f>
        <v>0</v>
      </c>
      <c r="I7" s="456">
        <f>'16事業費目別内訳'!N20</f>
        <v>0</v>
      </c>
      <c r="J7" s="456">
        <f>'16事業費目別内訳'!R20</f>
        <v>0</v>
      </c>
    </row>
    <row r="8" spans="2:10" ht="15" customHeight="1">
      <c r="B8" s="1024"/>
      <c r="C8" s="1009"/>
      <c r="D8" s="1045"/>
      <c r="E8" s="346" t="s">
        <v>46</v>
      </c>
      <c r="F8" s="372" t="e">
        <f>SUM(G8:J8)</f>
        <v>#DIV/0!</v>
      </c>
      <c r="G8" s="376" t="e">
        <f>SUM(G6:G7)</f>
        <v>#DIV/0!</v>
      </c>
      <c r="H8" s="377" t="e">
        <f>SUM(H6:H7)</f>
        <v>#DIV/0!</v>
      </c>
      <c r="I8" s="377" t="e">
        <f>SUM(I6:I7)</f>
        <v>#DIV/0!</v>
      </c>
      <c r="J8" s="422" t="e">
        <f>SUM(J6:J7)</f>
        <v>#DIV/0!</v>
      </c>
    </row>
    <row r="9" spans="2:10" ht="15" customHeight="1">
      <c r="B9" s="1024"/>
      <c r="C9" s="1009"/>
      <c r="D9" s="1043" t="s">
        <v>143</v>
      </c>
      <c r="E9" s="344" t="s">
        <v>116</v>
      </c>
      <c r="F9" s="370" t="e">
        <f t="shared" si="0"/>
        <v>#DIV/0!</v>
      </c>
      <c r="G9" s="443" t="e">
        <f>'16事業費目別内訳'!F27</f>
        <v>#DIV/0!</v>
      </c>
      <c r="H9" s="673" t="e">
        <f>'16事業費目別内訳'!J27</f>
        <v>#DIV/0!</v>
      </c>
      <c r="I9" s="455" t="e">
        <f>'16事業費目別内訳'!N27</f>
        <v>#DIV/0!</v>
      </c>
      <c r="J9" s="673" t="e">
        <f>'16事業費目別内訳'!R27</f>
        <v>#DIV/0!</v>
      </c>
    </row>
    <row r="10" spans="2:10" ht="15" customHeight="1">
      <c r="B10" s="1024"/>
      <c r="C10" s="1009"/>
      <c r="D10" s="1044"/>
      <c r="E10" s="345" t="s">
        <v>117</v>
      </c>
      <c r="F10" s="371">
        <f t="shared" si="0"/>
        <v>0</v>
      </c>
      <c r="G10" s="444">
        <f>'16事業費目別内訳'!F28</f>
        <v>0</v>
      </c>
      <c r="H10" s="457">
        <f>'16事業費目別内訳'!J28</f>
        <v>0</v>
      </c>
      <c r="I10" s="674">
        <f>'16事業費目別内訳'!N28</f>
        <v>0</v>
      </c>
      <c r="J10" s="457">
        <f>'16事業費目別内訳'!R28</f>
        <v>0</v>
      </c>
    </row>
    <row r="11" spans="2:10" ht="15" customHeight="1">
      <c r="B11" s="1024"/>
      <c r="C11" s="1009"/>
      <c r="D11" s="1045"/>
      <c r="E11" s="346" t="s">
        <v>46</v>
      </c>
      <c r="F11" s="373" t="e">
        <f t="shared" si="0"/>
        <v>#DIV/0!</v>
      </c>
      <c r="G11" s="378" t="e">
        <f>SUM(G9:G10)</f>
        <v>#DIV/0!</v>
      </c>
      <c r="H11" s="379" t="e">
        <f>SUM(H9:H10)</f>
        <v>#DIV/0!</v>
      </c>
      <c r="I11" s="379" t="e">
        <f>SUM(I9:I10)</f>
        <v>#DIV/0!</v>
      </c>
      <c r="J11" s="423" t="e">
        <f>SUM(J9:J10)</f>
        <v>#DIV/0!</v>
      </c>
    </row>
    <row r="12" spans="2:10" ht="15" customHeight="1">
      <c r="B12" s="1024"/>
      <c r="C12" s="1009"/>
      <c r="D12" s="1043" t="s">
        <v>119</v>
      </c>
      <c r="E12" s="344" t="s">
        <v>116</v>
      </c>
      <c r="F12" s="370" t="e">
        <f t="shared" si="0"/>
        <v>#DIV/0!</v>
      </c>
      <c r="G12" s="380" t="e">
        <f t="shared" ref="G12:J13" si="1">G6+G9</f>
        <v>#DIV/0!</v>
      </c>
      <c r="H12" s="381" t="e">
        <f t="shared" si="1"/>
        <v>#DIV/0!</v>
      </c>
      <c r="I12" s="381" t="e">
        <f t="shared" ref="I12" si="2">I6+I9</f>
        <v>#DIV/0!</v>
      </c>
      <c r="J12" s="424" t="e">
        <f t="shared" si="1"/>
        <v>#DIV/0!</v>
      </c>
    </row>
    <row r="13" spans="2:10" ht="15" customHeight="1">
      <c r="B13" s="1024"/>
      <c r="C13" s="1009"/>
      <c r="D13" s="1044"/>
      <c r="E13" s="345" t="s">
        <v>117</v>
      </c>
      <c r="F13" s="371">
        <f t="shared" si="0"/>
        <v>0</v>
      </c>
      <c r="G13" s="382">
        <f>G7+G10</f>
        <v>0</v>
      </c>
      <c r="H13" s="383">
        <f t="shared" si="1"/>
        <v>0</v>
      </c>
      <c r="I13" s="383">
        <f t="shared" ref="I13" si="3">I7+I10</f>
        <v>0</v>
      </c>
      <c r="J13" s="425">
        <f t="shared" si="1"/>
        <v>0</v>
      </c>
    </row>
    <row r="14" spans="2:10" ht="15" customHeight="1">
      <c r="B14" s="1024"/>
      <c r="C14" s="1009"/>
      <c r="D14" s="1045"/>
      <c r="E14" s="346" t="s">
        <v>46</v>
      </c>
      <c r="F14" s="373" t="e">
        <f t="shared" si="0"/>
        <v>#DIV/0!</v>
      </c>
      <c r="G14" s="378" t="e">
        <f>SUM(G12:G13)</f>
        <v>#DIV/0!</v>
      </c>
      <c r="H14" s="379" t="e">
        <f>SUM(H12:H13)</f>
        <v>#DIV/0!</v>
      </c>
      <c r="I14" s="379" t="e">
        <f>SUM(I12:I13)</f>
        <v>#DIV/0!</v>
      </c>
      <c r="J14" s="423" t="e">
        <f>SUM(J12:J13)</f>
        <v>#DIV/0!</v>
      </c>
    </row>
    <row r="15" spans="2:10" ht="15" customHeight="1">
      <c r="B15" s="1024"/>
      <c r="C15" s="1046" t="s">
        <v>120</v>
      </c>
      <c r="D15" s="1047"/>
      <c r="E15" s="1047"/>
      <c r="F15" s="372">
        <f>SUM(G15:J15)</f>
        <v>0</v>
      </c>
      <c r="G15" s="347"/>
      <c r="H15" s="302"/>
      <c r="I15" s="302"/>
      <c r="J15" s="426"/>
    </row>
    <row r="16" spans="2:10" ht="15" customHeight="1">
      <c r="B16" s="1024"/>
      <c r="C16" s="1046" t="s">
        <v>121</v>
      </c>
      <c r="D16" s="1046"/>
      <c r="E16" s="1046"/>
      <c r="F16" s="374">
        <f>SUM(G16:J16)</f>
        <v>0</v>
      </c>
      <c r="G16" s="348"/>
      <c r="H16" s="303"/>
      <c r="I16" s="303"/>
      <c r="J16" s="427"/>
    </row>
    <row r="17" spans="2:10" ht="15" customHeight="1">
      <c r="B17" s="1024"/>
      <c r="C17" s="1027" t="s">
        <v>122</v>
      </c>
      <c r="D17" s="1048"/>
      <c r="E17" s="1049"/>
      <c r="F17" s="374">
        <f>SUM(G17:J17)</f>
        <v>0</v>
      </c>
      <c r="G17" s="445">
        <f>'10法人事務費'!E22</f>
        <v>0</v>
      </c>
      <c r="H17" s="450">
        <f>'10法人事務費'!F22</f>
        <v>0</v>
      </c>
      <c r="I17" s="451">
        <f>'10法人事務費'!G22</f>
        <v>0</v>
      </c>
      <c r="J17" s="450">
        <f>'10法人事務費'!H22</f>
        <v>0</v>
      </c>
    </row>
    <row r="18" spans="2:10" ht="15" customHeight="1" thickBot="1">
      <c r="B18" s="1025"/>
      <c r="C18" s="1003" t="s">
        <v>123</v>
      </c>
      <c r="D18" s="1003"/>
      <c r="E18" s="1003"/>
      <c r="F18" s="375" t="e">
        <f>SUM(G18:J18)</f>
        <v>#DIV/0!</v>
      </c>
      <c r="G18" s="384" t="e">
        <f>SUM(G5,G14:G17)</f>
        <v>#DIV/0!</v>
      </c>
      <c r="H18" s="385" t="e">
        <f>SUM(H5,H14:H17)</f>
        <v>#DIV/0!</v>
      </c>
      <c r="I18" s="385" t="e">
        <f>SUM(I5,I14:I17)</f>
        <v>#DIV/0!</v>
      </c>
      <c r="J18" s="428" t="e">
        <f>SUM(J5,J14:J17)</f>
        <v>#DIV/0!</v>
      </c>
    </row>
    <row r="19" spans="2:10" ht="7.5" customHeight="1" thickBot="1">
      <c r="B19" s="266"/>
      <c r="C19" s="267"/>
      <c r="D19" s="267"/>
      <c r="E19" s="267"/>
      <c r="F19" s="268"/>
      <c r="G19" s="268"/>
      <c r="H19" s="268"/>
      <c r="I19" s="268"/>
      <c r="J19" s="268"/>
    </row>
    <row r="20" spans="2:10" ht="15" customHeight="1">
      <c r="B20" s="1023" t="s">
        <v>144</v>
      </c>
      <c r="C20" s="1026" t="s">
        <v>113</v>
      </c>
      <c r="D20" s="1029" t="s">
        <v>125</v>
      </c>
      <c r="E20" s="1030"/>
      <c r="F20" s="386">
        <f>SUM(G20:J20)</f>
        <v>0</v>
      </c>
      <c r="G20" s="349"/>
      <c r="H20" s="350"/>
      <c r="I20" s="350"/>
      <c r="J20" s="429"/>
    </row>
    <row r="21" spans="2:10" ht="15" customHeight="1">
      <c r="B21" s="1024"/>
      <c r="C21" s="1010"/>
      <c r="D21" s="1031" t="s">
        <v>126</v>
      </c>
      <c r="E21" s="1032"/>
      <c r="F21" s="351"/>
      <c r="G21" s="352"/>
      <c r="H21" s="353"/>
      <c r="I21" s="353"/>
      <c r="J21" s="430"/>
    </row>
    <row r="22" spans="2:10" ht="15" customHeight="1">
      <c r="B22" s="1024"/>
      <c r="C22" s="1027"/>
      <c r="D22" s="1015" t="s">
        <v>127</v>
      </c>
      <c r="E22" s="1016"/>
      <c r="F22" s="373">
        <f t="shared" ref="F22:F48" si="4">SUM(G22:J22)</f>
        <v>0</v>
      </c>
      <c r="G22" s="354"/>
      <c r="H22" s="355"/>
      <c r="I22" s="355"/>
      <c r="J22" s="431"/>
    </row>
    <row r="23" spans="2:10" ht="15" customHeight="1">
      <c r="B23" s="1024"/>
      <c r="C23" s="1027"/>
      <c r="D23" s="1017" t="s">
        <v>128</v>
      </c>
      <c r="E23" s="1018"/>
      <c r="F23" s="387">
        <f t="shared" si="4"/>
        <v>0</v>
      </c>
      <c r="G23" s="356"/>
      <c r="H23" s="357"/>
      <c r="I23" s="357"/>
      <c r="J23" s="432"/>
    </row>
    <row r="24" spans="2:10" ht="15" customHeight="1" thickBot="1">
      <c r="B24" s="1024"/>
      <c r="C24" s="1028"/>
      <c r="D24" s="1033" t="s">
        <v>68</v>
      </c>
      <c r="E24" s="1020"/>
      <c r="F24" s="388">
        <f>SUM(G24:J24)</f>
        <v>0</v>
      </c>
      <c r="G24" s="396">
        <f>SUM(G20:G23)</f>
        <v>0</v>
      </c>
      <c r="H24" s="397">
        <f>SUM(H20:H23)</f>
        <v>0</v>
      </c>
      <c r="I24" s="397">
        <f>SUM(I20:I23)</f>
        <v>0</v>
      </c>
      <c r="J24" s="433">
        <f>SUM(J20:J23)</f>
        <v>0</v>
      </c>
    </row>
    <row r="25" spans="2:10" ht="15" customHeight="1">
      <c r="B25" s="1024"/>
      <c r="C25" s="1034" t="s">
        <v>114</v>
      </c>
      <c r="D25" s="1035" t="s">
        <v>125</v>
      </c>
      <c r="E25" s="1036"/>
      <c r="F25" s="386" t="e">
        <f t="shared" si="4"/>
        <v>#DIV/0!</v>
      </c>
      <c r="G25" s="675" t="e">
        <f>'10算出内訳（ユニット型）'!AC12+'10算出内訳（従来型）'!AC14</f>
        <v>#DIV/0!</v>
      </c>
      <c r="H25" s="350"/>
      <c r="I25" s="350"/>
      <c r="J25" s="429"/>
    </row>
    <row r="26" spans="2:10" ht="15" customHeight="1">
      <c r="B26" s="1024"/>
      <c r="C26" s="1009"/>
      <c r="D26" s="1039" t="s">
        <v>129</v>
      </c>
      <c r="E26" s="1040"/>
      <c r="F26" s="389">
        <f t="shared" si="4"/>
        <v>0</v>
      </c>
      <c r="G26" s="358"/>
      <c r="H26" s="359"/>
      <c r="I26" s="359"/>
      <c r="J26" s="434"/>
    </row>
    <row r="27" spans="2:10" ht="15" customHeight="1">
      <c r="B27" s="1024"/>
      <c r="C27" s="1009"/>
      <c r="D27" s="1037" t="s">
        <v>130</v>
      </c>
      <c r="E27" s="1038"/>
      <c r="F27" s="370">
        <f t="shared" si="4"/>
        <v>0</v>
      </c>
      <c r="G27" s="360"/>
      <c r="H27" s="290"/>
      <c r="I27" s="290"/>
      <c r="J27" s="421"/>
    </row>
    <row r="28" spans="2:10" ht="15" customHeight="1">
      <c r="B28" s="1024"/>
      <c r="C28" s="1009"/>
      <c r="D28" s="1015" t="s">
        <v>127</v>
      </c>
      <c r="E28" s="1016"/>
      <c r="F28" s="373">
        <f t="shared" si="4"/>
        <v>0</v>
      </c>
      <c r="G28" s="354"/>
      <c r="H28" s="355"/>
      <c r="I28" s="355"/>
      <c r="J28" s="431"/>
    </row>
    <row r="29" spans="2:10" ht="15" customHeight="1">
      <c r="B29" s="1024"/>
      <c r="C29" s="1009"/>
      <c r="D29" s="1017" t="s">
        <v>128</v>
      </c>
      <c r="E29" s="1018"/>
      <c r="F29" s="387">
        <f t="shared" si="4"/>
        <v>0</v>
      </c>
      <c r="G29" s="356"/>
      <c r="H29" s="357"/>
      <c r="I29" s="357"/>
      <c r="J29" s="432"/>
    </row>
    <row r="30" spans="2:10" ht="15" customHeight="1" thickBot="1">
      <c r="B30" s="1024"/>
      <c r="C30" s="1005"/>
      <c r="D30" s="1019" t="s">
        <v>68</v>
      </c>
      <c r="E30" s="1003"/>
      <c r="F30" s="375" t="e">
        <f t="shared" si="4"/>
        <v>#DIV/0!</v>
      </c>
      <c r="G30" s="398" t="e">
        <f>SUM(G25:G29)</f>
        <v>#DIV/0!</v>
      </c>
      <c r="H30" s="385">
        <f>SUM(H25:H29)</f>
        <v>0</v>
      </c>
      <c r="I30" s="385">
        <f>SUM(I25:I29)</f>
        <v>0</v>
      </c>
      <c r="J30" s="428">
        <f>SUM(J25:J29)</f>
        <v>0</v>
      </c>
    </row>
    <row r="31" spans="2:10" ht="15" customHeight="1">
      <c r="B31" s="1024"/>
      <c r="C31" s="1009" t="s">
        <v>120</v>
      </c>
      <c r="D31" s="1037" t="s">
        <v>130</v>
      </c>
      <c r="E31" s="1038"/>
      <c r="F31" s="370">
        <f t="shared" si="4"/>
        <v>0</v>
      </c>
      <c r="G31" s="360"/>
      <c r="H31" s="290"/>
      <c r="I31" s="350"/>
      <c r="J31" s="421"/>
    </row>
    <row r="32" spans="2:10" ht="15" customHeight="1">
      <c r="B32" s="1024"/>
      <c r="C32" s="1009"/>
      <c r="D32" s="1015" t="s">
        <v>127</v>
      </c>
      <c r="E32" s="1016"/>
      <c r="F32" s="373">
        <f t="shared" si="4"/>
        <v>0</v>
      </c>
      <c r="G32" s="354"/>
      <c r="H32" s="355"/>
      <c r="I32" s="355"/>
      <c r="J32" s="431"/>
    </row>
    <row r="33" spans="2:10" ht="15" customHeight="1">
      <c r="B33" s="1024"/>
      <c r="C33" s="1009"/>
      <c r="D33" s="1017" t="s">
        <v>128</v>
      </c>
      <c r="E33" s="1018"/>
      <c r="F33" s="388">
        <f t="shared" si="4"/>
        <v>0</v>
      </c>
      <c r="G33" s="318"/>
      <c r="H33" s="361"/>
      <c r="I33" s="361"/>
      <c r="J33" s="435"/>
    </row>
    <row r="34" spans="2:10" ht="15" customHeight="1" thickBot="1">
      <c r="B34" s="1024"/>
      <c r="C34" s="1009"/>
      <c r="D34" s="1033" t="s">
        <v>68</v>
      </c>
      <c r="E34" s="1020"/>
      <c r="F34" s="388">
        <f t="shared" si="4"/>
        <v>0</v>
      </c>
      <c r="G34" s="396">
        <f>SUM(G31:G33)</f>
        <v>0</v>
      </c>
      <c r="H34" s="397">
        <f>SUM(H31:H33)</f>
        <v>0</v>
      </c>
      <c r="I34" s="397">
        <f>SUM(I31:I33)</f>
        <v>0</v>
      </c>
      <c r="J34" s="433">
        <f>SUM(J31:J33)</f>
        <v>0</v>
      </c>
    </row>
    <row r="35" spans="2:10" ht="15" customHeight="1">
      <c r="B35" s="1024"/>
      <c r="C35" s="1004" t="s">
        <v>131</v>
      </c>
      <c r="D35" s="1006" t="s">
        <v>128</v>
      </c>
      <c r="E35" s="1007"/>
      <c r="F35" s="390">
        <f t="shared" si="4"/>
        <v>0</v>
      </c>
      <c r="G35" s="362"/>
      <c r="H35" s="363"/>
      <c r="I35" s="363"/>
      <c r="J35" s="436"/>
    </row>
    <row r="36" spans="2:10" ht="15" customHeight="1" thickBot="1">
      <c r="B36" s="1024"/>
      <c r="C36" s="1005"/>
      <c r="D36" s="1008" t="s">
        <v>68</v>
      </c>
      <c r="E36" s="1003"/>
      <c r="F36" s="375">
        <f t="shared" si="4"/>
        <v>0</v>
      </c>
      <c r="G36" s="398">
        <f>SUM(G35)</f>
        <v>0</v>
      </c>
      <c r="H36" s="385">
        <f>SUM(H35)</f>
        <v>0</v>
      </c>
      <c r="I36" s="385">
        <f>SUM(I35)</f>
        <v>0</v>
      </c>
      <c r="J36" s="428">
        <f>SUM(J35)</f>
        <v>0</v>
      </c>
    </row>
    <row r="37" spans="2:10" ht="17.25" customHeight="1">
      <c r="B37" s="1024"/>
      <c r="C37" s="1009" t="s">
        <v>122</v>
      </c>
      <c r="D37" s="311" t="s">
        <v>128</v>
      </c>
      <c r="E37" s="364"/>
      <c r="F37" s="391">
        <f t="shared" si="4"/>
        <v>0</v>
      </c>
      <c r="G37" s="449">
        <f>'10法人事務費'!E22</f>
        <v>0</v>
      </c>
      <c r="H37" s="449">
        <f>'10法人事務費'!F22</f>
        <v>0</v>
      </c>
      <c r="I37" s="449">
        <f>'10法人事務費'!G22</f>
        <v>0</v>
      </c>
      <c r="J37" s="449">
        <f>'10法人事務費'!H22</f>
        <v>0</v>
      </c>
    </row>
    <row r="38" spans="2:10" ht="17.25" customHeight="1">
      <c r="B38" s="1024"/>
      <c r="C38" s="1009"/>
      <c r="D38" s="1011"/>
      <c r="E38" s="1012"/>
      <c r="F38" s="392">
        <f t="shared" si="4"/>
        <v>0</v>
      </c>
      <c r="G38" s="365"/>
      <c r="H38" s="366"/>
      <c r="I38" s="366"/>
      <c r="J38" s="437"/>
    </row>
    <row r="39" spans="2:10" ht="15" customHeight="1">
      <c r="B39" s="1024"/>
      <c r="C39" s="1010"/>
      <c r="D39" s="1013" t="s">
        <v>68</v>
      </c>
      <c r="E39" s="1014"/>
      <c r="F39" s="374">
        <f t="shared" si="4"/>
        <v>0</v>
      </c>
      <c r="G39" s="399">
        <f>SUM(G37:G38)</f>
        <v>0</v>
      </c>
      <c r="H39" s="400">
        <f>SUM(H37:H38)</f>
        <v>0</v>
      </c>
      <c r="I39" s="400">
        <f>SUM(I37:I38)</f>
        <v>0</v>
      </c>
      <c r="J39" s="438">
        <f>SUM(J37:J38)</f>
        <v>0</v>
      </c>
    </row>
    <row r="40" spans="2:10" ht="15" customHeight="1" thickBot="1">
      <c r="B40" s="1024"/>
      <c r="C40" s="1020" t="s">
        <v>123</v>
      </c>
      <c r="D40" s="1020"/>
      <c r="E40" s="1020"/>
      <c r="F40" s="388" t="e">
        <f t="shared" si="4"/>
        <v>#DIV/0!</v>
      </c>
      <c r="G40" s="401" t="e">
        <f>G24+G30+G36+G34+G39</f>
        <v>#DIV/0!</v>
      </c>
      <c r="H40" s="397">
        <f>H24+H30+H36+H34+H39</f>
        <v>0</v>
      </c>
      <c r="I40" s="397">
        <f>I24+I30+I36+I34+I39</f>
        <v>0</v>
      </c>
      <c r="J40" s="433">
        <f>J24+J30+J36+J34+J39</f>
        <v>0</v>
      </c>
    </row>
    <row r="41" spans="2:10" ht="15" customHeight="1" thickTop="1">
      <c r="B41" s="1024"/>
      <c r="C41" s="1021" t="s">
        <v>132</v>
      </c>
      <c r="D41" s="1022"/>
      <c r="E41" s="279" t="s">
        <v>133</v>
      </c>
      <c r="F41" s="393" t="e">
        <f t="shared" si="4"/>
        <v>#DIV/0!</v>
      </c>
      <c r="G41" s="402" t="e">
        <f>G20+G25</f>
        <v>#DIV/0!</v>
      </c>
      <c r="H41" s="403">
        <f t="shared" ref="G41:J42" si="5">H25</f>
        <v>0</v>
      </c>
      <c r="I41" s="403">
        <f t="shared" ref="I41" si="6">I25</f>
        <v>0</v>
      </c>
      <c r="J41" s="439">
        <f t="shared" si="5"/>
        <v>0</v>
      </c>
    </row>
    <row r="42" spans="2:10" ht="15" customHeight="1">
      <c r="B42" s="1024"/>
      <c r="C42" s="999"/>
      <c r="D42" s="1000"/>
      <c r="E42" s="280" t="s">
        <v>129</v>
      </c>
      <c r="F42" s="394">
        <f t="shared" si="4"/>
        <v>0</v>
      </c>
      <c r="G42" s="404">
        <f t="shared" si="5"/>
        <v>0</v>
      </c>
      <c r="H42" s="405">
        <f t="shared" si="5"/>
        <v>0</v>
      </c>
      <c r="I42" s="405">
        <f t="shared" ref="I42" si="7">I26</f>
        <v>0</v>
      </c>
      <c r="J42" s="440">
        <f t="shared" si="5"/>
        <v>0</v>
      </c>
    </row>
    <row r="43" spans="2:10" ht="15" customHeight="1">
      <c r="B43" s="1024"/>
      <c r="C43" s="1001"/>
      <c r="D43" s="1002"/>
      <c r="E43" s="317" t="s">
        <v>46</v>
      </c>
      <c r="F43" s="388" t="e">
        <f t="shared" si="4"/>
        <v>#DIV/0!</v>
      </c>
      <c r="G43" s="396" t="e">
        <f>SUM(G41:G42)</f>
        <v>#DIV/0!</v>
      </c>
      <c r="H43" s="397">
        <f>SUM(H41:H42)</f>
        <v>0</v>
      </c>
      <c r="I43" s="397">
        <f>SUM(I41:I42)</f>
        <v>0</v>
      </c>
      <c r="J43" s="433">
        <f>SUM(J41:J42)</f>
        <v>0</v>
      </c>
    </row>
    <row r="44" spans="2:10" ht="15" customHeight="1">
      <c r="B44" s="1024"/>
      <c r="C44" s="997" t="s">
        <v>134</v>
      </c>
      <c r="D44" s="998"/>
      <c r="E44" s="367" t="s">
        <v>130</v>
      </c>
      <c r="F44" s="387">
        <f t="shared" si="4"/>
        <v>0</v>
      </c>
      <c r="G44" s="406">
        <f>G20+G27+G31</f>
        <v>0</v>
      </c>
      <c r="H44" s="407">
        <f>H20+H27+H31</f>
        <v>0</v>
      </c>
      <c r="I44" s="407">
        <f>I20+I27+I31</f>
        <v>0</v>
      </c>
      <c r="J44" s="441">
        <f>J20+J27+J31</f>
        <v>0</v>
      </c>
    </row>
    <row r="45" spans="2:10" ht="15" customHeight="1">
      <c r="B45" s="1024"/>
      <c r="C45" s="999"/>
      <c r="D45" s="1000"/>
      <c r="E45" s="280" t="s">
        <v>135</v>
      </c>
      <c r="F45" s="395">
        <f t="shared" si="4"/>
        <v>0</v>
      </c>
      <c r="G45" s="408">
        <f t="shared" ref="G45:J45" si="8">G22+G28+G32</f>
        <v>0</v>
      </c>
      <c r="H45" s="409">
        <f t="shared" si="8"/>
        <v>0</v>
      </c>
      <c r="I45" s="409">
        <f t="shared" ref="I45" si="9">I22+I28+I32</f>
        <v>0</v>
      </c>
      <c r="J45" s="442">
        <f t="shared" si="8"/>
        <v>0</v>
      </c>
    </row>
    <row r="46" spans="2:10" ht="15" customHeight="1">
      <c r="B46" s="1024"/>
      <c r="C46" s="1001"/>
      <c r="D46" s="1002"/>
      <c r="E46" s="368" t="s">
        <v>46</v>
      </c>
      <c r="F46" s="374">
        <f t="shared" si="4"/>
        <v>0</v>
      </c>
      <c r="G46" s="399">
        <f>SUM(G44:G45)</f>
        <v>0</v>
      </c>
      <c r="H46" s="400">
        <f>SUM(H44:H45)</f>
        <v>0</v>
      </c>
      <c r="I46" s="400">
        <f>SUM(I44:I45)</f>
        <v>0</v>
      </c>
      <c r="J46" s="438">
        <f>SUM(J44:J45)</f>
        <v>0</v>
      </c>
    </row>
    <row r="47" spans="2:10" ht="15" customHeight="1">
      <c r="B47" s="1024"/>
      <c r="C47" s="317" t="s">
        <v>145</v>
      </c>
      <c r="D47" s="317"/>
      <c r="E47" s="317"/>
      <c r="F47" s="388">
        <f t="shared" si="4"/>
        <v>0</v>
      </c>
      <c r="G47" s="396">
        <f>G23+G29+G33+G35+G37</f>
        <v>0</v>
      </c>
      <c r="H47" s="397">
        <f>H23+H29+H33+H35+H37</f>
        <v>0</v>
      </c>
      <c r="I47" s="397">
        <f>I23+I29+I33+I35+I37</f>
        <v>0</v>
      </c>
      <c r="J47" s="433">
        <f>J23+J29+J33+J35+J37</f>
        <v>0</v>
      </c>
    </row>
    <row r="48" spans="2:10" ht="15" customHeight="1" thickBot="1">
      <c r="B48" s="1025"/>
      <c r="C48" s="1003" t="s">
        <v>123</v>
      </c>
      <c r="D48" s="1003"/>
      <c r="E48" s="1003"/>
      <c r="F48" s="375" t="e">
        <f t="shared" si="4"/>
        <v>#DIV/0!</v>
      </c>
      <c r="G48" s="398" t="e">
        <f>G43+G46+G47</f>
        <v>#DIV/0!</v>
      </c>
      <c r="H48" s="385">
        <f>H43+H46+H47</f>
        <v>0</v>
      </c>
      <c r="I48" s="385">
        <f>I43+I46+I47</f>
        <v>0</v>
      </c>
      <c r="J48" s="428">
        <f>J43+J46+J47</f>
        <v>0</v>
      </c>
    </row>
    <row r="66" spans="11:12">
      <c r="K66" s="262"/>
      <c r="L66" s="262"/>
    </row>
    <row r="67" spans="11:12">
      <c r="K67" s="262"/>
      <c r="L67" s="262"/>
    </row>
    <row r="68" spans="11:12">
      <c r="K68" s="262"/>
      <c r="L68" s="262"/>
    </row>
    <row r="69" spans="11:12">
      <c r="K69" s="262"/>
      <c r="L69" s="262"/>
    </row>
    <row r="70" spans="11:12">
      <c r="K70" s="262"/>
      <c r="L70" s="262"/>
    </row>
  </sheetData>
  <mergeCells count="40">
    <mergeCell ref="B4:E4"/>
    <mergeCell ref="B5:B18"/>
    <mergeCell ref="C5:E5"/>
    <mergeCell ref="C6:C14"/>
    <mergeCell ref="D6:D8"/>
    <mergeCell ref="D9:D11"/>
    <mergeCell ref="D12:D14"/>
    <mergeCell ref="C15:E15"/>
    <mergeCell ref="C16:E16"/>
    <mergeCell ref="C17:E17"/>
    <mergeCell ref="C18:E18"/>
    <mergeCell ref="B20:B48"/>
    <mergeCell ref="C20:C24"/>
    <mergeCell ref="D20:E20"/>
    <mergeCell ref="D21:E21"/>
    <mergeCell ref="D22:E22"/>
    <mergeCell ref="D23:E23"/>
    <mergeCell ref="D24:E24"/>
    <mergeCell ref="C25:C30"/>
    <mergeCell ref="D25:E25"/>
    <mergeCell ref="C31:C34"/>
    <mergeCell ref="D31:E31"/>
    <mergeCell ref="D32:E32"/>
    <mergeCell ref="D33:E33"/>
    <mergeCell ref="D34:E34"/>
    <mergeCell ref="D26:E26"/>
    <mergeCell ref="D27:E27"/>
    <mergeCell ref="D28:E28"/>
    <mergeCell ref="D29:E29"/>
    <mergeCell ref="D30:E30"/>
    <mergeCell ref="C40:E40"/>
    <mergeCell ref="C41:D43"/>
    <mergeCell ref="C44:D46"/>
    <mergeCell ref="C48:E48"/>
    <mergeCell ref="C35:C36"/>
    <mergeCell ref="D35:E35"/>
    <mergeCell ref="D36:E36"/>
    <mergeCell ref="C37:C39"/>
    <mergeCell ref="D38:E38"/>
    <mergeCell ref="D39:E39"/>
  </mergeCells>
  <phoneticPr fontId="2"/>
  <printOptions horizontalCentered="1" verticalCentered="1"/>
  <pageMargins left="0.98425196850393704" right="0.98425196850393704" top="0.59055118110236227" bottom="0.59055118110236227" header="0.35" footer="0.51181102362204722"/>
  <pageSetup paperSize="9" scale="72" orientation="landscape" horizontalDpi="300" r:id="rId1"/>
  <headerFooter alignWithMargins="0">
    <oddHeader>&amp;R&amp;"ＭＳ ゴシック,標準"&amp;12（様式７ー２）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72"/>
  <sheetViews>
    <sheetView showGridLines="0" view="pageBreakPreview" zoomScaleNormal="100" zoomScaleSheetLayoutView="100" workbookViewId="0">
      <selection activeCell="K25" sqref="K25"/>
    </sheetView>
  </sheetViews>
  <sheetFormatPr defaultColWidth="9" defaultRowHeight="13.5"/>
  <cols>
    <col min="1" max="1" width="0.875" style="271" customWidth="1"/>
    <col min="2" max="2" width="3.625" style="271" customWidth="1"/>
    <col min="3" max="3" width="15.625" style="271" customWidth="1"/>
    <col min="4" max="4" width="11.625" style="271" customWidth="1"/>
    <col min="5" max="5" width="25.625" style="271" customWidth="1"/>
    <col min="6" max="6" width="15.625" style="271" customWidth="1"/>
    <col min="7" max="7" width="14.625" style="271" customWidth="1"/>
    <col min="8" max="8" width="12.125" style="262" customWidth="1"/>
    <col min="9" max="9" width="12.625" style="271" customWidth="1"/>
    <col min="10" max="16384" width="9" style="271"/>
  </cols>
  <sheetData>
    <row r="1" spans="2:10" s="282" customFormat="1" ht="30" customHeight="1">
      <c r="B1" s="1077" t="s">
        <v>109</v>
      </c>
      <c r="C1" s="1077"/>
      <c r="D1" s="1077"/>
      <c r="E1" s="1077"/>
      <c r="F1" s="1077"/>
      <c r="G1" s="1077"/>
      <c r="H1" s="281"/>
    </row>
    <row r="2" spans="2:10" s="282" customFormat="1" ht="2.25" customHeight="1">
      <c r="B2" s="283"/>
      <c r="C2" s="283"/>
      <c r="D2" s="283"/>
      <c r="E2" s="283"/>
      <c r="F2" s="283"/>
      <c r="G2" s="283"/>
      <c r="H2" s="281"/>
    </row>
    <row r="3" spans="2:10" ht="10.5" customHeight="1" thickBot="1">
      <c r="F3" s="262"/>
      <c r="I3" s="278"/>
    </row>
    <row r="4" spans="2:10" ht="16.5" customHeight="1" thickBot="1">
      <c r="B4" s="1041"/>
      <c r="C4" s="1042"/>
      <c r="D4" s="1042"/>
      <c r="E4" s="1078"/>
      <c r="F4" s="284" t="s">
        <v>110</v>
      </c>
      <c r="G4" s="285" t="s">
        <v>111</v>
      </c>
      <c r="H4" s="263"/>
      <c r="I4" s="286"/>
    </row>
    <row r="5" spans="2:10" ht="16.5" customHeight="1">
      <c r="B5" s="1079" t="s">
        <v>112</v>
      </c>
      <c r="C5" s="1006" t="s">
        <v>113</v>
      </c>
      <c r="D5" s="1007"/>
      <c r="E5" s="1026"/>
      <c r="F5" s="454">
        <f>'10事業費等一覧（事業別）'!G5</f>
        <v>0</v>
      </c>
      <c r="G5" s="323" t="e">
        <f>F5/$F$18</f>
        <v>#DIV/0!</v>
      </c>
      <c r="H5" s="263"/>
      <c r="I5" s="264"/>
      <c r="J5" s="288"/>
    </row>
    <row r="6" spans="2:10" ht="16.5" customHeight="1">
      <c r="B6" s="1080"/>
      <c r="C6" s="1069" t="s">
        <v>114</v>
      </c>
      <c r="D6" s="1082" t="s">
        <v>115</v>
      </c>
      <c r="E6" s="289" t="s">
        <v>116</v>
      </c>
      <c r="F6" s="455" t="e">
        <f>'10事業費等一覧（事業別）'!G6</f>
        <v>#DIV/0!</v>
      </c>
      <c r="G6" s="291"/>
      <c r="H6" s="263"/>
      <c r="I6" s="264"/>
      <c r="J6" s="288"/>
    </row>
    <row r="7" spans="2:10" ht="16.5" customHeight="1">
      <c r="B7" s="1080"/>
      <c r="C7" s="1053"/>
      <c r="D7" s="1083"/>
      <c r="E7" s="292" t="s">
        <v>117</v>
      </c>
      <c r="F7" s="456">
        <f>'10事業費等一覧（事業別）'!G7</f>
        <v>0</v>
      </c>
      <c r="G7" s="293"/>
      <c r="H7" s="263"/>
      <c r="I7" s="264"/>
      <c r="J7" s="288"/>
    </row>
    <row r="8" spans="2:10" ht="16.5" customHeight="1">
      <c r="B8" s="1080"/>
      <c r="C8" s="1053"/>
      <c r="D8" s="1084"/>
      <c r="E8" s="294" t="s">
        <v>46</v>
      </c>
      <c r="F8" s="377" t="e">
        <f>SUM(F6:F7)</f>
        <v>#DIV/0!</v>
      </c>
      <c r="G8" s="324" t="e">
        <f>F8/F18</f>
        <v>#DIV/0!</v>
      </c>
      <c r="H8" s="263"/>
      <c r="I8" s="264"/>
      <c r="J8" s="288"/>
    </row>
    <row r="9" spans="2:10" ht="16.5" customHeight="1">
      <c r="B9" s="1080"/>
      <c r="C9" s="1053"/>
      <c r="D9" s="1082" t="s">
        <v>118</v>
      </c>
      <c r="E9" s="295" t="s">
        <v>116</v>
      </c>
      <c r="F9" s="456" t="e">
        <f>'10事業費等一覧（事業別）'!G9</f>
        <v>#DIV/0!</v>
      </c>
      <c r="G9" s="293"/>
      <c r="H9" s="263"/>
      <c r="I9" s="264"/>
      <c r="J9" s="288"/>
    </row>
    <row r="10" spans="2:10" ht="16.5" customHeight="1">
      <c r="B10" s="1080"/>
      <c r="C10" s="1053"/>
      <c r="D10" s="1083"/>
      <c r="E10" s="296" t="s">
        <v>117</v>
      </c>
      <c r="F10" s="457">
        <f>'10事業費等一覧（事業別）'!G10</f>
        <v>0</v>
      </c>
      <c r="G10" s="297"/>
      <c r="H10" s="263"/>
      <c r="I10" s="264"/>
      <c r="J10" s="288"/>
    </row>
    <row r="11" spans="2:10" ht="16.5" customHeight="1">
      <c r="B11" s="1080"/>
      <c r="C11" s="1053"/>
      <c r="D11" s="1084"/>
      <c r="E11" s="298" t="s">
        <v>46</v>
      </c>
      <c r="F11" s="453" t="e">
        <f>SUM(F9:F10)</f>
        <v>#DIV/0!</v>
      </c>
      <c r="G11" s="325" t="e">
        <f>F11/F18</f>
        <v>#DIV/0!</v>
      </c>
      <c r="H11" s="263"/>
      <c r="I11" s="264"/>
      <c r="J11" s="288"/>
    </row>
    <row r="12" spans="2:10" ht="16.5" customHeight="1">
      <c r="B12" s="1080"/>
      <c r="C12" s="1053"/>
      <c r="D12" s="1085" t="s">
        <v>119</v>
      </c>
      <c r="E12" s="299" t="s">
        <v>116</v>
      </c>
      <c r="F12" s="381" t="e">
        <f>F6+F9</f>
        <v>#DIV/0!</v>
      </c>
      <c r="G12" s="326" t="e">
        <f>F12/F18</f>
        <v>#DIV/0!</v>
      </c>
      <c r="H12" s="263"/>
      <c r="I12" s="264"/>
      <c r="J12" s="288"/>
    </row>
    <row r="13" spans="2:10" ht="16.5" customHeight="1">
      <c r="B13" s="1080"/>
      <c r="C13" s="1053"/>
      <c r="D13" s="1086"/>
      <c r="E13" s="300" t="s">
        <v>117</v>
      </c>
      <c r="F13" s="453">
        <f>F7+F10</f>
        <v>0</v>
      </c>
      <c r="G13" s="325" t="e">
        <f>F13/F18</f>
        <v>#DIV/0!</v>
      </c>
      <c r="H13" s="263"/>
      <c r="I13" s="264"/>
      <c r="J13" s="288"/>
    </row>
    <row r="14" spans="2:10" ht="16.5" customHeight="1">
      <c r="B14" s="1080"/>
      <c r="C14" s="1054"/>
      <c r="D14" s="1087"/>
      <c r="E14" s="301" t="s">
        <v>46</v>
      </c>
      <c r="F14" s="400" t="e">
        <f>SUM(F12:F13)</f>
        <v>#DIV/0!</v>
      </c>
      <c r="G14" s="327" t="e">
        <f>F14/$F$18</f>
        <v>#DIV/0!</v>
      </c>
      <c r="H14" s="263"/>
      <c r="I14" s="264"/>
      <c r="J14" s="288"/>
    </row>
    <row r="15" spans="2:10" ht="16.5" customHeight="1">
      <c r="B15" s="1080"/>
      <c r="C15" s="1049" t="s">
        <v>120</v>
      </c>
      <c r="D15" s="1046"/>
      <c r="E15" s="1027"/>
      <c r="F15" s="302"/>
      <c r="G15" s="324" t="e">
        <f>F15/$F$18</f>
        <v>#DIV/0!</v>
      </c>
      <c r="H15" s="263"/>
      <c r="I15" s="264"/>
      <c r="J15" s="288"/>
    </row>
    <row r="16" spans="2:10" ht="16.5" customHeight="1">
      <c r="B16" s="1080"/>
      <c r="C16" s="1049" t="s">
        <v>121</v>
      </c>
      <c r="D16" s="1046"/>
      <c r="E16" s="1027"/>
      <c r="F16" s="303"/>
      <c r="G16" s="327" t="e">
        <f>F16/$F$18</f>
        <v>#DIV/0!</v>
      </c>
      <c r="H16" s="263"/>
      <c r="I16" s="264"/>
      <c r="J16" s="288"/>
    </row>
    <row r="17" spans="2:10" ht="16.5" customHeight="1">
      <c r="B17" s="1080"/>
      <c r="C17" s="1048" t="s">
        <v>122</v>
      </c>
      <c r="D17" s="1048"/>
      <c r="E17" s="1048"/>
      <c r="F17" s="303"/>
      <c r="G17" s="327" t="e">
        <f>F17/$F$18</f>
        <v>#DIV/0!</v>
      </c>
      <c r="H17" s="263"/>
      <c r="I17" s="264"/>
      <c r="J17" s="288"/>
    </row>
    <row r="18" spans="2:10" ht="16.5" customHeight="1" thickBot="1">
      <c r="B18" s="1081"/>
      <c r="C18" s="1008" t="s">
        <v>123</v>
      </c>
      <c r="D18" s="1003"/>
      <c r="E18" s="1050"/>
      <c r="F18" s="385" t="e">
        <f>F5+F14+F15+F16+F17</f>
        <v>#DIV/0!</v>
      </c>
      <c r="G18" s="328" t="e">
        <f>F18/$F$18</f>
        <v>#DIV/0!</v>
      </c>
      <c r="H18" s="263"/>
      <c r="I18" s="265"/>
    </row>
    <row r="19" spans="2:10" ht="6.75" customHeight="1" thickBot="1">
      <c r="B19" s="266"/>
      <c r="C19" s="267"/>
      <c r="D19" s="267"/>
      <c r="E19" s="267"/>
      <c r="F19" s="268"/>
      <c r="G19" s="268"/>
      <c r="H19" s="269"/>
      <c r="I19" s="270"/>
    </row>
    <row r="20" spans="2:10" ht="16.5" customHeight="1" thickBot="1">
      <c r="B20" s="1065" t="s">
        <v>124</v>
      </c>
      <c r="C20" s="1068" t="s">
        <v>113</v>
      </c>
      <c r="D20" s="1029" t="s">
        <v>125</v>
      </c>
      <c r="E20" s="1070"/>
      <c r="F20" s="304"/>
      <c r="G20" s="329" t="e">
        <f t="shared" ref="G20:G40" si="0">F20/$F$40</f>
        <v>#DIV/0!</v>
      </c>
      <c r="H20" s="272"/>
      <c r="I20" s="273"/>
    </row>
    <row r="21" spans="2:10" ht="16.5" customHeight="1">
      <c r="B21" s="1066"/>
      <c r="C21" s="1054"/>
      <c r="D21" s="1031" t="s">
        <v>126</v>
      </c>
      <c r="E21" s="1071"/>
      <c r="F21" s="273"/>
      <c r="G21" s="329" t="e">
        <f t="shared" si="0"/>
        <v>#DIV/0!</v>
      </c>
      <c r="H21" s="272"/>
      <c r="I21" s="273"/>
    </row>
    <row r="22" spans="2:10" ht="16.5" customHeight="1">
      <c r="B22" s="1066"/>
      <c r="C22" s="1048"/>
      <c r="D22" s="1015" t="s">
        <v>127</v>
      </c>
      <c r="E22" s="1064"/>
      <c r="F22" s="305"/>
      <c r="G22" s="330" t="e">
        <f t="shared" si="0"/>
        <v>#DIV/0!</v>
      </c>
      <c r="H22" s="272"/>
      <c r="I22" s="273"/>
    </row>
    <row r="23" spans="2:10" ht="16.5" customHeight="1">
      <c r="B23" s="1066"/>
      <c r="C23" s="1048"/>
      <c r="D23" s="1017" t="s">
        <v>128</v>
      </c>
      <c r="E23" s="1028"/>
      <c r="F23" s="306"/>
      <c r="G23" s="331" t="e">
        <f t="shared" si="0"/>
        <v>#DIV/0!</v>
      </c>
      <c r="H23" s="272"/>
      <c r="I23" s="273"/>
    </row>
    <row r="24" spans="2:10" ht="16.5" customHeight="1" thickBot="1">
      <c r="B24" s="1066"/>
      <c r="C24" s="1069"/>
      <c r="D24" s="1033" t="s">
        <v>68</v>
      </c>
      <c r="E24" s="1058"/>
      <c r="F24" s="401">
        <f>SUM(F20:F23)</f>
        <v>0</v>
      </c>
      <c r="G24" s="332" t="e">
        <f t="shared" si="0"/>
        <v>#DIV/0!</v>
      </c>
      <c r="H24" s="272" t="str">
        <f>IF(F5=F24,"ＯＫ","違います")</f>
        <v>ＯＫ</v>
      </c>
      <c r="I24" s="273"/>
    </row>
    <row r="25" spans="2:10" ht="16.5" customHeight="1">
      <c r="B25" s="1066"/>
      <c r="C25" s="1072" t="s">
        <v>114</v>
      </c>
      <c r="D25" s="1035" t="s">
        <v>125</v>
      </c>
      <c r="E25" s="1075"/>
      <c r="F25" s="676" t="e">
        <f>'10事業費等一覧（事業別）'!G25</f>
        <v>#DIV/0!</v>
      </c>
      <c r="G25" s="329" t="e">
        <f t="shared" si="0"/>
        <v>#DIV/0!</v>
      </c>
      <c r="H25" s="272"/>
      <c r="I25" s="273"/>
    </row>
    <row r="26" spans="2:10" ht="16.5" customHeight="1">
      <c r="B26" s="1066"/>
      <c r="C26" s="1053"/>
      <c r="D26" s="1039" t="s">
        <v>129</v>
      </c>
      <c r="E26" s="1076"/>
      <c r="F26" s="307"/>
      <c r="G26" s="325" t="e">
        <f t="shared" si="0"/>
        <v>#DIV/0!</v>
      </c>
      <c r="H26" s="272"/>
      <c r="I26" s="273"/>
    </row>
    <row r="27" spans="2:10" ht="16.5" customHeight="1">
      <c r="B27" s="1066"/>
      <c r="C27" s="1053"/>
      <c r="D27" s="1037" t="s">
        <v>130</v>
      </c>
      <c r="E27" s="1063"/>
      <c r="F27" s="308"/>
      <c r="G27" s="326" t="e">
        <f t="shared" si="0"/>
        <v>#DIV/0!</v>
      </c>
      <c r="H27" s="272"/>
      <c r="I27" s="273"/>
    </row>
    <row r="28" spans="2:10" ht="16.5" customHeight="1">
      <c r="B28" s="1066"/>
      <c r="C28" s="1053"/>
      <c r="D28" s="1015" t="s">
        <v>127</v>
      </c>
      <c r="E28" s="1064"/>
      <c r="F28" s="305"/>
      <c r="G28" s="330" t="e">
        <f t="shared" si="0"/>
        <v>#DIV/0!</v>
      </c>
      <c r="H28" s="272"/>
      <c r="I28" s="273"/>
    </row>
    <row r="29" spans="2:10" ht="16.5" customHeight="1">
      <c r="B29" s="1066"/>
      <c r="C29" s="1053"/>
      <c r="D29" s="1017" t="s">
        <v>128</v>
      </c>
      <c r="E29" s="1028"/>
      <c r="F29" s="306"/>
      <c r="G29" s="331" t="e">
        <f t="shared" si="0"/>
        <v>#DIV/0!</v>
      </c>
      <c r="H29" s="272"/>
      <c r="I29" s="273"/>
    </row>
    <row r="30" spans="2:10" ht="16.5" customHeight="1" thickBot="1">
      <c r="B30" s="1066"/>
      <c r="C30" s="1073"/>
      <c r="D30" s="1019" t="s">
        <v>68</v>
      </c>
      <c r="E30" s="1050"/>
      <c r="F30" s="412" t="e">
        <f>SUM(F25:F29)</f>
        <v>#DIV/0!</v>
      </c>
      <c r="G30" s="328" t="e">
        <f t="shared" si="0"/>
        <v>#DIV/0!</v>
      </c>
      <c r="H30" s="272" t="e">
        <f>IF(F14=F30,"ＯＫ","違います")</f>
        <v>#DIV/0!</v>
      </c>
      <c r="I30" s="273"/>
    </row>
    <row r="31" spans="2:10" ht="16.5" customHeight="1">
      <c r="B31" s="1066"/>
      <c r="C31" s="1053" t="s">
        <v>120</v>
      </c>
      <c r="D31" s="1037" t="s">
        <v>130</v>
      </c>
      <c r="E31" s="1063"/>
      <c r="F31" s="308"/>
      <c r="G31" s="326" t="e">
        <f t="shared" si="0"/>
        <v>#DIV/0!</v>
      </c>
      <c r="H31" s="272"/>
      <c r="I31" s="273"/>
    </row>
    <row r="32" spans="2:10" ht="16.5" customHeight="1">
      <c r="B32" s="1066"/>
      <c r="C32" s="1053"/>
      <c r="D32" s="1015" t="s">
        <v>127</v>
      </c>
      <c r="E32" s="1064"/>
      <c r="F32" s="305"/>
      <c r="G32" s="330" t="e">
        <f t="shared" si="0"/>
        <v>#DIV/0!</v>
      </c>
      <c r="H32" s="272"/>
      <c r="I32" s="273"/>
    </row>
    <row r="33" spans="2:9" ht="16.5" customHeight="1">
      <c r="B33" s="1066"/>
      <c r="C33" s="1053"/>
      <c r="D33" s="1017" t="s">
        <v>128</v>
      </c>
      <c r="E33" s="1028"/>
      <c r="F33" s="309"/>
      <c r="G33" s="332" t="e">
        <f t="shared" si="0"/>
        <v>#DIV/0!</v>
      </c>
      <c r="H33" s="272"/>
      <c r="I33" s="273"/>
    </row>
    <row r="34" spans="2:9" ht="16.5" customHeight="1" thickBot="1">
      <c r="B34" s="1066"/>
      <c r="C34" s="1053"/>
      <c r="D34" s="1033" t="s">
        <v>68</v>
      </c>
      <c r="E34" s="1058"/>
      <c r="F34" s="401">
        <f>SUM(F31:F33)</f>
        <v>0</v>
      </c>
      <c r="G34" s="332" t="e">
        <f t="shared" si="0"/>
        <v>#DIV/0!</v>
      </c>
      <c r="H34" s="272" t="str">
        <f>IF(F15=F34,"ＯＫ","違います")</f>
        <v>ＯＫ</v>
      </c>
      <c r="I34" s="273"/>
    </row>
    <row r="35" spans="2:9" ht="16.5" customHeight="1">
      <c r="B35" s="1066"/>
      <c r="C35" s="1074" t="s">
        <v>131</v>
      </c>
      <c r="D35" s="1006" t="s">
        <v>128</v>
      </c>
      <c r="E35" s="1026"/>
      <c r="F35" s="310"/>
      <c r="G35" s="333" t="e">
        <f t="shared" si="0"/>
        <v>#DIV/0!</v>
      </c>
      <c r="H35" s="272"/>
      <c r="I35" s="273"/>
    </row>
    <row r="36" spans="2:9" ht="16.5" customHeight="1" thickBot="1">
      <c r="B36" s="1066"/>
      <c r="C36" s="1073"/>
      <c r="D36" s="1008" t="s">
        <v>68</v>
      </c>
      <c r="E36" s="1050"/>
      <c r="F36" s="412">
        <f>SUM(F35)</f>
        <v>0</v>
      </c>
      <c r="G36" s="328" t="e">
        <f t="shared" si="0"/>
        <v>#DIV/0!</v>
      </c>
      <c r="H36" s="272" t="str">
        <f>IF(F16=F36,"ＯＫ","違います")</f>
        <v>ＯＫ</v>
      </c>
      <c r="I36" s="273"/>
    </row>
    <row r="37" spans="2:9" ht="16.5" customHeight="1">
      <c r="B37" s="1066"/>
      <c r="C37" s="1053" t="s">
        <v>122</v>
      </c>
      <c r="D37" s="311" t="s">
        <v>128</v>
      </c>
      <c r="E37" s="312"/>
      <c r="F37" s="458">
        <f>'10事業費等一覧（事業別）'!G37</f>
        <v>0</v>
      </c>
      <c r="G37" s="334" t="e">
        <f t="shared" si="0"/>
        <v>#DIV/0!</v>
      </c>
      <c r="H37" s="272"/>
      <c r="I37" s="273"/>
    </row>
    <row r="38" spans="2:9" ht="16.5" customHeight="1">
      <c r="B38" s="1066"/>
      <c r="C38" s="1053"/>
      <c r="D38" s="1011"/>
      <c r="E38" s="1055"/>
      <c r="F38" s="313"/>
      <c r="G38" s="335" t="e">
        <f t="shared" si="0"/>
        <v>#DIV/0!</v>
      </c>
      <c r="H38" s="272"/>
      <c r="I38" s="273"/>
    </row>
    <row r="39" spans="2:9" ht="16.5" customHeight="1">
      <c r="B39" s="1066"/>
      <c r="C39" s="1054"/>
      <c r="D39" s="1013" t="s">
        <v>68</v>
      </c>
      <c r="E39" s="1056"/>
      <c r="F39" s="413">
        <f>SUM(F37:F38)</f>
        <v>0</v>
      </c>
      <c r="G39" s="327" t="e">
        <f t="shared" si="0"/>
        <v>#DIV/0!</v>
      </c>
      <c r="H39" s="272" t="str">
        <f>IF(F17=F39,"ＯＫ","違います")</f>
        <v>ＯＫ</v>
      </c>
      <c r="I39" s="273"/>
    </row>
    <row r="40" spans="2:9" ht="16.5" customHeight="1" thickBot="1">
      <c r="B40" s="1066"/>
      <c r="C40" s="1057" t="s">
        <v>123</v>
      </c>
      <c r="D40" s="1020"/>
      <c r="E40" s="1058"/>
      <c r="F40" s="401" t="e">
        <f>F24+F30+F34+F36+F39</f>
        <v>#DIV/0!</v>
      </c>
      <c r="G40" s="332" t="e">
        <f t="shared" si="0"/>
        <v>#DIV/0!</v>
      </c>
      <c r="H40" s="272" t="e">
        <f>IF(F18=F40,"ＯＫ","違います")</f>
        <v>#DIV/0!</v>
      </c>
      <c r="I40" s="274"/>
    </row>
    <row r="41" spans="2:9" ht="16.5" customHeight="1" thickTop="1">
      <c r="B41" s="1066"/>
      <c r="C41" s="1059" t="s">
        <v>132</v>
      </c>
      <c r="D41" s="1022"/>
      <c r="E41" s="275" t="s">
        <v>133</v>
      </c>
      <c r="F41" s="414" t="e">
        <f>F20+F25</f>
        <v>#DIV/0!</v>
      </c>
      <c r="G41" s="336" t="e">
        <f>G20+G25</f>
        <v>#DIV/0!</v>
      </c>
      <c r="H41" s="272"/>
      <c r="I41" s="270"/>
    </row>
    <row r="42" spans="2:9" ht="16.5" customHeight="1">
      <c r="B42" s="1066"/>
      <c r="C42" s="1060"/>
      <c r="D42" s="1000"/>
      <c r="E42" s="276" t="s">
        <v>129</v>
      </c>
      <c r="F42" s="415">
        <f>F26</f>
        <v>0</v>
      </c>
      <c r="G42" s="337" t="e">
        <f>G26</f>
        <v>#DIV/0!</v>
      </c>
      <c r="H42" s="272"/>
      <c r="I42" s="270"/>
    </row>
    <row r="43" spans="2:9" ht="16.5" customHeight="1">
      <c r="B43" s="1066"/>
      <c r="C43" s="1061"/>
      <c r="D43" s="1002"/>
      <c r="E43" s="314" t="s">
        <v>46</v>
      </c>
      <c r="F43" s="401" t="e">
        <f>SUM(F41:F42)</f>
        <v>#DIV/0!</v>
      </c>
      <c r="G43" s="332" t="e">
        <f>SUM(G41:G42)</f>
        <v>#DIV/0!</v>
      </c>
      <c r="H43" s="272"/>
      <c r="I43" s="270"/>
    </row>
    <row r="44" spans="2:9" ht="16.5" customHeight="1">
      <c r="B44" s="1066"/>
      <c r="C44" s="1062" t="s">
        <v>134</v>
      </c>
      <c r="D44" s="998"/>
      <c r="E44" s="315" t="s">
        <v>130</v>
      </c>
      <c r="F44" s="416">
        <f>F20+F27+F31</f>
        <v>0</v>
      </c>
      <c r="G44" s="331" t="e">
        <f>G20+G27+G31</f>
        <v>#DIV/0!</v>
      </c>
      <c r="H44" s="263"/>
      <c r="I44" s="277"/>
    </row>
    <row r="45" spans="2:9" ht="16.5" customHeight="1" thickBot="1">
      <c r="B45" s="1066"/>
      <c r="C45" s="1060"/>
      <c r="D45" s="1000"/>
      <c r="E45" s="276" t="s">
        <v>135</v>
      </c>
      <c r="F45" s="417">
        <f>F22+F28+F32</f>
        <v>0</v>
      </c>
      <c r="G45" s="334" t="e">
        <f>G22+G28+G32</f>
        <v>#DIV/0!</v>
      </c>
      <c r="H45" s="263"/>
      <c r="I45" s="277"/>
    </row>
    <row r="46" spans="2:9" ht="16.5" customHeight="1" thickBot="1">
      <c r="B46" s="1066"/>
      <c r="C46" s="1061"/>
      <c r="D46" s="1002"/>
      <c r="E46" s="314" t="s">
        <v>46</v>
      </c>
      <c r="F46" s="413">
        <f>SUM(F44:F45)</f>
        <v>0</v>
      </c>
      <c r="G46" s="338" t="e">
        <f>SUM(G44:G45)</f>
        <v>#DIV/0!</v>
      </c>
      <c r="H46" s="272"/>
      <c r="I46" s="273"/>
    </row>
    <row r="47" spans="2:9" ht="16.5" customHeight="1" thickBot="1">
      <c r="B47" s="1066"/>
      <c r="C47" s="316" t="s">
        <v>136</v>
      </c>
      <c r="D47" s="317"/>
      <c r="E47" s="318"/>
      <c r="F47" s="401">
        <f>F23+F29+F33+F35+F37</f>
        <v>0</v>
      </c>
      <c r="G47" s="338" t="e">
        <f>G23+G29+G33+G35+G37</f>
        <v>#DIV/0!</v>
      </c>
      <c r="H47" s="272"/>
      <c r="I47" s="273"/>
    </row>
    <row r="48" spans="2:9" ht="16.5" customHeight="1" thickBot="1">
      <c r="B48" s="1067"/>
      <c r="C48" s="1008" t="s">
        <v>123</v>
      </c>
      <c r="D48" s="1003"/>
      <c r="E48" s="1050"/>
      <c r="F48" s="412" t="e">
        <f>F43+F46+F47</f>
        <v>#DIV/0!</v>
      </c>
      <c r="G48" s="339" t="e">
        <f>G43+G46+G47</f>
        <v>#DIV/0!</v>
      </c>
      <c r="H48" s="272" t="e">
        <f>IF(F40=F48,"ＯＫ","違います")</f>
        <v>#DIV/0!</v>
      </c>
      <c r="I48" s="274"/>
    </row>
    <row r="49" spans="2:8" ht="2.25" customHeight="1"/>
    <row r="50" spans="2:8" s="320" customFormat="1" ht="13.5" customHeight="1">
      <c r="B50" s="319" t="s">
        <v>137</v>
      </c>
      <c r="H50" s="321"/>
    </row>
    <row r="51" spans="2:8" s="320" customFormat="1" ht="11.25">
      <c r="C51" s="1051" t="s">
        <v>138</v>
      </c>
      <c r="D51" s="1051"/>
      <c r="E51" s="1051"/>
      <c r="F51" s="1051"/>
      <c r="G51" s="1051"/>
      <c r="H51" s="321"/>
    </row>
    <row r="52" spans="2:8" s="320" customFormat="1" ht="37.5" customHeight="1">
      <c r="C52" s="1052" t="s">
        <v>139</v>
      </c>
      <c r="D52" s="1052"/>
      <c r="E52" s="1052"/>
      <c r="F52" s="1052"/>
      <c r="G52" s="1052"/>
      <c r="H52" s="321"/>
    </row>
    <row r="53" spans="2:8" s="320" customFormat="1" ht="11.25">
      <c r="C53" s="320" t="s">
        <v>140</v>
      </c>
      <c r="H53" s="321"/>
    </row>
    <row r="54" spans="2:8" s="320" customFormat="1" ht="11.25">
      <c r="C54" s="320" t="s">
        <v>141</v>
      </c>
      <c r="H54" s="321"/>
    </row>
    <row r="55" spans="2:8">
      <c r="C55" s="322"/>
      <c r="D55" s="322"/>
      <c r="E55" s="322"/>
      <c r="F55" s="322"/>
      <c r="G55" s="322"/>
    </row>
    <row r="68" spans="11:13">
      <c r="K68" s="262"/>
      <c r="L68" s="262"/>
      <c r="M68" s="262"/>
    </row>
    <row r="69" spans="11:13">
      <c r="K69" s="262"/>
      <c r="L69" s="262"/>
      <c r="M69" s="262"/>
    </row>
    <row r="70" spans="11:13">
      <c r="K70" s="262"/>
      <c r="L70" s="262"/>
      <c r="M70" s="262"/>
    </row>
    <row r="71" spans="11:13">
      <c r="K71" s="262"/>
      <c r="L71" s="262"/>
      <c r="M71" s="262"/>
    </row>
    <row r="72" spans="11:13">
      <c r="K72" s="262"/>
      <c r="L72" s="262"/>
      <c r="M72" s="262"/>
    </row>
  </sheetData>
  <mergeCells count="43">
    <mergeCell ref="B1:G1"/>
    <mergeCell ref="B4:E4"/>
    <mergeCell ref="B5:B18"/>
    <mergeCell ref="C5:E5"/>
    <mergeCell ref="C6:C14"/>
    <mergeCell ref="D6:D8"/>
    <mergeCell ref="D9:D11"/>
    <mergeCell ref="D12:D14"/>
    <mergeCell ref="C15:E15"/>
    <mergeCell ref="C16:E16"/>
    <mergeCell ref="C17:E17"/>
    <mergeCell ref="C18:E18"/>
    <mergeCell ref="B20:B48"/>
    <mergeCell ref="C20:C24"/>
    <mergeCell ref="D20:E20"/>
    <mergeCell ref="D21:E21"/>
    <mergeCell ref="D22:E22"/>
    <mergeCell ref="D23:E23"/>
    <mergeCell ref="D24:E24"/>
    <mergeCell ref="C25:C30"/>
    <mergeCell ref="C35:C36"/>
    <mergeCell ref="D35:E35"/>
    <mergeCell ref="D36:E36"/>
    <mergeCell ref="D25:E25"/>
    <mergeCell ref="D26:E26"/>
    <mergeCell ref="D27:E27"/>
    <mergeCell ref="D28:E28"/>
    <mergeCell ref="D29:E29"/>
    <mergeCell ref="D30:E30"/>
    <mergeCell ref="C31:C34"/>
    <mergeCell ref="D31:E31"/>
    <mergeCell ref="D32:E32"/>
    <mergeCell ref="D33:E33"/>
    <mergeCell ref="D34:E34"/>
    <mergeCell ref="C48:E48"/>
    <mergeCell ref="C51:G51"/>
    <mergeCell ref="C52:G52"/>
    <mergeCell ref="C37:C39"/>
    <mergeCell ref="D38:E38"/>
    <mergeCell ref="D39:E39"/>
    <mergeCell ref="C40:E40"/>
    <mergeCell ref="C41:D43"/>
    <mergeCell ref="C44:D46"/>
  </mergeCells>
  <phoneticPr fontId="2"/>
  <printOptions horizontalCentered="1" verticalCentered="1"/>
  <pageMargins left="0.69" right="0.39370078740157483" top="0.31" bottom="0.3" header="0.33" footer="0.21"/>
  <pageSetup paperSize="9" scale="95" orientation="portrait" horizontalDpi="300" r:id="rId1"/>
  <headerFooter alignWithMargins="0">
    <oddHeader>&amp;R&amp;"ＭＳ ゴシック,標準"&amp;12（様式７）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10</vt:i4>
      </vt:variant>
    </vt:vector>
  </HeadingPairs>
  <TitlesOfParts>
    <vt:vector size="18" baseType="lpstr">
      <vt:lpstr>13費目別内訳</vt:lpstr>
      <vt:lpstr>16事業費目別内訳</vt:lpstr>
      <vt:lpstr>10算出内訳（ユニット型）</vt:lpstr>
      <vt:lpstr>10算出内訳（従来型）</vt:lpstr>
      <vt:lpstr>12年度別</vt:lpstr>
      <vt:lpstr>10法人事務費</vt:lpstr>
      <vt:lpstr>10事業費等一覧（事業別）</vt:lpstr>
      <vt:lpstr>10事業費等一覧 </vt:lpstr>
      <vt:lpstr>'10算出内訳（ユニット型）'!Print_Area</vt:lpstr>
      <vt:lpstr>'10算出内訳（従来型）'!Print_Area</vt:lpstr>
      <vt:lpstr>'10事業費等一覧 '!Print_Area</vt:lpstr>
      <vt:lpstr>'10事業費等一覧（事業別）'!Print_Area</vt:lpstr>
      <vt:lpstr>'10法人事務費'!Print_Area</vt:lpstr>
      <vt:lpstr>'12年度別'!Print_Area</vt:lpstr>
      <vt:lpstr>'13費目別内訳'!Print_Area</vt:lpstr>
      <vt:lpstr>'16事業費目別内訳'!Print_Area</vt:lpstr>
      <vt:lpstr>'10算出内訳（ユニット型）'!Print_Titles</vt:lpstr>
      <vt:lpstr>'10算出内訳（従来型）'!Print_Titles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東京都</cp:lastModifiedBy>
  <cp:lastPrinted>2017-06-29T07:27:14Z</cp:lastPrinted>
  <dcterms:created xsi:type="dcterms:W3CDTF">2007-03-28T05:53:17Z</dcterms:created>
  <dcterms:modified xsi:type="dcterms:W3CDTF">2022-03-29T03:52:50Z</dcterms:modified>
</cp:coreProperties>
</file>