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765" yWindow="765" windowWidth="17010" windowHeight="11235" activeTab="2"/>
  </bookViews>
  <sheets>
    <sheet name="【記載例】訪問看護" sheetId="7" r:id="rId1"/>
    <sheet name="【記載例】シフト記号表（勤務時間帯）" sheetId="4" r:id="rId2"/>
    <sheet name="訪問看護"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【記載例】訪問看護!$A$1:$BG$73</definedName>
    <definedName name="_xlnm.Print_Area" localSheetId="3">'シフト記号表（勤務時間帯）'!$A$1:$U$38</definedName>
    <definedName name="_xlnm.Print_Area" localSheetId="4">記入方法!$A$1:$P$80</definedName>
    <definedName name="_xlnm.Print_Area" localSheetId="2">訪問看護!$A$1:$BG$73</definedName>
    <definedName name="看護職員">プルダウン・リスト!$D$16:$D$28</definedName>
    <definedName name="管理者">プルダウン・リスト!$C$16:$C$28</definedName>
    <definedName name="言語聴覚士">プルダウン・リスト!$H$16:$H$28</definedName>
    <definedName name="作業療法士">プルダウン・リスト!$G$16:$G$28</definedName>
    <definedName name="職種">プルダウン・リスト!$C$15:$J$15</definedName>
    <definedName name="登録看護職員">プルダウン・リスト!$E$16:$E$28</definedName>
    <definedName name="理学療法士">プルダウン・リスト!$F$16:$F$28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2" i="7" l="1"/>
  <c r="P62" i="1"/>
  <c r="AD62" i="1" l="1"/>
  <c r="AB62" i="1"/>
  <c r="M62" i="1"/>
  <c r="K62" i="1"/>
  <c r="AD62" i="7"/>
  <c r="AB62" i="7"/>
  <c r="M62" i="7"/>
  <c r="K62" i="7"/>
  <c r="Z67" i="1" l="1"/>
  <c r="I67" i="1"/>
  <c r="Z66" i="1"/>
  <c r="U66" i="1"/>
  <c r="I66" i="1"/>
  <c r="D66" i="1"/>
  <c r="U67" i="1"/>
  <c r="AE67" i="1" s="1"/>
  <c r="D72" i="1"/>
  <c r="Y61" i="1"/>
  <c r="W61" i="1"/>
  <c r="H61" i="1"/>
  <c r="F61" i="1"/>
  <c r="Y60" i="1"/>
  <c r="Y62" i="1" s="1"/>
  <c r="W60" i="1"/>
  <c r="H60" i="1"/>
  <c r="D67" i="1" s="1"/>
  <c r="N67" i="1" s="1"/>
  <c r="I72" i="1" s="1"/>
  <c r="F60" i="1"/>
  <c r="H59" i="1"/>
  <c r="F59" i="1"/>
  <c r="H58" i="1"/>
  <c r="F58" i="1"/>
  <c r="AD57" i="1"/>
  <c r="Z57" i="1"/>
  <c r="Z67" i="7"/>
  <c r="I67" i="7"/>
  <c r="U67" i="7"/>
  <c r="Z66" i="7"/>
  <c r="U66" i="7"/>
  <c r="I66" i="7"/>
  <c r="D66" i="7"/>
  <c r="AD57" i="7"/>
  <c r="Z57" i="7"/>
  <c r="Y61" i="7"/>
  <c r="Y60" i="7"/>
  <c r="W61" i="7"/>
  <c r="W60" i="7"/>
  <c r="W62" i="7" l="1"/>
  <c r="W62" i="1"/>
  <c r="Y62" i="7"/>
  <c r="F62" i="1"/>
  <c r="H62" i="1"/>
  <c r="N72" i="1"/>
  <c r="AK72" i="1" s="1"/>
  <c r="AE67" i="7"/>
  <c r="H61" i="7" l="1"/>
  <c r="F61" i="7"/>
  <c r="H60" i="7"/>
  <c r="F60" i="7"/>
  <c r="D72" i="7"/>
  <c r="D67" i="7" l="1"/>
  <c r="N67" i="7" s="1"/>
  <c r="I72" i="7" s="1"/>
  <c r="N72" i="7" s="1"/>
  <c r="AK72" i="7" s="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R25" i="7"/>
  <c r="AQ25" i="7"/>
  <c r="AK25" i="7"/>
  <c r="AJ25" i="7"/>
  <c r="AD25" i="7"/>
  <c r="AC25" i="7"/>
  <c r="W25" i="7"/>
  <c r="V25" i="7"/>
  <c r="AW23" i="7"/>
  <c r="AR23" i="7"/>
  <c r="AQ23" i="7"/>
  <c r="AK23" i="7"/>
  <c r="AJ23" i="7"/>
  <c r="AD23" i="7"/>
  <c r="AC23" i="7"/>
  <c r="W23" i="7"/>
  <c r="V23" i="7"/>
  <c r="AW21" i="7"/>
  <c r="AR21" i="7"/>
  <c r="AQ21" i="7"/>
  <c r="AK21" i="7"/>
  <c r="AJ21" i="7"/>
  <c r="AD21" i="7"/>
  <c r="AC21" i="7"/>
  <c r="W21" i="7"/>
  <c r="V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V25" i="7" l="1"/>
  <c r="AN25" i="7"/>
  <c r="AF25" i="7"/>
  <c r="AB25" i="7"/>
  <c r="X25" i="7"/>
  <c r="T25" i="7"/>
  <c r="AU23" i="7"/>
  <c r="AM23" i="7"/>
  <c r="AI23" i="7"/>
  <c r="AE23" i="7"/>
  <c r="AA23" i="7"/>
  <c r="S23" i="7"/>
  <c r="AT21" i="7"/>
  <c r="AP21" i="7"/>
  <c r="AL21" i="7"/>
  <c r="AH21" i="7"/>
  <c r="Z21" i="7"/>
  <c r="AS25" i="7"/>
  <c r="Y25" i="7"/>
  <c r="AN23" i="7"/>
  <c r="AB23" i="7"/>
  <c r="X23" i="7"/>
  <c r="AU21" i="7"/>
  <c r="AI21" i="7"/>
  <c r="AE21" i="7"/>
  <c r="AU25" i="7"/>
  <c r="AM25" i="7"/>
  <c r="AI25" i="7"/>
  <c r="AE25" i="7"/>
  <c r="AA25" i="7"/>
  <c r="S25" i="7"/>
  <c r="AT23" i="7"/>
  <c r="AP23" i="7"/>
  <c r="AL23" i="7"/>
  <c r="AH23" i="7"/>
  <c r="Z23" i="7"/>
  <c r="AS21" i="7"/>
  <c r="AO21" i="7"/>
  <c r="AG21" i="7"/>
  <c r="Y21" i="7"/>
  <c r="U21" i="7"/>
  <c r="AG25" i="7"/>
  <c r="U25" i="7"/>
  <c r="AV23" i="7"/>
  <c r="AF23" i="7"/>
  <c r="T23" i="7"/>
  <c r="AM21" i="7"/>
  <c r="AA21" i="7"/>
  <c r="S21" i="7"/>
  <c r="AT25" i="7"/>
  <c r="AP25" i="7"/>
  <c r="AL25" i="7"/>
  <c r="AH25" i="7"/>
  <c r="Z25" i="7"/>
  <c r="AS23" i="7"/>
  <c r="AO23" i="7"/>
  <c r="AG23" i="7"/>
  <c r="Y23" i="7"/>
  <c r="U23" i="7"/>
  <c r="AV21" i="7"/>
  <c r="AN21" i="7"/>
  <c r="AF21" i="7"/>
  <c r="AB21" i="7"/>
  <c r="X21" i="7"/>
  <c r="T21" i="7"/>
  <c r="AO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2" i="7" l="1"/>
  <c r="AZ22" i="7" s="1"/>
  <c r="AX24" i="7"/>
  <c r="AZ24" i="7" s="1"/>
  <c r="AX20" i="7"/>
  <c r="AZ20" i="7" s="1"/>
  <c r="AX18" i="7"/>
  <c r="F59" i="7" s="1"/>
  <c r="AX20" i="1"/>
  <c r="AX18" i="1"/>
  <c r="AX22" i="1"/>
  <c r="AX16" i="1"/>
  <c r="F58" i="7" l="1"/>
  <c r="F62" i="7" s="1"/>
  <c r="AX52" i="7"/>
  <c r="AZ18" i="7"/>
  <c r="H59" i="7" s="1"/>
  <c r="B18" i="1"/>
  <c r="B20" i="1" s="1"/>
  <c r="B22" i="1" s="1"/>
  <c r="B24" i="1" s="1"/>
  <c r="B26" i="1" s="1"/>
  <c r="B28" i="1" s="1"/>
  <c r="B30" i="1" s="1"/>
  <c r="B32" i="1" s="1"/>
  <c r="B34" i="1" s="1"/>
  <c r="H58" i="7" l="1"/>
  <c r="H62" i="7" s="1"/>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alcChain>
</file>

<file path=xl/sharedStrings.xml><?xml version="1.0" encoding="utf-8"?>
<sst xmlns="http://schemas.openxmlformats.org/spreadsheetml/2006/main" count="999" uniqueCount="233">
  <si>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</si>
  <si>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</si>
  <si>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</si>
  <si>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</si>
  <si>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</si>
  <si>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</si>
  <si>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</si>
  <si>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</si>
  <si>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</si>
  <si>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</si>
  <si>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</si>
  <si>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</si>
  <si>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</si>
  <si>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</si>
  <si>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</si>
  <si>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</si>
  <si>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</si>
  <si>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</si>
  <si>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</si>
  <si>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</si>
  <si>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</si>
  <si>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</si>
  <si>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</si>
  <si>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</si>
  <si>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</si>
  <si>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</si>
  <si>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</si>
  <si>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</si>
  <si>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</si>
  <si>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</si>
  <si>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</si>
  <si>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</si>
  <si>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</si>
  <si>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</si>
  <si>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</si>
  <si>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</si>
  <si>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</si>
  <si>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</si>
  <si>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</si>
  <si>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</si>
  <si>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</si>
  <si>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</si>
  <si>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</si>
  <si>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</si>
  <si>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</si>
  <si>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</si>
  <si>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</si>
  <si>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</si>
  <si>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</si>
  <si>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</si>
  <si>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</si>
  <si>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</si>
  <si>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</si>
  <si>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</si>
  <si>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</si>
  <si>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</si>
  <si>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</si>
  <si>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</si>
  <si>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</si>
  <si>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</si>
  <si>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</si>
  <si>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</si>
  <si>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</si>
  <si>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</si>
  <si>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</si>
  <si>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</si>
  <si>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</si>
  <si>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</si>
  <si>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</si>
  <si>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</si>
  <si>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</si>
  <si>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</si>
  <si>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</si>
  <si>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</si>
  <si>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</si>
  <si>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看護師</t>
    <rPh sb="0" eb="3">
      <t>カンゴシ</t>
    </rPh>
    <phoneticPr fontId="1"/>
  </si>
  <si>
    <t>准看護師</t>
    <rPh sb="0" eb="4">
      <t>ジュンカンゴシ</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</si>
  <si>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</si>
  <si>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</si>
  <si>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</si>
  <si>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</si>
  <si>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</si>
  <si>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</si>
  <si>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</si>
  <si>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</si>
  <si>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</si>
  <si>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</si>
  <si>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</si>
  <si>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</si>
  <si>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</si>
  <si>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</si>
  <si>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</si>
  <si>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</si>
  <si>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</si>
  <si>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</si>
  <si>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</si>
  <si>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</si>
  <si>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</si>
  <si>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</si>
  <si>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</si>
  <si>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</si>
  <si>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</si>
  <si>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</si>
  <si>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</si>
  <si>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</si>
  <si>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</si>
  <si>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</si>
  <si>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</si>
  <si>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</si>
  <si>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</si>
  <si>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</si>
  <si>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</si>
  <si>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</si>
  <si>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</si>
  <si>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</si>
  <si>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</si>
  <si>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</si>
  <si>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</si>
  <si>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</si>
  <si>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</si>
  <si>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</si>
  <si>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</si>
  <si>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</si>
  <si>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</si>
  <si>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</si>
  <si>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</si>
  <si>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</si>
  <si>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</si>
  <si>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</si>
  <si>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</si>
  <si>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</si>
  <si>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</si>
  <si>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</si>
  <si>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</si>
  <si>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</si>
  <si>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</si>
  <si>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</si>
  <si>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</si>
  <si>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</si>
  <si>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</si>
  <si>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</si>
  <si>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</si>
  <si>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</si>
  <si>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</si>
  <si>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</si>
  <si>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</si>
  <si>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</si>
  <si>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</si>
  <si>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</si>
  <si>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</si>
  <si>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</si>
  <si>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</si>
  <si>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</si>
  <si>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</si>
  <si>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</si>
  <si>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</si>
  <si>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</si>
  <si>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</si>
  <si>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</si>
  <si>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</si>
  <si>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</si>
  <si>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</si>
  <si>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</si>
  <si>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</si>
  <si>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</si>
  <si>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</si>
  <si>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</si>
  <si>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看護職員</t>
    <rPh sb="0" eb="2">
      <t>カンゴ</t>
    </rPh>
    <rPh sb="2" eb="4">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</si>
  <si>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</si>
  <si>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実績</t>
  </si>
  <si>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</si>
  <si>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</si>
  <si>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</si>
  <si>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</si>
  <si>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</si>
  <si>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</si>
  <si>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</si>
  <si>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看護師</t>
    <rPh sb="0" eb="3">
      <t>カンゴシ</t>
    </rPh>
    <phoneticPr fontId="1"/>
  </si>
  <si>
    <t>理学療法士</t>
    <rPh sb="0" eb="2">
      <t>リガク</t>
    </rPh>
    <rPh sb="2" eb="5">
      <t>リョウホウシ</t>
    </rPh>
    <phoneticPr fontId="1"/>
  </si>
  <si>
    <t>(12)人員基準の確認（看護職員）</t>
    <rPh sb="4" eb="6">
      <t>ジンイン</t>
    </rPh>
    <rPh sb="6" eb="8">
      <t>キジュン</t>
    </rPh>
    <rPh sb="9" eb="11">
      <t>カクニン</t>
    </rPh>
    <rPh sb="12" eb="14">
      <t>カンゴ</t>
    </rPh>
    <rPh sb="14" eb="16">
      <t>ショクイン</t>
    </rPh>
    <phoneticPr fontId="1"/>
  </si>
  <si>
    <t>B</t>
  </si>
  <si>
    <t>r</t>
    <phoneticPr fontId="1"/>
  </si>
  <si>
    <t>管理者</t>
    <rPh sb="0" eb="3">
      <t>カンリシャ</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</si>
  <si>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</si>
  <si>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作業療法士</t>
    <rPh sb="0" eb="2">
      <t>サギョウ</t>
    </rPh>
    <rPh sb="2" eb="5">
      <t>リョウホウシ</t>
    </rPh>
    <phoneticPr fontId="1"/>
  </si>
  <si>
    <t>言語聴覚士</t>
    <rPh sb="0" eb="2">
      <t>ゲンゴ</t>
    </rPh>
    <rPh sb="2" eb="5">
      <t>チョウカクシ</t>
    </rPh>
    <phoneticPr fontId="1"/>
  </si>
  <si>
    <t>＋</t>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</si>
  <si>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</si>
  <si>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</si>
  <si>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</si>
  <si>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</si>
  <si>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</si>
  <si>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</si>
  <si>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</si>
  <si>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</si>
  <si>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</si>
  <si>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</si>
  <si>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</si>
  <si>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ー</t>
    <phoneticPr fontId="1"/>
  </si>
  <si>
    <t>保健師</t>
    <rPh sb="0" eb="3">
      <t>ホケンシ</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</si>
  <si>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</si>
  <si>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</si>
  <si>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</si>
  <si>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</si>
  <si>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(13)(14)の合計</t>
    <rPh sb="9" eb="11">
      <t>ゴウケイ</t>
    </rPh>
    <phoneticPr fontId="1"/>
  </si>
  <si>
    <t>登録看護職員</t>
    <rPh sb="0" eb="2">
      <t>トウロク</t>
    </rPh>
    <rPh sb="2" eb="4">
      <t>カンゴ</t>
    </rPh>
    <rPh sb="4" eb="6">
      <t>ショクイン</t>
    </rPh>
    <phoneticPr fontId="1"/>
  </si>
  <si>
    <t>　C列・・・「管理者」</t>
    <rPh sb="2" eb="3">
      <t>レツ</t>
    </rPh>
    <rPh sb="7" eb="10">
      <t>カンリシャ</t>
    </rPh>
    <phoneticPr fontId="1"/>
  </si>
  <si>
    <t>　D列・・・「看護職員」</t>
    <rPh sb="2" eb="3">
      <t>レツ</t>
    </rPh>
    <rPh sb="7" eb="9">
      <t>カンゴ</t>
    </rPh>
    <rPh sb="9" eb="11">
      <t>ショクイン</t>
    </rPh>
    <phoneticPr fontId="1"/>
  </si>
  <si>
    <t>　E列・・・「登録看護職員」</t>
    <rPh sb="2" eb="3">
      <t>レツ</t>
    </rPh>
    <rPh sb="7" eb="9">
      <t>トウロク</t>
    </rPh>
    <rPh sb="9" eb="11">
      <t>カンゴ</t>
    </rPh>
    <rPh sb="11" eb="13">
      <t>ショクイン</t>
    </rPh>
    <phoneticPr fontId="1"/>
  </si>
  <si>
    <t>　F列・・・「理学療法士」</t>
    <rPh sb="2" eb="3">
      <t>レツ</t>
    </rPh>
    <rPh sb="7" eb="9">
      <t>リガク</t>
    </rPh>
    <rPh sb="9" eb="12">
      <t>リョウホウシ</t>
    </rPh>
    <phoneticPr fontId="1"/>
  </si>
  <si>
    <t>　G列・・・「作業療法士」</t>
    <rPh sb="2" eb="3">
      <t>レツ</t>
    </rPh>
    <rPh sb="7" eb="9">
      <t>サギョウ</t>
    </rPh>
    <rPh sb="9" eb="12">
      <t>リョウホウシ</t>
    </rPh>
    <phoneticPr fontId="1"/>
  </si>
  <si>
    <t>　H列・・・「言語聴覚士」</t>
    <rPh sb="2" eb="3">
      <t>レツ</t>
    </rPh>
    <rPh sb="7" eb="9">
      <t>ゲンゴ</t>
    </rPh>
    <rPh sb="9" eb="12">
      <t>チョウカクシ</t>
    </rPh>
    <phoneticPr fontId="1"/>
  </si>
  <si>
    <t>　15行目・・・「職種」</t>
    <rPh sb="3" eb="5">
      <t>ギョウメ</t>
    </rPh>
    <rPh sb="9" eb="11">
      <t>ショクシュ</t>
    </rPh>
    <phoneticPr fontId="1"/>
  </si>
  <si>
    <t>登録看護職員</t>
    <rPh sb="0" eb="2">
      <t>トウロク</t>
    </rPh>
    <rPh sb="2" eb="4">
      <t>カンゴ</t>
    </rPh>
    <rPh sb="4" eb="6">
      <t>ショクイン</t>
    </rPh>
    <phoneticPr fontId="1"/>
  </si>
  <si>
    <t>※管理者が看護職員等を兼務する場合は、管理者とそれ以外の職種を行を分けて記入してください。</t>
    <rPh sb="1" eb="4">
      <t>カンリシャ</t>
    </rPh>
    <rPh sb="5" eb="7">
      <t>カンゴ</t>
    </rPh>
    <rPh sb="7" eb="9">
      <t>ショクイン</t>
    </rPh>
    <rPh sb="9" eb="10">
      <t>トウ</t>
    </rPh>
    <rPh sb="11" eb="13">
      <t>ケンム</t>
    </rPh>
    <rPh sb="15" eb="17">
      <t>バアイ</t>
    </rPh>
    <rPh sb="19" eb="22">
      <t>カンリシャ</t>
    </rPh>
    <rPh sb="25" eb="27">
      <t>イガイ</t>
    </rPh>
    <rPh sb="28" eb="30">
      <t>ショクシュ</t>
    </rPh>
    <rPh sb="31" eb="32">
      <t>ギョウ</t>
    </rPh>
    <rPh sb="33" eb="34">
      <t>ワ</t>
    </rPh>
    <rPh sb="36" eb="38">
      <t>キニュウ</t>
    </rPh>
    <phoneticPr fontId="1"/>
  </si>
  <si>
    <t>備考</t>
    <rPh sb="0" eb="2">
      <t>ビコウ</t>
    </rPh>
    <phoneticPr fontId="1"/>
  </si>
  <si>
    <t>勤務日及び勤務時間が不定期な看護職員を指します。</t>
    <rPh sb="14" eb="16">
      <t>カンゴ</t>
    </rPh>
    <rPh sb="16" eb="18">
      <t>ショクイン</t>
    </rPh>
    <phoneticPr fontId="1"/>
  </si>
  <si>
    <t>ここでは、看護職員のうち、登録看護職員以外の看護職員を指します。</t>
    <rPh sb="5" eb="7">
      <t>カンゴ</t>
    </rPh>
    <rPh sb="7" eb="9">
      <t>ショクイン</t>
    </rPh>
    <rPh sb="15" eb="17">
      <t>カンゴ</t>
    </rPh>
    <rPh sb="17" eb="19">
      <t>ショクイン</t>
    </rPh>
    <rPh sb="22" eb="24">
      <t>カンゴ</t>
    </rPh>
    <rPh sb="24" eb="26">
      <t>ショクイン</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</si>
  <si>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</si>
  <si>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　(13) 登録看護職員について、各欄に該当する数字を入力し、常勤換算後の人数を算出してください。</t>
    <rPh sb="6" eb="8">
      <t>トウロク</t>
    </rPh>
    <rPh sb="8" eb="10">
      <t>カンゴ</t>
    </rPh>
    <rPh sb="10" eb="12">
      <t>ショクイン</t>
    </rPh>
    <rPh sb="17" eb="18">
      <t>カク</t>
    </rPh>
    <rPh sb="18" eb="19">
      <t>ラン</t>
    </rPh>
    <rPh sb="20" eb="22">
      <t>ガイトウ</t>
    </rPh>
    <rPh sb="24" eb="26">
      <t>スウジ</t>
    </rPh>
    <rPh sb="27" eb="29">
      <t>ニュウリョク</t>
    </rPh>
    <rPh sb="31" eb="33">
      <t>ジョウキン</t>
    </rPh>
    <rPh sb="33" eb="35">
      <t>カンサン</t>
    </rPh>
    <rPh sb="35" eb="36">
      <t>ゴ</t>
    </rPh>
    <rPh sb="37" eb="39">
      <t>ニンズウ</t>
    </rPh>
    <rPh sb="40" eb="42">
      <t>サンシュツ</t>
    </rPh>
    <phoneticPr fontId="1"/>
  </si>
  <si>
    <t>　　　 登録看護職員1人当たりの勤務時間数は、当該事業所の登録看護職員の前年度の週当たりの平均稼働時間（サービス提供時間及び移動時間をいいます。）とします。</t>
    <rPh sb="4" eb="6">
      <t>トウロク</t>
    </rPh>
    <rPh sb="6" eb="8">
      <t>カンゴ</t>
    </rPh>
    <rPh sb="8" eb="10">
      <t>ショクイン</t>
    </rPh>
    <rPh sb="10" eb="12">
      <t>ヒトリ</t>
    </rPh>
    <rPh sb="12" eb="13">
      <t>ア</t>
    </rPh>
    <rPh sb="16" eb="18">
      <t>キンム</t>
    </rPh>
    <rPh sb="18" eb="20">
      <t>ジカン</t>
    </rPh>
    <rPh sb="20" eb="21">
      <t>スウ</t>
    </rPh>
    <rPh sb="23" eb="25">
      <t>トウガイ</t>
    </rPh>
    <rPh sb="25" eb="28">
      <t>ジギョウショ</t>
    </rPh>
    <rPh sb="29" eb="31">
      <t>トウロク</t>
    </rPh>
    <rPh sb="31" eb="33">
      <t>カンゴ</t>
    </rPh>
    <rPh sb="33" eb="35">
      <t>ショクイン</t>
    </rPh>
    <rPh sb="36" eb="39">
      <t>ゼンネンド</t>
    </rPh>
    <rPh sb="40" eb="41">
      <t>シュウ</t>
    </rPh>
    <rPh sb="41" eb="42">
      <t>ア</t>
    </rPh>
    <rPh sb="45" eb="47">
      <t>ヘイキン</t>
    </rPh>
    <rPh sb="47" eb="49">
      <t>カドウ</t>
    </rPh>
    <rPh sb="49" eb="51">
      <t>ジカン</t>
    </rPh>
    <rPh sb="56" eb="58">
      <t>テイキョウ</t>
    </rPh>
    <rPh sb="58" eb="60">
      <t>ジカン</t>
    </rPh>
    <rPh sb="60" eb="61">
      <t>オヨ</t>
    </rPh>
    <rPh sb="62" eb="64">
      <t>イドウ</t>
    </rPh>
    <rPh sb="64" eb="66">
      <t>ジカン</t>
    </rPh>
    <phoneticPr fontId="1"/>
  </si>
  <si>
    <t>　　　 登録看護職員1人当たりの勤務時間数と登録看護職員の人数を乗じて得た値を、常勤換算の対象時間数の欄に入力してください。</t>
    <rPh sb="4" eb="6">
      <t>トウロク</t>
    </rPh>
    <rPh sb="6" eb="8">
      <t>カンゴ</t>
    </rPh>
    <rPh sb="8" eb="10">
      <t>ショクイン</t>
    </rPh>
    <rPh sb="10" eb="12">
      <t>ヒトリ</t>
    </rPh>
    <rPh sb="12" eb="13">
      <t>ア</t>
    </rPh>
    <rPh sb="16" eb="18">
      <t>キンム</t>
    </rPh>
    <rPh sb="18" eb="20">
      <t>ジカン</t>
    </rPh>
    <rPh sb="20" eb="21">
      <t>スウ</t>
    </rPh>
    <rPh sb="22" eb="24">
      <t>トウロク</t>
    </rPh>
    <rPh sb="24" eb="26">
      <t>カンゴ</t>
    </rPh>
    <rPh sb="26" eb="28">
      <t>ショクイン</t>
    </rPh>
    <rPh sb="29" eb="31">
      <t>ニンズウ</t>
    </rPh>
    <rPh sb="32" eb="33">
      <t>ジョウ</t>
    </rPh>
    <rPh sb="35" eb="36">
      <t>エ</t>
    </rPh>
    <rPh sb="37" eb="38">
      <t>アタイ</t>
    </rPh>
    <rPh sb="40" eb="42">
      <t>ジョウキン</t>
    </rPh>
    <rPh sb="42" eb="44">
      <t>カンサン</t>
    </rPh>
    <rPh sb="45" eb="47">
      <t>タイショウ</t>
    </rPh>
    <rPh sb="47" eb="49">
      <t>ジカン</t>
    </rPh>
    <rPh sb="49" eb="50">
      <t>スウ</t>
    </rPh>
    <rPh sb="51" eb="52">
      <t>ラン</t>
    </rPh>
    <rPh sb="53" eb="55">
      <t>ニュウリョク</t>
    </rPh>
    <phoneticPr fontId="1"/>
  </si>
  <si>
    <t>　　　 登録看護職員によるサービス提供の実績がない事業所又は極めて短期の実績しかない等のため、上記の方法によって勤務延時間数の算定を行うことが適当ではない</t>
    <rPh sb="4" eb="6">
      <t>トウロク</t>
    </rPh>
    <rPh sb="6" eb="8">
      <t>カンゴ</t>
    </rPh>
    <rPh sb="8" eb="10">
      <t>ショクイン</t>
    </rPh>
    <rPh sb="17" eb="19">
      <t>テイキョウ</t>
    </rPh>
    <rPh sb="20" eb="22">
      <t>ジッセキ</t>
    </rPh>
    <rPh sb="25" eb="28">
      <t>ジギョウショ</t>
    </rPh>
    <rPh sb="28" eb="29">
      <t>マタ</t>
    </rPh>
    <rPh sb="30" eb="31">
      <t>キワ</t>
    </rPh>
    <rPh sb="33" eb="35">
      <t>タンキ</t>
    </rPh>
    <rPh sb="36" eb="38">
      <t>ジッセキ</t>
    </rPh>
    <rPh sb="42" eb="43">
      <t>トウ</t>
    </rPh>
    <rPh sb="47" eb="49">
      <t>ジョウキ</t>
    </rPh>
    <rPh sb="50" eb="52">
      <t>ホウホウ</t>
    </rPh>
    <rPh sb="56" eb="58">
      <t>キンム</t>
    </rPh>
    <rPh sb="58" eb="59">
      <t>ノ</t>
    </rPh>
    <rPh sb="59" eb="62">
      <t>ジカンスウ</t>
    </rPh>
    <rPh sb="63" eb="65">
      <t>サンテイ</t>
    </rPh>
    <rPh sb="66" eb="67">
      <t>オコナ</t>
    </rPh>
    <rPh sb="71" eb="73">
      <t>テキトウ</t>
    </rPh>
    <phoneticPr fontId="1"/>
  </si>
  <si>
    <t>　　　 と認められる事業所については、当該登録看護職員が確実に稼働できるものとして勤務表に明記されている時間のみを勤務延時間数に算入しますので、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カンゴ</t>
    </rPh>
    <rPh sb="25" eb="27">
      <t>ショクイン</t>
    </rPh>
    <rPh sb="28" eb="30">
      <t>カクジツ</t>
    </rPh>
    <rPh sb="31" eb="33">
      <t>カドウ</t>
    </rPh>
    <rPh sb="41" eb="43">
      <t>キンム</t>
    </rPh>
    <rPh sb="43" eb="44">
      <t>ヒョウ</t>
    </rPh>
    <rPh sb="45" eb="47">
      <t>メイキ</t>
    </rPh>
    <rPh sb="52" eb="54">
      <t>ジカン</t>
    </rPh>
    <rPh sb="57" eb="59">
      <t>キンム</t>
    </rPh>
    <rPh sb="59" eb="60">
      <t>ノブ</t>
    </rPh>
    <rPh sb="60" eb="63">
      <t>ジカンスウ</t>
    </rPh>
    <rPh sb="64" eb="66">
      <t>サンニュウ</t>
    </rPh>
    <phoneticPr fontId="1"/>
  </si>
  <si>
    <t>■ 登録看護職員の常勤換算方法による人数</t>
    <rPh sb="2" eb="4">
      <t>トウロク</t>
    </rPh>
    <rPh sb="4" eb="6">
      <t>カンゴ</t>
    </rPh>
    <rPh sb="6" eb="8">
      <t>ショクイン</t>
    </rPh>
    <rPh sb="9" eb="11">
      <t>ジョウキン</t>
    </rPh>
    <rPh sb="11" eb="13">
      <t>カンサン</t>
    </rPh>
    <rPh sb="13" eb="15">
      <t>ホウホウ</t>
    </rPh>
    <rPh sb="18" eb="20">
      <t>ニンズウ</t>
    </rPh>
    <phoneticPr fontId="1"/>
  </si>
  <si>
    <t>基準：</t>
    <rPh sb="0" eb="2">
      <t>キジュン</t>
    </rPh>
    <phoneticPr fontId="1"/>
  </si>
  <si>
    <t>週</t>
  </si>
  <si>
    <t>(13)人員基準の確認（登録看護職員）</t>
    <rPh sb="4" eb="6">
      <t>ジンイン</t>
    </rPh>
    <rPh sb="6" eb="8">
      <t>キジュン</t>
    </rPh>
    <rPh sb="9" eb="11">
      <t>カクニン</t>
    </rPh>
    <rPh sb="12" eb="14">
      <t>トウロク</t>
    </rPh>
    <rPh sb="14" eb="16">
      <t>カンゴ</t>
    </rPh>
    <rPh sb="16" eb="18">
      <t>ショクイン</t>
    </rPh>
    <phoneticPr fontId="1"/>
  </si>
  <si>
    <t>登録看護職員1人当たりの勤務時間数／週</t>
    <rPh sb="0" eb="2">
      <t>トウロク</t>
    </rPh>
    <rPh sb="2" eb="4">
      <t>カンゴ</t>
    </rPh>
    <rPh sb="4" eb="6">
      <t>ショクイン</t>
    </rPh>
    <rPh sb="6" eb="8">
      <t>ヒトリ</t>
    </rPh>
    <rPh sb="8" eb="9">
      <t>ア</t>
    </rPh>
    <rPh sb="12" eb="14">
      <t>キンム</t>
    </rPh>
    <rPh sb="14" eb="16">
      <t>ジカン</t>
    </rPh>
    <rPh sb="16" eb="17">
      <t>スウ</t>
    </rPh>
    <rPh sb="18" eb="19">
      <t>シュウ</t>
    </rPh>
    <phoneticPr fontId="1"/>
  </si>
  <si>
    <t>登録看護職員の人数</t>
    <rPh sb="0" eb="2">
      <t>トウロク</t>
    </rPh>
    <rPh sb="2" eb="4">
      <t>カンゴ</t>
    </rPh>
    <rPh sb="4" eb="6">
      <t>ショクイン</t>
    </rPh>
    <rPh sb="7" eb="9">
      <t>ニンズウ</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</si>
  <si>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</si>
  <si>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r</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</si>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</sst>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0&quot;人&quot;"/>
    <numFmt numFmtId="179" formatCode="#,##0&quot;人&quot;"/>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0" fillId="3" borderId="13" xfId="0" applyFill="1" applyBorder="1" applyAlignment="1">
      <alignment vertical="center" shrinkToFit="1"/>
    </xf>
    <xf numFmtId="0" fontId="21" fillId="3" borderId="0" xfId="0" applyFont="1" applyFill="1">
      <alignment vertical="center"/>
    </xf>
    <xf numFmtId="0" fontId="21"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0" xfId="0" applyFill="1" applyAlignment="1" applyProtection="1">
      <alignment horizontal="right" vertical="center"/>
      <protection locked="0"/>
    </xf>
    <xf numFmtId="20" fontId="0" fillId="3" borderId="13" xfId="0" applyNumberFormat="1" applyFill="1" applyBorder="1" applyAlignment="1" applyProtection="1">
      <alignment horizontal="center" vertical="center"/>
      <protection locked="0"/>
    </xf>
    <xf numFmtId="0" fontId="0" fillId="3" borderId="0" xfId="0" applyFill="1" applyProtection="1">
      <alignment vertical="center"/>
      <protection locked="0"/>
    </xf>
    <xf numFmtId="0" fontId="13" fillId="5" borderId="13" xfId="0" applyFont="1" applyFill="1" applyBorder="1" applyAlignment="1" applyProtection="1">
      <alignment horizontal="center" vertical="center"/>
      <protection locked="0"/>
    </xf>
    <xf numFmtId="178" fontId="4" fillId="3" borderId="16" xfId="0" applyNumberFormat="1" applyFont="1" applyFill="1" applyBorder="1" applyAlignment="1">
      <alignment horizontal="center" vertical="center"/>
    </xf>
    <xf numFmtId="178" fontId="4" fillId="3" borderId="28" xfId="0" applyNumberFormat="1" applyFont="1" applyFill="1" applyBorder="1" applyAlignment="1">
      <alignment horizontal="center" vertical="center"/>
    </xf>
    <xf numFmtId="178" fontId="4" fillId="3" borderId="15" xfId="0" applyNumberFormat="1" applyFont="1" applyFill="1" applyBorder="1" applyAlignment="1">
      <alignment horizontal="center" vertical="center"/>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0" borderId="36" xfId="0" applyFont="1" applyFill="1" applyBorder="1" applyAlignment="1">
      <alignment horizontal="center" vertical="center"/>
    </xf>
    <xf numFmtId="179" fontId="4" fillId="0" borderId="16" xfId="0" applyNumberFormat="1" applyFont="1" applyFill="1" applyBorder="1" applyAlignment="1">
      <alignment horizontal="center" vertical="center"/>
    </xf>
    <xf numFmtId="179" fontId="4" fillId="0" borderId="15"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7" fontId="4" fillId="5" borderId="13" xfId="1" applyNumberFormat="1" applyFont="1" applyFill="1" applyBorder="1" applyAlignment="1" applyProtection="1">
      <alignment horizontal="right" vertical="center"/>
      <protection locked="0"/>
    </xf>
    <xf numFmtId="0" fontId="4" fillId="3" borderId="16" xfId="0" applyFont="1" applyFill="1" applyBorder="1" applyAlignment="1">
      <alignment horizontal="center" vertical="center"/>
    </xf>
    <xf numFmtId="0" fontId="4" fillId="3" borderId="15" xfId="0" applyFont="1" applyFill="1" applyBorder="1" applyAlignment="1">
      <alignment horizontal="center" vertical="center"/>
    </xf>
    <xf numFmtId="176" fontId="4" fillId="5" borderId="13" xfId="0" applyNumberFormat="1" applyFont="1" applyFill="1" applyBorder="1" applyAlignment="1" applyProtection="1">
      <alignment horizontal="right" vertical="center"/>
      <protection locked="0"/>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5"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3" borderId="13" xfId="0" applyNumberFormat="1" applyFont="1" applyFill="1" applyBorder="1" applyAlignment="1">
      <alignment horizontal="center" vertical="center"/>
    </xf>
    <xf numFmtId="0" fontId="4" fillId="3" borderId="13" xfId="0" applyFont="1" applyFill="1" applyBorder="1" applyAlignment="1">
      <alignment horizontal="left" vertical="center"/>
    </xf>
    <xf numFmtId="0" fontId="4" fillId="3" borderId="0" xfId="0" applyFont="1" applyFill="1" applyBorder="1" applyAlignment="1">
      <alignment horizontal="left" vertical="center" indent="1"/>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2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76200</xdr:rowOff>
    </xdr:from>
    <xdr:to>
      <xdr:col>3</xdr:col>
      <xdr:colOff>279400</xdr:colOff>
      <xdr:row>2</xdr:row>
      <xdr:rowOff>165100</xdr:rowOff>
    </xdr:to>
    <xdr:sp macro="" textlink="">
      <xdr:nvSpPr>
        <xdr:cNvPr id="5" name="正方形/長方形 4"/>
        <xdr:cNvSpPr/>
      </xdr:nvSpPr>
      <xdr:spPr>
        <a:xfrm>
          <a:off x="0" y="3302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3</xdr:row>
      <xdr:rowOff>85725</xdr:rowOff>
    </xdr:from>
    <xdr:to>
      <xdr:col>3</xdr:col>
      <xdr:colOff>457200</xdr:colOff>
      <xdr:row>4</xdr:row>
      <xdr:rowOff>247650</xdr:rowOff>
    </xdr:to>
    <xdr:sp macro="" textlink="">
      <xdr:nvSpPr>
        <xdr:cNvPr id="2" name="右中かっこ 1"/>
        <xdr:cNvSpPr/>
      </xdr:nvSpPr>
      <xdr:spPr>
        <a:xfrm>
          <a:off x="512445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485775</xdr:colOff>
      <xdr:row>62</xdr:row>
      <xdr:rowOff>161925</xdr:rowOff>
    </xdr:from>
    <xdr:to>
      <xdr:col>10</xdr:col>
      <xdr:colOff>504825</xdr:colOff>
      <xdr:row>72</xdr:row>
      <xdr:rowOff>111125</xdr:rowOff>
    </xdr:to>
    <xdr:sp macro="" textlink="">
      <xdr:nvSpPr>
        <xdr:cNvPr id="3" name="正方形/長方形 2"/>
        <xdr:cNvSpPr/>
      </xdr:nvSpPr>
      <xdr:spPr>
        <a:xfrm>
          <a:off x="485775" y="16087725"/>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管理者が看護職員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247650</xdr:colOff>
      <xdr:row>2</xdr:row>
      <xdr:rowOff>0</xdr:rowOff>
    </xdr:from>
    <xdr:to>
      <xdr:col>6</xdr:col>
      <xdr:colOff>819150</xdr:colOff>
      <xdr:row>6</xdr:row>
      <xdr:rowOff>76200</xdr:rowOff>
    </xdr:to>
    <xdr:sp macro="" textlink="">
      <xdr:nvSpPr>
        <xdr:cNvPr id="2" name="正方形/長方形 1"/>
        <xdr:cNvSpPr/>
      </xdr:nvSpPr>
      <xdr:spPr>
        <a:xfrm>
          <a:off x="403860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BH73"/>
  <sheetViews>
    <sheetView showGridLines="0" view="pageBreakPreview" zoomScale="75" zoomScaleNormal="55" zoomScaleSheetLayoutView="75" workbookViewId="0">
      <selection activeCell="AQ25" sqref="AQ25"/>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313" t="s">
        <v>171</v>
      </c>
      <c r="AQ1" s="314"/>
      <c r="AR1" s="314"/>
      <c r="AS1" s="314"/>
      <c r="AT1" s="314"/>
      <c r="AU1" s="314"/>
      <c r="AV1" s="314"/>
      <c r="AW1" s="314"/>
      <c r="AX1" s="314"/>
      <c r="AY1" s="314"/>
      <c r="AZ1" s="314"/>
      <c r="BA1" s="314"/>
      <c r="BB1" s="314"/>
      <c r="BC1" s="314"/>
      <c r="BD1" s="314"/>
      <c r="BE1" s="14" t="s">
        <v>0</v>
      </c>
    </row>
    <row r="2" spans="2:60" s="7" customFormat="1" ht="20.25" customHeight="1" x14ac:dyDescent="0.4">
      <c r="D2" s="6"/>
      <c r="H2" s="6"/>
      <c r="I2" s="8"/>
      <c r="J2" s="8"/>
      <c r="K2" s="8"/>
      <c r="L2" s="8"/>
      <c r="M2" s="8"/>
      <c r="W2" s="18" t="s">
        <v>20</v>
      </c>
      <c r="X2" s="315">
        <v>2</v>
      </c>
      <c r="Y2" s="315"/>
      <c r="Z2" s="18" t="s">
        <v>17</v>
      </c>
      <c r="AA2" s="316">
        <f>IF(X2=0,"",YEAR(DATE(2018+X2,1,1)))</f>
        <v>2020</v>
      </c>
      <c r="AB2" s="316"/>
      <c r="AC2" s="19" t="s">
        <v>21</v>
      </c>
      <c r="AD2" s="19" t="s">
        <v>22</v>
      </c>
      <c r="AE2" s="315">
        <v>4</v>
      </c>
      <c r="AF2" s="315"/>
      <c r="AG2" s="19" t="s">
        <v>23</v>
      </c>
      <c r="AM2" s="14"/>
      <c r="AN2" s="8" t="s">
        <v>18</v>
      </c>
      <c r="AO2" s="8" t="s">
        <v>17</v>
      </c>
      <c r="AP2" s="317"/>
      <c r="AQ2" s="317"/>
      <c r="AR2" s="317"/>
      <c r="AS2" s="317"/>
      <c r="AT2" s="317"/>
      <c r="AU2" s="317"/>
      <c r="AV2" s="317"/>
      <c r="AW2" s="317"/>
      <c r="AX2" s="317"/>
      <c r="AY2" s="317"/>
      <c r="AZ2" s="317"/>
      <c r="BA2" s="317"/>
      <c r="BB2" s="317"/>
      <c r="BC2" s="317"/>
      <c r="BD2" s="317"/>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149</v>
      </c>
      <c r="BC3" s="318" t="s">
        <v>169</v>
      </c>
      <c r="BD3" s="319"/>
      <c r="BE3" s="319"/>
      <c r="BF3" s="319"/>
      <c r="BG3" s="8"/>
      <c r="BH3" s="8"/>
    </row>
    <row r="4" spans="2:60" s="7" customFormat="1" ht="20.25" customHeight="1" x14ac:dyDescent="0.4">
      <c r="B4" s="307" t="s">
        <v>150</v>
      </c>
      <c r="C4" s="308"/>
      <c r="D4" s="308"/>
      <c r="E4" s="308"/>
      <c r="F4" s="308"/>
      <c r="G4" s="308"/>
      <c r="H4" s="308"/>
      <c r="I4" s="30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161</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10">
        <v>8</v>
      </c>
      <c r="AT5" s="310"/>
      <c r="AU5" s="67" t="s">
        <v>57</v>
      </c>
      <c r="AV5" s="66"/>
      <c r="AW5" s="310">
        <v>40</v>
      </c>
      <c r="AX5" s="310"/>
      <c r="AY5" s="67" t="s">
        <v>58</v>
      </c>
      <c r="AZ5" s="66"/>
      <c r="BA5" s="310">
        <v>176</v>
      </c>
      <c r="BB5" s="310"/>
      <c r="BC5" s="67" t="s">
        <v>59</v>
      </c>
      <c r="BD5" s="66"/>
      <c r="BE5" s="26"/>
      <c r="BF5" s="8"/>
      <c r="BG5" s="8"/>
      <c r="BH5" s="8"/>
    </row>
    <row r="6" spans="2:60" s="7" customFormat="1" ht="20.25" customHeight="1" x14ac:dyDescent="0.4">
      <c r="B6" s="125" t="s">
        <v>101</v>
      </c>
      <c r="C6" s="125" t="s">
        <v>101</v>
      </c>
      <c r="D6" s="125" t="s">
        <v>101</v>
      </c>
      <c r="E6" s="125" t="s">
        <v>101</v>
      </c>
      <c r="F6" s="125" t="s">
        <v>101</v>
      </c>
      <c r="G6" s="125" t="s">
        <v>102</v>
      </c>
      <c r="H6" s="125" t="s">
        <v>102</v>
      </c>
      <c r="I6" s="125" t="s">
        <v>101</v>
      </c>
      <c r="J6" s="64" t="s">
        <v>66</v>
      </c>
      <c r="K6" s="311">
        <v>0.375</v>
      </c>
      <c r="L6" s="311"/>
      <c r="M6" s="311"/>
      <c r="N6" s="64" t="s">
        <v>50</v>
      </c>
      <c r="O6" s="311">
        <v>0.70833333333333337</v>
      </c>
      <c r="P6" s="311"/>
      <c r="Q6" s="311"/>
      <c r="R6" s="60" t="s">
        <v>103</v>
      </c>
      <c r="S6" s="312">
        <f>(O6-K6)*24</f>
        <v>8</v>
      </c>
      <c r="T6" s="312"/>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6" t="s">
        <v>102</v>
      </c>
      <c r="C7" s="126" t="s">
        <v>102</v>
      </c>
      <c r="D7" s="126" t="s">
        <v>102</v>
      </c>
      <c r="E7" s="126" t="s">
        <v>102</v>
      </c>
      <c r="F7" s="126" t="s">
        <v>102</v>
      </c>
      <c r="G7" s="126" t="s">
        <v>102</v>
      </c>
      <c r="H7" s="126" t="s">
        <v>102</v>
      </c>
      <c r="I7" s="126" t="s">
        <v>102</v>
      </c>
      <c r="J7" s="64" t="s">
        <v>66</v>
      </c>
      <c r="K7" s="311"/>
      <c r="L7" s="311"/>
      <c r="M7" s="311"/>
      <c r="N7" s="64" t="s">
        <v>50</v>
      </c>
      <c r="O7" s="311"/>
      <c r="P7" s="311"/>
      <c r="Q7" s="311"/>
      <c r="R7" s="60" t="s">
        <v>103</v>
      </c>
      <c r="S7" s="312">
        <f>(O7-K7)*24</f>
        <v>0</v>
      </c>
      <c r="T7" s="312"/>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20">
        <f>DAY(EOMONTH(DATE(AA2,AE2,1),0))</f>
        <v>30</v>
      </c>
      <c r="BB7" s="320"/>
      <c r="BC7" s="67" t="s">
        <v>61</v>
      </c>
      <c r="BD7" s="71"/>
      <c r="BE7" s="14"/>
      <c r="BF7" s="8"/>
      <c r="BG7" s="8"/>
      <c r="BH7" s="8"/>
    </row>
    <row r="8" spans="2:60" s="7" customFormat="1" ht="20.25" customHeight="1" x14ac:dyDescent="0.4">
      <c r="B8" s="300" t="s">
        <v>162</v>
      </c>
      <c r="C8" s="301"/>
      <c r="D8" s="301"/>
      <c r="E8" s="301"/>
      <c r="F8" s="301"/>
      <c r="G8" s="301"/>
      <c r="H8" s="301"/>
      <c r="I8" s="301"/>
      <c r="J8" s="301"/>
      <c r="K8" s="302"/>
      <c r="L8" s="302"/>
      <c r="M8" s="302"/>
      <c r="N8" s="301"/>
      <c r="O8" s="302"/>
      <c r="P8" s="302"/>
      <c r="Q8" s="302"/>
      <c r="R8" s="301"/>
      <c r="S8" s="302"/>
      <c r="T8" s="302"/>
      <c r="U8" s="30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304" t="s">
        <v>163</v>
      </c>
      <c r="C9" s="305"/>
      <c r="D9" s="305"/>
      <c r="E9" s="305"/>
      <c r="F9" s="305"/>
      <c r="G9" s="305"/>
      <c r="H9" s="305"/>
      <c r="I9" s="305"/>
      <c r="J9" s="305"/>
      <c r="K9" s="305"/>
      <c r="L9" s="305"/>
      <c r="M9" s="305"/>
      <c r="N9" s="305"/>
      <c r="O9" s="305"/>
      <c r="P9" s="305"/>
      <c r="Q9" s="305"/>
      <c r="R9" s="305"/>
      <c r="S9" s="305"/>
      <c r="T9" s="305"/>
      <c r="U9" s="306"/>
      <c r="V9" s="64"/>
      <c r="AC9" s="25"/>
      <c r="AD9" s="25"/>
      <c r="AE9" s="23"/>
      <c r="AF9" s="23"/>
      <c r="AG9" s="68"/>
      <c r="AH9" s="15"/>
      <c r="AI9" s="15"/>
      <c r="AJ9" s="15"/>
      <c r="AK9" s="15"/>
      <c r="AL9" s="15"/>
      <c r="AM9" s="69"/>
      <c r="AN9" s="70"/>
      <c r="AO9" s="70"/>
      <c r="AP9" s="71"/>
      <c r="AQ9" s="71"/>
      <c r="AR9" s="71"/>
      <c r="AS9" s="71"/>
      <c r="AT9" s="71"/>
      <c r="AU9" s="71"/>
      <c r="AV9" s="71"/>
      <c r="AW9" s="66"/>
      <c r="AX9" s="66"/>
      <c r="AY9" s="66"/>
      <c r="AZ9" s="66"/>
      <c r="BA9" s="106"/>
      <c r="BB9" s="106"/>
      <c r="BC9" s="67"/>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284" t="s">
        <v>62</v>
      </c>
      <c r="C11" s="287" t="s">
        <v>130</v>
      </c>
      <c r="D11" s="288"/>
      <c r="E11" s="292" t="s">
        <v>131</v>
      </c>
      <c r="F11" s="288"/>
      <c r="G11" s="292" t="s">
        <v>132</v>
      </c>
      <c r="H11" s="287"/>
      <c r="I11" s="287"/>
      <c r="J11" s="287"/>
      <c r="K11" s="288"/>
      <c r="L11" s="292" t="s">
        <v>133</v>
      </c>
      <c r="M11" s="287"/>
      <c r="N11" s="287"/>
      <c r="O11" s="295"/>
      <c r="P11" s="104"/>
      <c r="Q11" s="104"/>
      <c r="R11" s="104"/>
      <c r="S11" s="298" t="s">
        <v>134</v>
      </c>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72" t="str">
        <f>IF(BC3="計画","(9)1～4週目の勤務時間数合計","(9)1か月の勤務時間数合計")</f>
        <v>(9)1か月の勤務時間数合計</v>
      </c>
      <c r="AY11" s="273"/>
      <c r="AZ11" s="272" t="s">
        <v>135</v>
      </c>
      <c r="BA11" s="273"/>
      <c r="BB11" s="280" t="s">
        <v>159</v>
      </c>
      <c r="BC11" s="280"/>
      <c r="BD11" s="280"/>
      <c r="BE11" s="280"/>
      <c r="BF11" s="280"/>
      <c r="BG11" s="280"/>
    </row>
    <row r="12" spans="2:60" ht="20.25" customHeight="1" thickBot="1" x14ac:dyDescent="0.45">
      <c r="B12" s="285"/>
      <c r="C12" s="160"/>
      <c r="D12" s="289"/>
      <c r="E12" s="293"/>
      <c r="F12" s="289"/>
      <c r="G12" s="293"/>
      <c r="H12" s="160"/>
      <c r="I12" s="160"/>
      <c r="J12" s="160"/>
      <c r="K12" s="289"/>
      <c r="L12" s="293"/>
      <c r="M12" s="160"/>
      <c r="N12" s="160"/>
      <c r="O12" s="296"/>
      <c r="P12" s="101"/>
      <c r="Q12" s="101"/>
      <c r="R12" s="101"/>
      <c r="S12" s="282" t="s">
        <v>10</v>
      </c>
      <c r="T12" s="163"/>
      <c r="U12" s="163"/>
      <c r="V12" s="163"/>
      <c r="W12" s="163"/>
      <c r="X12" s="163"/>
      <c r="Y12" s="283"/>
      <c r="Z12" s="282" t="s">
        <v>11</v>
      </c>
      <c r="AA12" s="163"/>
      <c r="AB12" s="163"/>
      <c r="AC12" s="163"/>
      <c r="AD12" s="163"/>
      <c r="AE12" s="163"/>
      <c r="AF12" s="283"/>
      <c r="AG12" s="282" t="s">
        <v>12</v>
      </c>
      <c r="AH12" s="163"/>
      <c r="AI12" s="163"/>
      <c r="AJ12" s="163"/>
      <c r="AK12" s="163"/>
      <c r="AL12" s="163"/>
      <c r="AM12" s="283"/>
      <c r="AN12" s="282" t="s">
        <v>13</v>
      </c>
      <c r="AO12" s="163"/>
      <c r="AP12" s="163"/>
      <c r="AQ12" s="163"/>
      <c r="AR12" s="163"/>
      <c r="AS12" s="163"/>
      <c r="AT12" s="283"/>
      <c r="AU12" s="282" t="s">
        <v>14</v>
      </c>
      <c r="AV12" s="163"/>
      <c r="AW12" s="283"/>
      <c r="AX12" s="274"/>
      <c r="AY12" s="275"/>
      <c r="AZ12" s="274"/>
      <c r="BA12" s="275"/>
      <c r="BB12" s="280"/>
      <c r="BC12" s="280"/>
      <c r="BD12" s="280"/>
      <c r="BE12" s="280"/>
      <c r="BF12" s="280"/>
      <c r="BG12" s="280"/>
    </row>
    <row r="13" spans="2:60" ht="20.25" customHeight="1" thickBot="1" x14ac:dyDescent="0.45">
      <c r="B13" s="285"/>
      <c r="C13" s="160"/>
      <c r="D13" s="289"/>
      <c r="E13" s="293"/>
      <c r="F13" s="289"/>
      <c r="G13" s="293"/>
      <c r="H13" s="160"/>
      <c r="I13" s="160"/>
      <c r="J13" s="160"/>
      <c r="K13" s="289"/>
      <c r="L13" s="293"/>
      <c r="M13" s="160"/>
      <c r="N13" s="160"/>
      <c r="O13" s="296"/>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f>IF(BC3="実績",IF(DAY(DATE($AA$2,$AE$2,29))=29,29,""),"")</f>
        <v>29</v>
      </c>
      <c r="AV13" s="100">
        <f>IF(BC3="実績",IF(DAY(DATE($AA$2,$AE$2,30))=30,30,""),"")</f>
        <v>30</v>
      </c>
      <c r="AW13" s="5" t="str">
        <f>IF(BC3="実績",IF(DAY(DATE($AA$2,$AE$2,31))=31,31,""),"")</f>
        <v/>
      </c>
      <c r="AX13" s="274"/>
      <c r="AY13" s="275"/>
      <c r="AZ13" s="274"/>
      <c r="BA13" s="275"/>
      <c r="BB13" s="280"/>
      <c r="BC13" s="280"/>
      <c r="BD13" s="280"/>
      <c r="BE13" s="280"/>
      <c r="BF13" s="280"/>
      <c r="BG13" s="280"/>
    </row>
    <row r="14" spans="2:60" ht="20.25" hidden="1" customHeight="1" thickBot="1" x14ac:dyDescent="0.45">
      <c r="B14" s="285"/>
      <c r="C14" s="160"/>
      <c r="D14" s="289"/>
      <c r="E14" s="293"/>
      <c r="F14" s="289"/>
      <c r="G14" s="293"/>
      <c r="H14" s="160"/>
      <c r="I14" s="160"/>
      <c r="J14" s="160"/>
      <c r="K14" s="289"/>
      <c r="L14" s="293"/>
      <c r="M14" s="160"/>
      <c r="N14" s="160"/>
      <c r="O14" s="296"/>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4</v>
      </c>
      <c r="AV14" s="100">
        <f>IF(AV13=30,WEEKDAY(DATE($AA$2,$AE$2,30)),0)</f>
        <v>5</v>
      </c>
      <c r="AW14" s="5">
        <f>IF(AW13=31,WEEKDAY(DATE($AA$2,$AE$2,31)),0)</f>
        <v>0</v>
      </c>
      <c r="AX14" s="276"/>
      <c r="AY14" s="277"/>
      <c r="AZ14" s="276"/>
      <c r="BA14" s="277"/>
      <c r="BB14" s="281"/>
      <c r="BC14" s="281"/>
      <c r="BD14" s="281"/>
      <c r="BE14" s="281"/>
      <c r="BF14" s="281"/>
      <c r="BG14" s="281"/>
    </row>
    <row r="15" spans="2:60" ht="20.25" customHeight="1" thickBot="1" x14ac:dyDescent="0.45">
      <c r="B15" s="286"/>
      <c r="C15" s="290"/>
      <c r="D15" s="291"/>
      <c r="E15" s="294"/>
      <c r="F15" s="291"/>
      <c r="G15" s="294"/>
      <c r="H15" s="290"/>
      <c r="I15" s="290"/>
      <c r="J15" s="290"/>
      <c r="K15" s="291"/>
      <c r="L15" s="294"/>
      <c r="M15" s="290"/>
      <c r="N15" s="290"/>
      <c r="O15" s="297"/>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水</v>
      </c>
      <c r="AV15" s="21" t="str">
        <f>IF(AV14=1,"日",IF(AV14=2,"月",IF(AV14=3,"火",IF(AV14=4,"水",IF(AV14=5,"木",IF(AV14=6,"金",IF(AV14=0,"","土")))))))</f>
        <v>木</v>
      </c>
      <c r="AW15" s="21" t="str">
        <f>IF(AW14=1,"日",IF(AW14=2,"月",IF(AW14=3,"火",IF(AW14=4,"水",IF(AW14=5,"木",IF(AW14=6,"金",IF(AW14=0,"","土")))))))</f>
        <v/>
      </c>
      <c r="AX15" s="278"/>
      <c r="AY15" s="279"/>
      <c r="AZ15" s="278"/>
      <c r="BA15" s="279"/>
      <c r="BB15" s="281"/>
      <c r="BC15" s="281"/>
      <c r="BD15" s="281"/>
      <c r="BE15" s="281"/>
      <c r="BF15" s="281"/>
      <c r="BG15" s="281"/>
    </row>
    <row r="16" spans="2:60" ht="20.25" customHeight="1" x14ac:dyDescent="0.4">
      <c r="B16" s="261">
        <v>1</v>
      </c>
      <c r="C16" s="262" t="s">
        <v>2</v>
      </c>
      <c r="D16" s="263"/>
      <c r="E16" s="264" t="s">
        <v>180</v>
      </c>
      <c r="F16" s="265"/>
      <c r="G16" s="226" t="s">
        <v>144</v>
      </c>
      <c r="H16" s="227"/>
      <c r="I16" s="227"/>
      <c r="J16" s="227"/>
      <c r="K16" s="228"/>
      <c r="L16" s="266" t="s">
        <v>145</v>
      </c>
      <c r="M16" s="267"/>
      <c r="N16" s="267"/>
      <c r="O16" s="268"/>
      <c r="P16" s="269" t="s">
        <v>55</v>
      </c>
      <c r="Q16" s="270"/>
      <c r="R16" s="271"/>
      <c r="S16" s="127" t="s">
        <v>181</v>
      </c>
      <c r="T16" s="128" t="s">
        <v>181</v>
      </c>
      <c r="U16" s="128" t="s">
        <v>181</v>
      </c>
      <c r="V16" s="128" t="s">
        <v>67</v>
      </c>
      <c r="W16" s="128" t="s">
        <v>67</v>
      </c>
      <c r="X16" s="128" t="s">
        <v>181</v>
      </c>
      <c r="Y16" s="129" t="s">
        <v>181</v>
      </c>
      <c r="Z16" s="127" t="s">
        <v>181</v>
      </c>
      <c r="AA16" s="128" t="s">
        <v>181</v>
      </c>
      <c r="AB16" s="128" t="s">
        <v>181</v>
      </c>
      <c r="AC16" s="128" t="s">
        <v>67</v>
      </c>
      <c r="AD16" s="128" t="s">
        <v>67</v>
      </c>
      <c r="AE16" s="128" t="s">
        <v>181</v>
      </c>
      <c r="AF16" s="129" t="s">
        <v>181</v>
      </c>
      <c r="AG16" s="127" t="s">
        <v>181</v>
      </c>
      <c r="AH16" s="128" t="s">
        <v>181</v>
      </c>
      <c r="AI16" s="128" t="s">
        <v>181</v>
      </c>
      <c r="AJ16" s="128" t="s">
        <v>67</v>
      </c>
      <c r="AK16" s="128" t="s">
        <v>67</v>
      </c>
      <c r="AL16" s="128" t="s">
        <v>181</v>
      </c>
      <c r="AM16" s="129" t="s">
        <v>181</v>
      </c>
      <c r="AN16" s="127" t="s">
        <v>181</v>
      </c>
      <c r="AO16" s="128" t="s">
        <v>41</v>
      </c>
      <c r="AP16" s="128" t="s">
        <v>41</v>
      </c>
      <c r="AQ16" s="128" t="s">
        <v>67</v>
      </c>
      <c r="AR16" s="128" t="s">
        <v>67</v>
      </c>
      <c r="AS16" s="128" t="s">
        <v>41</v>
      </c>
      <c r="AT16" s="129" t="s">
        <v>41</v>
      </c>
      <c r="AU16" s="127" t="s">
        <v>41</v>
      </c>
      <c r="AV16" s="128" t="s">
        <v>41</v>
      </c>
      <c r="AW16" s="129"/>
      <c r="AX16" s="248">
        <f>IF($BC$3="計画",SUM(S17:AT17),IF($BC$3="実績",SUM(S17:AW17),""))</f>
        <v>88</v>
      </c>
      <c r="AY16" s="249"/>
      <c r="AZ16" s="250">
        <f>IF($BC$3="計画",AX16/4,IF($BC$3="実績",AX16/($BA$7/7),""))</f>
        <v>20.533333333333335</v>
      </c>
      <c r="BA16" s="251"/>
      <c r="BB16" s="252" t="s">
        <v>177</v>
      </c>
      <c r="BC16" s="253"/>
      <c r="BD16" s="253"/>
      <c r="BE16" s="253"/>
      <c r="BF16" s="253"/>
      <c r="BG16" s="254"/>
    </row>
    <row r="17" spans="2:59" ht="20.25" customHeight="1" x14ac:dyDescent="0.4">
      <c r="B17" s="218"/>
      <c r="C17" s="222"/>
      <c r="D17" s="221"/>
      <c r="E17" s="256"/>
      <c r="F17" s="257"/>
      <c r="G17" s="229"/>
      <c r="H17" s="227"/>
      <c r="I17" s="227"/>
      <c r="J17" s="227"/>
      <c r="K17" s="228"/>
      <c r="L17" s="258"/>
      <c r="M17" s="259"/>
      <c r="N17" s="259"/>
      <c r="O17" s="260"/>
      <c r="P17" s="198" t="s">
        <v>56</v>
      </c>
      <c r="Q17" s="199"/>
      <c r="R17" s="200"/>
      <c r="S17" s="122">
        <f>IF(S16="","",VLOOKUP(S16,'【記載例】シフト記号表（勤務時間帯）'!$C$4:$K$35,9,FALSE))</f>
        <v>4</v>
      </c>
      <c r="T17" s="123">
        <f>IF(T16="","",VLOOKUP(T16,'【記載例】シフト記号表（勤務時間帯）'!$C$4:$K$35,9,FALSE))</f>
        <v>4</v>
      </c>
      <c r="U17" s="123">
        <f>IF(U16="","",VLOOKUP(U16,'【記載例】シフト記号表（勤務時間帯）'!$C$4:$K$35,9,FALSE))</f>
        <v>4</v>
      </c>
      <c r="V17" s="123" t="str">
        <f>IF(V16="","",VLOOKUP(V16,'【記載例】シフト記号表（勤務時間帯）'!$C$4:$K$35,9,FALSE))</f>
        <v>-</v>
      </c>
      <c r="W17" s="123" t="str">
        <f>IF(W16="","",VLOOKUP(W16,'【記載例】シフト記号表（勤務時間帯）'!$C$4:$K$35,9,FALSE))</f>
        <v>-</v>
      </c>
      <c r="X17" s="123">
        <f>IF(X16="","",VLOOKUP(X16,'【記載例】シフト記号表（勤務時間帯）'!$C$4:$K$35,9,FALSE))</f>
        <v>4</v>
      </c>
      <c r="Y17" s="124">
        <f>IF(Y16="","",VLOOKUP(Y16,'【記載例】シフト記号表（勤務時間帯）'!$C$4:$K$35,9,FALSE))</f>
        <v>4</v>
      </c>
      <c r="Z17" s="122">
        <f>IF(Z16="","",VLOOKUP(Z16,'【記載例】シフト記号表（勤務時間帯）'!$C$4:$K$35,9,FALSE))</f>
        <v>4</v>
      </c>
      <c r="AA17" s="123">
        <f>IF(AA16="","",VLOOKUP(AA16,'【記載例】シフト記号表（勤務時間帯）'!$C$4:$K$35,9,FALSE))</f>
        <v>4</v>
      </c>
      <c r="AB17" s="123">
        <f>IF(AB16="","",VLOOKUP(AB16,'【記載例】シフト記号表（勤務時間帯）'!$C$4:$K$35,9,FALSE))</f>
        <v>4</v>
      </c>
      <c r="AC17" s="123" t="str">
        <f>IF(AC16="","",VLOOKUP(AC16,'【記載例】シフト記号表（勤務時間帯）'!$C$4:$K$35,9,FALSE))</f>
        <v>-</v>
      </c>
      <c r="AD17" s="123" t="str">
        <f>IF(AD16="","",VLOOKUP(AD16,'【記載例】シフト記号表（勤務時間帯）'!$C$4:$K$35,9,FALSE))</f>
        <v>-</v>
      </c>
      <c r="AE17" s="123">
        <f>IF(AE16="","",VLOOKUP(AE16,'【記載例】シフト記号表（勤務時間帯）'!$C$4:$K$35,9,FALSE))</f>
        <v>4</v>
      </c>
      <c r="AF17" s="124">
        <f>IF(AF16="","",VLOOKUP(AF16,'【記載例】シフト記号表（勤務時間帯）'!$C$4:$K$35,9,FALSE))</f>
        <v>4</v>
      </c>
      <c r="AG17" s="122">
        <f>IF(AG16="","",VLOOKUP(AG16,'【記載例】シフト記号表（勤務時間帯）'!$C$4:$K$35,9,FALSE))</f>
        <v>4</v>
      </c>
      <c r="AH17" s="123">
        <f>IF(AH16="","",VLOOKUP(AH16,'【記載例】シフト記号表（勤務時間帯）'!$C$4:$K$35,9,FALSE))</f>
        <v>4</v>
      </c>
      <c r="AI17" s="123">
        <f>IF(AI16="","",VLOOKUP(AI16,'【記載例】シフト記号表（勤務時間帯）'!$C$4:$K$35,9,FALSE))</f>
        <v>4</v>
      </c>
      <c r="AJ17" s="123" t="str">
        <f>IF(AJ16="","",VLOOKUP(AJ16,'【記載例】シフト記号表（勤務時間帯）'!$C$4:$K$35,9,FALSE))</f>
        <v>-</v>
      </c>
      <c r="AK17" s="123" t="str">
        <f>IF(AK16="","",VLOOKUP(AK16,'【記載例】シフト記号表（勤務時間帯）'!$C$4:$K$35,9,FALSE))</f>
        <v>-</v>
      </c>
      <c r="AL17" s="123">
        <f>IF(AL16="","",VLOOKUP(AL16,'【記載例】シフト記号表（勤務時間帯）'!$C$4:$K$35,9,FALSE))</f>
        <v>4</v>
      </c>
      <c r="AM17" s="124">
        <f>IF(AM16="","",VLOOKUP(AM16,'【記載例】シフト記号表（勤務時間帯）'!$C$4:$K$35,9,FALSE))</f>
        <v>4</v>
      </c>
      <c r="AN17" s="122">
        <f>IF(AN16="","",VLOOKUP(AN16,'【記載例】シフト記号表（勤務時間帯）'!$C$4:$K$35,9,FALSE))</f>
        <v>4</v>
      </c>
      <c r="AO17" s="123">
        <f>IF(AO16="","",VLOOKUP(AO16,'【記載例】シフト記号表（勤務時間帯）'!$C$4:$K$35,9,FALSE))</f>
        <v>4</v>
      </c>
      <c r="AP17" s="123">
        <f>IF(AP16="","",VLOOKUP(AP16,'【記載例】シフト記号表（勤務時間帯）'!$C$4:$K$35,9,FALSE))</f>
        <v>4</v>
      </c>
      <c r="AQ17" s="123" t="str">
        <f>IF(AQ16="","",VLOOKUP(AQ16,'【記載例】シフト記号表（勤務時間帯）'!$C$4:$K$35,9,FALSE))</f>
        <v>-</v>
      </c>
      <c r="AR17" s="123" t="str">
        <f>IF(AR16="","",VLOOKUP(AR16,'【記載例】シフト記号表（勤務時間帯）'!$C$4:$K$35,9,FALSE))</f>
        <v>-</v>
      </c>
      <c r="AS17" s="123">
        <f>IF(AS16="","",VLOOKUP(AS16,'【記載例】シフト記号表（勤務時間帯）'!$C$4:$K$35,9,FALSE))</f>
        <v>4</v>
      </c>
      <c r="AT17" s="124">
        <f>IF(AT16="","",VLOOKUP(AT16,'【記載例】シフト記号表（勤務時間帯）'!$C$4:$K$35,9,FALSE))</f>
        <v>4</v>
      </c>
      <c r="AU17" s="122">
        <f>IF(AU16="","",VLOOKUP(AU16,'【記載例】シフト記号表（勤務時間帯）'!$C$4:$K$35,9,FALSE))</f>
        <v>4</v>
      </c>
      <c r="AV17" s="123">
        <f>IF(AV16="","",VLOOKUP(AV16,'【記載例】シフト記号表（勤務時間帯）'!$C$4:$K$35,9,FALSE))</f>
        <v>4</v>
      </c>
      <c r="AW17" s="124" t="str">
        <f>IF(AW16="","",VLOOKUP(AW16,'【記載例】シフト記号表（勤務時間帯）'!$C$4:$K$35,9,FALSE))</f>
        <v/>
      </c>
      <c r="AX17" s="188"/>
      <c r="AY17" s="189"/>
      <c r="AZ17" s="190"/>
      <c r="BA17" s="191"/>
      <c r="BB17" s="195"/>
      <c r="BC17" s="196"/>
      <c r="BD17" s="196"/>
      <c r="BE17" s="196"/>
      <c r="BF17" s="196"/>
      <c r="BG17" s="197"/>
    </row>
    <row r="18" spans="2:59" ht="20.25" customHeight="1" x14ac:dyDescent="0.4">
      <c r="B18" s="218">
        <f>B16+1</f>
        <v>2</v>
      </c>
      <c r="C18" s="220" t="s">
        <v>167</v>
      </c>
      <c r="D18" s="221"/>
      <c r="E18" s="255" t="s">
        <v>180</v>
      </c>
      <c r="F18" s="225"/>
      <c r="G18" s="226" t="s">
        <v>75</v>
      </c>
      <c r="H18" s="227"/>
      <c r="I18" s="227"/>
      <c r="J18" s="227"/>
      <c r="K18" s="228"/>
      <c r="L18" s="233" t="s">
        <v>145</v>
      </c>
      <c r="M18" s="234"/>
      <c r="N18" s="234"/>
      <c r="O18" s="235"/>
      <c r="P18" s="236" t="s">
        <v>55</v>
      </c>
      <c r="Q18" s="237"/>
      <c r="R18" s="238"/>
      <c r="S18" s="130" t="s">
        <v>231</v>
      </c>
      <c r="T18" s="131" t="s">
        <v>231</v>
      </c>
      <c r="U18" s="131" t="s">
        <v>231</v>
      </c>
      <c r="V18" s="131" t="s">
        <v>67</v>
      </c>
      <c r="W18" s="131" t="s">
        <v>67</v>
      </c>
      <c r="X18" s="131" t="s">
        <v>231</v>
      </c>
      <c r="Y18" s="132" t="s">
        <v>231</v>
      </c>
      <c r="Z18" s="130" t="s">
        <v>231</v>
      </c>
      <c r="AA18" s="131" t="s">
        <v>231</v>
      </c>
      <c r="AB18" s="131" t="s">
        <v>231</v>
      </c>
      <c r="AC18" s="131" t="s">
        <v>67</v>
      </c>
      <c r="AD18" s="131" t="s">
        <v>67</v>
      </c>
      <c r="AE18" s="131" t="s">
        <v>231</v>
      </c>
      <c r="AF18" s="132" t="s">
        <v>231</v>
      </c>
      <c r="AG18" s="130" t="s">
        <v>231</v>
      </c>
      <c r="AH18" s="131" t="s">
        <v>231</v>
      </c>
      <c r="AI18" s="131" t="s">
        <v>231</v>
      </c>
      <c r="AJ18" s="131" t="s">
        <v>67</v>
      </c>
      <c r="AK18" s="131" t="s">
        <v>67</v>
      </c>
      <c r="AL18" s="131" t="s">
        <v>231</v>
      </c>
      <c r="AM18" s="132" t="s">
        <v>231</v>
      </c>
      <c r="AN18" s="130" t="s">
        <v>231</v>
      </c>
      <c r="AO18" s="131" t="s">
        <v>231</v>
      </c>
      <c r="AP18" s="131" t="s">
        <v>231</v>
      </c>
      <c r="AQ18" s="131" t="s">
        <v>67</v>
      </c>
      <c r="AR18" s="131" t="s">
        <v>67</v>
      </c>
      <c r="AS18" s="131" t="s">
        <v>231</v>
      </c>
      <c r="AT18" s="132" t="s">
        <v>231</v>
      </c>
      <c r="AU18" s="130" t="s">
        <v>231</v>
      </c>
      <c r="AV18" s="131" t="s">
        <v>231</v>
      </c>
      <c r="AW18" s="132"/>
      <c r="AX18" s="188">
        <f>IF($BC$3="計画",SUM(S19:AT19),IF($BC$3="実績",SUM(S19:AW19),""))</f>
        <v>88</v>
      </c>
      <c r="AY18" s="189"/>
      <c r="AZ18" s="190">
        <f>IF($BC$3="計画",AX18/4,IF($BC$3="実績",AX18/($BA$7/7),""))</f>
        <v>20.533333333333335</v>
      </c>
      <c r="BA18" s="191"/>
      <c r="BB18" s="192" t="s">
        <v>182</v>
      </c>
      <c r="BC18" s="193"/>
      <c r="BD18" s="193"/>
      <c r="BE18" s="193"/>
      <c r="BF18" s="193"/>
      <c r="BG18" s="194"/>
    </row>
    <row r="19" spans="2:59" ht="20.25" customHeight="1" x14ac:dyDescent="0.4">
      <c r="B19" s="218"/>
      <c r="C19" s="222"/>
      <c r="D19" s="221"/>
      <c r="E19" s="256"/>
      <c r="F19" s="257"/>
      <c r="G19" s="229"/>
      <c r="H19" s="227"/>
      <c r="I19" s="227"/>
      <c r="J19" s="227"/>
      <c r="K19" s="228"/>
      <c r="L19" s="258"/>
      <c r="M19" s="259"/>
      <c r="N19" s="259"/>
      <c r="O19" s="260"/>
      <c r="P19" s="198" t="s">
        <v>56</v>
      </c>
      <c r="Q19" s="199"/>
      <c r="R19" s="200"/>
      <c r="S19" s="122">
        <f>IF(S18="","",VLOOKUP(S18,'【記載例】シフト記号表（勤務時間帯）'!$C$4:$K$35,9,FALSE))</f>
        <v>4</v>
      </c>
      <c r="T19" s="123">
        <f>IF(T18="","",VLOOKUP(T18,'【記載例】シフト記号表（勤務時間帯）'!$C$4:$K$35,9,FALSE))</f>
        <v>4</v>
      </c>
      <c r="U19" s="123">
        <f>IF(U18="","",VLOOKUP(U18,'【記載例】シフト記号表（勤務時間帯）'!$C$4:$K$35,9,FALSE))</f>
        <v>4</v>
      </c>
      <c r="V19" s="123" t="str">
        <f>IF(V18="","",VLOOKUP(V18,'【記載例】シフト記号表（勤務時間帯）'!$C$4:$K$35,9,FALSE))</f>
        <v>-</v>
      </c>
      <c r="W19" s="123" t="str">
        <f>IF(W18="","",VLOOKUP(W18,'【記載例】シフト記号表（勤務時間帯）'!$C$4:$K$35,9,FALSE))</f>
        <v>-</v>
      </c>
      <c r="X19" s="123">
        <f>IF(X18="","",VLOOKUP(X18,'【記載例】シフト記号表（勤務時間帯）'!$C$4:$K$35,9,FALSE))</f>
        <v>4</v>
      </c>
      <c r="Y19" s="124">
        <f>IF(Y18="","",VLOOKUP(Y18,'【記載例】シフト記号表（勤務時間帯）'!$C$4:$K$35,9,FALSE))</f>
        <v>4</v>
      </c>
      <c r="Z19" s="122">
        <f>IF(Z18="","",VLOOKUP(Z18,'【記載例】シフト記号表（勤務時間帯）'!$C$4:$K$35,9,FALSE))</f>
        <v>4</v>
      </c>
      <c r="AA19" s="123">
        <f>IF(AA18="","",VLOOKUP(AA18,'【記載例】シフト記号表（勤務時間帯）'!$C$4:$K$35,9,FALSE))</f>
        <v>4</v>
      </c>
      <c r="AB19" s="123">
        <f>IF(AB18="","",VLOOKUP(AB18,'【記載例】シフト記号表（勤務時間帯）'!$C$4:$K$35,9,FALSE))</f>
        <v>4</v>
      </c>
      <c r="AC19" s="123" t="str">
        <f>IF(AC18="","",VLOOKUP(AC18,'【記載例】シフト記号表（勤務時間帯）'!$C$4:$K$35,9,FALSE))</f>
        <v>-</v>
      </c>
      <c r="AD19" s="123" t="str">
        <f>IF(AD18="","",VLOOKUP(AD18,'【記載例】シフト記号表（勤務時間帯）'!$C$4:$K$35,9,FALSE))</f>
        <v>-</v>
      </c>
      <c r="AE19" s="123">
        <f>IF(AE18="","",VLOOKUP(AE18,'【記載例】シフト記号表（勤務時間帯）'!$C$4:$K$35,9,FALSE))</f>
        <v>4</v>
      </c>
      <c r="AF19" s="124">
        <f>IF(AF18="","",VLOOKUP(AF18,'【記載例】シフト記号表（勤務時間帯）'!$C$4:$K$35,9,FALSE))</f>
        <v>4</v>
      </c>
      <c r="AG19" s="122">
        <f>IF(AG18="","",VLOOKUP(AG18,'【記載例】シフト記号表（勤務時間帯）'!$C$4:$K$35,9,FALSE))</f>
        <v>4</v>
      </c>
      <c r="AH19" s="123">
        <f>IF(AH18="","",VLOOKUP(AH18,'【記載例】シフト記号表（勤務時間帯）'!$C$4:$K$35,9,FALSE))</f>
        <v>4</v>
      </c>
      <c r="AI19" s="123">
        <f>IF(AI18="","",VLOOKUP(AI18,'【記載例】シフト記号表（勤務時間帯）'!$C$4:$K$35,9,FALSE))</f>
        <v>4</v>
      </c>
      <c r="AJ19" s="123" t="str">
        <f>IF(AJ18="","",VLOOKUP(AJ18,'【記載例】シフト記号表（勤務時間帯）'!$C$4:$K$35,9,FALSE))</f>
        <v>-</v>
      </c>
      <c r="AK19" s="123" t="str">
        <f>IF(AK18="","",VLOOKUP(AK18,'【記載例】シフト記号表（勤務時間帯）'!$C$4:$K$35,9,FALSE))</f>
        <v>-</v>
      </c>
      <c r="AL19" s="123">
        <f>IF(AL18="","",VLOOKUP(AL18,'【記載例】シフト記号表（勤務時間帯）'!$C$4:$K$35,9,FALSE))</f>
        <v>4</v>
      </c>
      <c r="AM19" s="124">
        <f>IF(AM18="","",VLOOKUP(AM18,'【記載例】シフト記号表（勤務時間帯）'!$C$4:$K$35,9,FALSE))</f>
        <v>4</v>
      </c>
      <c r="AN19" s="122">
        <f>IF(AN18="","",VLOOKUP(AN18,'【記載例】シフト記号表（勤務時間帯）'!$C$4:$K$35,9,FALSE))</f>
        <v>4</v>
      </c>
      <c r="AO19" s="123">
        <f>IF(AO18="","",VLOOKUP(AO18,'【記載例】シフト記号表（勤務時間帯）'!$C$4:$K$35,9,FALSE))</f>
        <v>4</v>
      </c>
      <c r="AP19" s="123">
        <f>IF(AP18="","",VLOOKUP(AP18,'【記載例】シフト記号表（勤務時間帯）'!$C$4:$K$35,9,FALSE))</f>
        <v>4</v>
      </c>
      <c r="AQ19" s="123" t="str">
        <f>IF(AQ18="","",VLOOKUP(AQ18,'【記載例】シフト記号表（勤務時間帯）'!$C$4:$K$35,9,FALSE))</f>
        <v>-</v>
      </c>
      <c r="AR19" s="123" t="str">
        <f>IF(AR18="","",VLOOKUP(AR18,'【記載例】シフト記号表（勤務時間帯）'!$C$4:$K$35,9,FALSE))</f>
        <v>-</v>
      </c>
      <c r="AS19" s="123">
        <f>IF(AS18="","",VLOOKUP(AS18,'【記載例】シフト記号表（勤務時間帯）'!$C$4:$K$35,9,FALSE))</f>
        <v>4</v>
      </c>
      <c r="AT19" s="124">
        <f>IF(AT18="","",VLOOKUP(AT18,'【記載例】シフト記号表（勤務時間帯）'!$C$4:$K$35,9,FALSE))</f>
        <v>4</v>
      </c>
      <c r="AU19" s="122">
        <f>IF(AU18="","",VLOOKUP(AU18,'【記載例】シフト記号表（勤務時間帯）'!$C$4:$K$35,9,FALSE))</f>
        <v>4</v>
      </c>
      <c r="AV19" s="123">
        <f>IF(AV18="","",VLOOKUP(AV18,'【記載例】シフト記号表（勤務時間帯）'!$C$4:$K$35,9,FALSE))</f>
        <v>4</v>
      </c>
      <c r="AW19" s="124" t="str">
        <f>IF(AW18="","",VLOOKUP(AW18,'【記載例】シフト記号表（勤務時間帯）'!$C$4:$K$35,9,FALSE))</f>
        <v/>
      </c>
      <c r="AX19" s="188"/>
      <c r="AY19" s="189"/>
      <c r="AZ19" s="190"/>
      <c r="BA19" s="191"/>
      <c r="BB19" s="195"/>
      <c r="BC19" s="196"/>
      <c r="BD19" s="196"/>
      <c r="BE19" s="196"/>
      <c r="BF19" s="196"/>
      <c r="BG19" s="197"/>
    </row>
    <row r="20" spans="2:59" ht="20.25" customHeight="1" x14ac:dyDescent="0.4">
      <c r="B20" s="218">
        <f t="shared" ref="B20" si="1">B18+1</f>
        <v>3</v>
      </c>
      <c r="C20" s="220" t="s">
        <v>167</v>
      </c>
      <c r="D20" s="221"/>
      <c r="E20" s="223" t="s">
        <v>143</v>
      </c>
      <c r="F20" s="221"/>
      <c r="G20" s="226" t="s">
        <v>75</v>
      </c>
      <c r="H20" s="227"/>
      <c r="I20" s="227"/>
      <c r="J20" s="227"/>
      <c r="K20" s="228"/>
      <c r="L20" s="230" t="s">
        <v>164</v>
      </c>
      <c r="M20" s="231"/>
      <c r="N20" s="231"/>
      <c r="O20" s="232"/>
      <c r="P20" s="236" t="s">
        <v>55</v>
      </c>
      <c r="Q20" s="237"/>
      <c r="R20" s="238"/>
      <c r="S20" s="130" t="s">
        <v>232</v>
      </c>
      <c r="T20" s="131" t="s">
        <v>232</v>
      </c>
      <c r="U20" s="131" t="s">
        <v>232</v>
      </c>
      <c r="V20" s="131" t="s">
        <v>67</v>
      </c>
      <c r="W20" s="131" t="s">
        <v>67</v>
      </c>
      <c r="X20" s="131" t="s">
        <v>232</v>
      </c>
      <c r="Y20" s="132" t="s">
        <v>232</v>
      </c>
      <c r="Z20" s="130" t="s">
        <v>232</v>
      </c>
      <c r="AA20" s="131" t="s">
        <v>232</v>
      </c>
      <c r="AB20" s="131" t="s">
        <v>232</v>
      </c>
      <c r="AC20" s="131" t="s">
        <v>67</v>
      </c>
      <c r="AD20" s="131" t="s">
        <v>67</v>
      </c>
      <c r="AE20" s="131" t="s">
        <v>232</v>
      </c>
      <c r="AF20" s="132" t="s">
        <v>232</v>
      </c>
      <c r="AG20" s="130" t="s">
        <v>232</v>
      </c>
      <c r="AH20" s="131" t="s">
        <v>232</v>
      </c>
      <c r="AI20" s="131" t="s">
        <v>232</v>
      </c>
      <c r="AJ20" s="131" t="s">
        <v>67</v>
      </c>
      <c r="AK20" s="131" t="s">
        <v>67</v>
      </c>
      <c r="AL20" s="131" t="s">
        <v>232</v>
      </c>
      <c r="AM20" s="132" t="s">
        <v>232</v>
      </c>
      <c r="AN20" s="130" t="s">
        <v>232</v>
      </c>
      <c r="AO20" s="131" t="s">
        <v>232</v>
      </c>
      <c r="AP20" s="131" t="s">
        <v>232</v>
      </c>
      <c r="AQ20" s="131" t="s">
        <v>67</v>
      </c>
      <c r="AR20" s="131" t="s">
        <v>67</v>
      </c>
      <c r="AS20" s="131" t="s">
        <v>232</v>
      </c>
      <c r="AT20" s="132" t="s">
        <v>232</v>
      </c>
      <c r="AU20" s="130" t="s">
        <v>232</v>
      </c>
      <c r="AV20" s="131" t="s">
        <v>232</v>
      </c>
      <c r="AW20" s="132"/>
      <c r="AX20" s="188">
        <f>IF($BC$3="計画",SUM(S21:AT21),IF($BC$3="実績",SUM(S21:AW21),""))</f>
        <v>175.99999999999997</v>
      </c>
      <c r="AY20" s="189"/>
      <c r="AZ20" s="190">
        <f>IF($BC$3="計画",AX20/4,IF($BC$3="実績",AX20/($BA$7/7),""))</f>
        <v>41.066666666666663</v>
      </c>
      <c r="BA20" s="191"/>
      <c r="BB20" s="192"/>
      <c r="BC20" s="193"/>
      <c r="BD20" s="193"/>
      <c r="BE20" s="193"/>
      <c r="BF20" s="193"/>
      <c r="BG20" s="194"/>
    </row>
    <row r="21" spans="2:59" ht="20.25" customHeight="1" x14ac:dyDescent="0.4">
      <c r="B21" s="218"/>
      <c r="C21" s="222"/>
      <c r="D21" s="221"/>
      <c r="E21" s="241"/>
      <c r="F21" s="221"/>
      <c r="G21" s="229"/>
      <c r="H21" s="227"/>
      <c r="I21" s="227"/>
      <c r="J21" s="227"/>
      <c r="K21" s="228"/>
      <c r="L21" s="230"/>
      <c r="M21" s="231"/>
      <c r="N21" s="231"/>
      <c r="O21" s="232"/>
      <c r="P21" s="198" t="s">
        <v>56</v>
      </c>
      <c r="Q21" s="199"/>
      <c r="R21" s="200"/>
      <c r="S21" s="122">
        <f>IF(S20="","",VLOOKUP(S20,'【記載例】シフト記号表（勤務時間帯）'!$C$4:$K$35,9,FALSE))</f>
        <v>7.9999999999999982</v>
      </c>
      <c r="T21" s="123">
        <f>IF(T20="","",VLOOKUP(T20,'【記載例】シフト記号表（勤務時間帯）'!$C$4:$K$35,9,FALSE))</f>
        <v>7.9999999999999982</v>
      </c>
      <c r="U21" s="123">
        <f>IF(U20="","",VLOOKUP(U20,'【記載例】シフト記号表（勤務時間帯）'!$C$4:$K$35,9,FALSE))</f>
        <v>7.9999999999999982</v>
      </c>
      <c r="V21" s="123" t="str">
        <f>IF(V20="","",VLOOKUP(V20,'【記載例】シフト記号表（勤務時間帯）'!$C$4:$K$35,9,FALSE))</f>
        <v>-</v>
      </c>
      <c r="W21" s="123" t="str">
        <f>IF(W20="","",VLOOKUP(W20,'【記載例】シフト記号表（勤務時間帯）'!$C$4:$K$35,9,FALSE))</f>
        <v>-</v>
      </c>
      <c r="X21" s="123">
        <f>IF(X20="","",VLOOKUP(X20,'【記載例】シフト記号表（勤務時間帯）'!$C$4:$K$35,9,FALSE))</f>
        <v>7.9999999999999982</v>
      </c>
      <c r="Y21" s="124">
        <f>IF(Y20="","",VLOOKUP(Y20,'【記載例】シフト記号表（勤務時間帯）'!$C$4:$K$35,9,FALSE))</f>
        <v>7.9999999999999982</v>
      </c>
      <c r="Z21" s="122">
        <f>IF(Z20="","",VLOOKUP(Z20,'【記載例】シフト記号表（勤務時間帯）'!$C$4:$K$35,9,FALSE))</f>
        <v>7.9999999999999982</v>
      </c>
      <c r="AA21" s="123">
        <f>IF(AA20="","",VLOOKUP(AA20,'【記載例】シフト記号表（勤務時間帯）'!$C$4:$K$35,9,FALSE))</f>
        <v>7.9999999999999982</v>
      </c>
      <c r="AB21" s="123">
        <f>IF(AB20="","",VLOOKUP(AB20,'【記載例】シフト記号表（勤務時間帯）'!$C$4:$K$35,9,FALSE))</f>
        <v>7.9999999999999982</v>
      </c>
      <c r="AC21" s="123" t="str">
        <f>IF(AC20="","",VLOOKUP(AC20,'【記載例】シフト記号表（勤務時間帯）'!$C$4:$K$35,9,FALSE))</f>
        <v>-</v>
      </c>
      <c r="AD21" s="123" t="str">
        <f>IF(AD20="","",VLOOKUP(AD20,'【記載例】シフト記号表（勤務時間帯）'!$C$4:$K$35,9,FALSE))</f>
        <v>-</v>
      </c>
      <c r="AE21" s="123">
        <f>IF(AE20="","",VLOOKUP(AE20,'【記載例】シフト記号表（勤務時間帯）'!$C$4:$K$35,9,FALSE))</f>
        <v>7.9999999999999982</v>
      </c>
      <c r="AF21" s="124">
        <f>IF(AF20="","",VLOOKUP(AF20,'【記載例】シフト記号表（勤務時間帯）'!$C$4:$K$35,9,FALSE))</f>
        <v>7.9999999999999982</v>
      </c>
      <c r="AG21" s="122">
        <f>IF(AG20="","",VLOOKUP(AG20,'【記載例】シフト記号表（勤務時間帯）'!$C$4:$K$35,9,FALSE))</f>
        <v>7.9999999999999982</v>
      </c>
      <c r="AH21" s="123">
        <f>IF(AH20="","",VLOOKUP(AH20,'【記載例】シフト記号表（勤務時間帯）'!$C$4:$K$35,9,FALSE))</f>
        <v>7.9999999999999982</v>
      </c>
      <c r="AI21" s="123">
        <f>IF(AI20="","",VLOOKUP(AI20,'【記載例】シフト記号表（勤務時間帯）'!$C$4:$K$35,9,FALSE))</f>
        <v>7.9999999999999982</v>
      </c>
      <c r="AJ21" s="123" t="str">
        <f>IF(AJ20="","",VLOOKUP(AJ20,'【記載例】シフト記号表（勤務時間帯）'!$C$4:$K$35,9,FALSE))</f>
        <v>-</v>
      </c>
      <c r="AK21" s="123" t="str">
        <f>IF(AK20="","",VLOOKUP(AK20,'【記載例】シフト記号表（勤務時間帯）'!$C$4:$K$35,9,FALSE))</f>
        <v>-</v>
      </c>
      <c r="AL21" s="123">
        <f>IF(AL20="","",VLOOKUP(AL20,'【記載例】シフト記号表（勤務時間帯）'!$C$4:$K$35,9,FALSE))</f>
        <v>7.9999999999999982</v>
      </c>
      <c r="AM21" s="124">
        <f>IF(AM20="","",VLOOKUP(AM20,'【記載例】シフト記号表（勤務時間帯）'!$C$4:$K$35,9,FALSE))</f>
        <v>7.9999999999999982</v>
      </c>
      <c r="AN21" s="122">
        <f>IF(AN20="","",VLOOKUP(AN20,'【記載例】シフト記号表（勤務時間帯）'!$C$4:$K$35,9,FALSE))</f>
        <v>7.9999999999999982</v>
      </c>
      <c r="AO21" s="123">
        <f>IF(AO20="","",VLOOKUP(AO20,'【記載例】シフト記号表（勤務時間帯）'!$C$4:$K$35,9,FALSE))</f>
        <v>7.9999999999999982</v>
      </c>
      <c r="AP21" s="123">
        <f>IF(AP20="","",VLOOKUP(AP20,'【記載例】シフト記号表（勤務時間帯）'!$C$4:$K$35,9,FALSE))</f>
        <v>7.9999999999999982</v>
      </c>
      <c r="AQ21" s="123" t="str">
        <f>IF(AQ20="","",VLOOKUP(AQ20,'【記載例】シフト記号表（勤務時間帯）'!$C$4:$K$35,9,FALSE))</f>
        <v>-</v>
      </c>
      <c r="AR21" s="123" t="str">
        <f>IF(AR20="","",VLOOKUP(AR20,'【記載例】シフト記号表（勤務時間帯）'!$C$4:$K$35,9,FALSE))</f>
        <v>-</v>
      </c>
      <c r="AS21" s="123">
        <f>IF(AS20="","",VLOOKUP(AS20,'【記載例】シフト記号表（勤務時間帯）'!$C$4:$K$35,9,FALSE))</f>
        <v>7.9999999999999982</v>
      </c>
      <c r="AT21" s="124">
        <f>IF(AT20="","",VLOOKUP(AT20,'【記載例】シフト記号表（勤務時間帯）'!$C$4:$K$35,9,FALSE))</f>
        <v>7.9999999999999982</v>
      </c>
      <c r="AU21" s="122">
        <f>IF(AU20="","",VLOOKUP(AU20,'【記載例】シフト記号表（勤務時間帯）'!$C$4:$K$35,9,FALSE))</f>
        <v>7.9999999999999982</v>
      </c>
      <c r="AV21" s="123">
        <f>IF(AV20="","",VLOOKUP(AV20,'【記載例】シフト記号表（勤務時間帯）'!$C$4:$K$35,9,FALSE))</f>
        <v>7.9999999999999982</v>
      </c>
      <c r="AW21" s="124" t="str">
        <f>IF(AW20="","",VLOOKUP(AW20,'【記載例】シフト記号表（勤務時間帯）'!$C$4:$K$35,9,FALSE))</f>
        <v/>
      </c>
      <c r="AX21" s="188"/>
      <c r="AY21" s="189"/>
      <c r="AZ21" s="190"/>
      <c r="BA21" s="191"/>
      <c r="BB21" s="195"/>
      <c r="BC21" s="196"/>
      <c r="BD21" s="196"/>
      <c r="BE21" s="196"/>
      <c r="BF21" s="196"/>
      <c r="BG21" s="197"/>
    </row>
    <row r="22" spans="2:59" ht="20.25" customHeight="1" x14ac:dyDescent="0.4">
      <c r="B22" s="218">
        <f t="shared" ref="B22" si="2">B20+1</f>
        <v>4</v>
      </c>
      <c r="C22" s="220" t="s">
        <v>167</v>
      </c>
      <c r="D22" s="221"/>
      <c r="E22" s="223" t="s">
        <v>143</v>
      </c>
      <c r="F22" s="221"/>
      <c r="G22" s="226" t="s">
        <v>76</v>
      </c>
      <c r="H22" s="227"/>
      <c r="I22" s="227"/>
      <c r="J22" s="227"/>
      <c r="K22" s="228"/>
      <c r="L22" s="230" t="s">
        <v>165</v>
      </c>
      <c r="M22" s="231"/>
      <c r="N22" s="231"/>
      <c r="O22" s="232"/>
      <c r="P22" s="236" t="s">
        <v>55</v>
      </c>
      <c r="Q22" s="237"/>
      <c r="R22" s="238"/>
      <c r="S22" s="130" t="s">
        <v>232</v>
      </c>
      <c r="T22" s="131" t="s">
        <v>232</v>
      </c>
      <c r="U22" s="131" t="s">
        <v>232</v>
      </c>
      <c r="V22" s="131" t="s">
        <v>67</v>
      </c>
      <c r="W22" s="131" t="s">
        <v>67</v>
      </c>
      <c r="X22" s="131" t="s">
        <v>232</v>
      </c>
      <c r="Y22" s="132" t="s">
        <v>232</v>
      </c>
      <c r="Z22" s="130" t="s">
        <v>232</v>
      </c>
      <c r="AA22" s="131" t="s">
        <v>232</v>
      </c>
      <c r="AB22" s="131" t="s">
        <v>232</v>
      </c>
      <c r="AC22" s="131" t="s">
        <v>67</v>
      </c>
      <c r="AD22" s="131" t="s">
        <v>67</v>
      </c>
      <c r="AE22" s="131" t="s">
        <v>232</v>
      </c>
      <c r="AF22" s="132" t="s">
        <v>232</v>
      </c>
      <c r="AG22" s="130" t="s">
        <v>232</v>
      </c>
      <c r="AH22" s="131" t="s">
        <v>232</v>
      </c>
      <c r="AI22" s="131" t="s">
        <v>232</v>
      </c>
      <c r="AJ22" s="131" t="s">
        <v>67</v>
      </c>
      <c r="AK22" s="131" t="s">
        <v>67</v>
      </c>
      <c r="AL22" s="131" t="s">
        <v>232</v>
      </c>
      <c r="AM22" s="132" t="s">
        <v>232</v>
      </c>
      <c r="AN22" s="130" t="s">
        <v>232</v>
      </c>
      <c r="AO22" s="131" t="s">
        <v>232</v>
      </c>
      <c r="AP22" s="131" t="s">
        <v>232</v>
      </c>
      <c r="AQ22" s="131" t="s">
        <v>67</v>
      </c>
      <c r="AR22" s="131" t="s">
        <v>67</v>
      </c>
      <c r="AS22" s="131" t="s">
        <v>232</v>
      </c>
      <c r="AT22" s="132" t="s">
        <v>232</v>
      </c>
      <c r="AU22" s="130" t="s">
        <v>232</v>
      </c>
      <c r="AV22" s="131" t="s">
        <v>232</v>
      </c>
      <c r="AW22" s="132"/>
      <c r="AX22" s="188">
        <f t="shared" ref="AX22" si="3">IF($BC$3="計画",SUM(S23:AT23),IF($BC$3="実績",SUM(S23:AW23),""))</f>
        <v>175.99999999999997</v>
      </c>
      <c r="AY22" s="189"/>
      <c r="AZ22" s="190">
        <f t="shared" ref="AZ22" si="4">IF($BC$3="計画",AX22/4,IF($BC$3="実績",AX22/($BA$7/7),""))</f>
        <v>41.066666666666663</v>
      </c>
      <c r="BA22" s="191"/>
      <c r="BB22" s="192"/>
      <c r="BC22" s="193"/>
      <c r="BD22" s="193"/>
      <c r="BE22" s="193"/>
      <c r="BF22" s="193"/>
      <c r="BG22" s="194"/>
    </row>
    <row r="23" spans="2:59" ht="20.25" customHeight="1" x14ac:dyDescent="0.4">
      <c r="B23" s="218"/>
      <c r="C23" s="222"/>
      <c r="D23" s="221"/>
      <c r="E23" s="241"/>
      <c r="F23" s="221"/>
      <c r="G23" s="229"/>
      <c r="H23" s="227"/>
      <c r="I23" s="227"/>
      <c r="J23" s="227"/>
      <c r="K23" s="228"/>
      <c r="L23" s="230"/>
      <c r="M23" s="231"/>
      <c r="N23" s="231"/>
      <c r="O23" s="232"/>
      <c r="P23" s="198" t="s">
        <v>56</v>
      </c>
      <c r="Q23" s="199"/>
      <c r="R23" s="200"/>
      <c r="S23" s="122">
        <f>IF(S22="","",VLOOKUP(S22,'【記載例】シフト記号表（勤務時間帯）'!$C$4:$K$35,9,FALSE))</f>
        <v>7.9999999999999982</v>
      </c>
      <c r="T23" s="123">
        <f>IF(T22="","",VLOOKUP(T22,'【記載例】シフト記号表（勤務時間帯）'!$C$4:$K$35,9,FALSE))</f>
        <v>7.9999999999999982</v>
      </c>
      <c r="U23" s="123">
        <f>IF(U22="","",VLOOKUP(U22,'【記載例】シフト記号表（勤務時間帯）'!$C$4:$K$35,9,FALSE))</f>
        <v>7.9999999999999982</v>
      </c>
      <c r="V23" s="123" t="str">
        <f>IF(V22="","",VLOOKUP(V22,'【記載例】シフト記号表（勤務時間帯）'!$C$4:$K$35,9,FALSE))</f>
        <v>-</v>
      </c>
      <c r="W23" s="123" t="str">
        <f>IF(W22="","",VLOOKUP(W22,'【記載例】シフト記号表（勤務時間帯）'!$C$4:$K$35,9,FALSE))</f>
        <v>-</v>
      </c>
      <c r="X23" s="123">
        <f>IF(X22="","",VLOOKUP(X22,'【記載例】シフト記号表（勤務時間帯）'!$C$4:$K$35,9,FALSE))</f>
        <v>7.9999999999999982</v>
      </c>
      <c r="Y23" s="124">
        <f>IF(Y22="","",VLOOKUP(Y22,'【記載例】シフト記号表（勤務時間帯）'!$C$4:$K$35,9,FALSE))</f>
        <v>7.9999999999999982</v>
      </c>
      <c r="Z23" s="122">
        <f>IF(Z22="","",VLOOKUP(Z22,'【記載例】シフト記号表（勤務時間帯）'!$C$4:$K$35,9,FALSE))</f>
        <v>7.9999999999999982</v>
      </c>
      <c r="AA23" s="123">
        <f>IF(AA22="","",VLOOKUP(AA22,'【記載例】シフト記号表（勤務時間帯）'!$C$4:$K$35,9,FALSE))</f>
        <v>7.9999999999999982</v>
      </c>
      <c r="AB23" s="123">
        <f>IF(AB22="","",VLOOKUP(AB22,'【記載例】シフト記号表（勤務時間帯）'!$C$4:$K$35,9,FALSE))</f>
        <v>7.9999999999999982</v>
      </c>
      <c r="AC23" s="123" t="str">
        <f>IF(AC22="","",VLOOKUP(AC22,'【記載例】シフト記号表（勤務時間帯）'!$C$4:$K$35,9,FALSE))</f>
        <v>-</v>
      </c>
      <c r="AD23" s="123" t="str">
        <f>IF(AD22="","",VLOOKUP(AD22,'【記載例】シフト記号表（勤務時間帯）'!$C$4:$K$35,9,FALSE))</f>
        <v>-</v>
      </c>
      <c r="AE23" s="123">
        <f>IF(AE22="","",VLOOKUP(AE22,'【記載例】シフト記号表（勤務時間帯）'!$C$4:$K$35,9,FALSE))</f>
        <v>7.9999999999999982</v>
      </c>
      <c r="AF23" s="124">
        <f>IF(AF22="","",VLOOKUP(AF22,'【記載例】シフト記号表（勤務時間帯）'!$C$4:$K$35,9,FALSE))</f>
        <v>7.9999999999999982</v>
      </c>
      <c r="AG23" s="122">
        <f>IF(AG22="","",VLOOKUP(AG22,'【記載例】シフト記号表（勤務時間帯）'!$C$4:$K$35,9,FALSE))</f>
        <v>7.9999999999999982</v>
      </c>
      <c r="AH23" s="123">
        <f>IF(AH22="","",VLOOKUP(AH22,'【記載例】シフト記号表（勤務時間帯）'!$C$4:$K$35,9,FALSE))</f>
        <v>7.9999999999999982</v>
      </c>
      <c r="AI23" s="123">
        <f>IF(AI22="","",VLOOKUP(AI22,'【記載例】シフト記号表（勤務時間帯）'!$C$4:$K$35,9,FALSE))</f>
        <v>7.9999999999999982</v>
      </c>
      <c r="AJ23" s="123" t="str">
        <f>IF(AJ22="","",VLOOKUP(AJ22,'【記載例】シフト記号表（勤務時間帯）'!$C$4:$K$35,9,FALSE))</f>
        <v>-</v>
      </c>
      <c r="AK23" s="123" t="str">
        <f>IF(AK22="","",VLOOKUP(AK22,'【記載例】シフト記号表（勤務時間帯）'!$C$4:$K$35,9,FALSE))</f>
        <v>-</v>
      </c>
      <c r="AL23" s="123">
        <f>IF(AL22="","",VLOOKUP(AL22,'【記載例】シフト記号表（勤務時間帯）'!$C$4:$K$35,9,FALSE))</f>
        <v>7.9999999999999982</v>
      </c>
      <c r="AM23" s="124">
        <f>IF(AM22="","",VLOOKUP(AM22,'【記載例】シフト記号表（勤務時間帯）'!$C$4:$K$35,9,FALSE))</f>
        <v>7.9999999999999982</v>
      </c>
      <c r="AN23" s="122">
        <f>IF(AN22="","",VLOOKUP(AN22,'【記載例】シフト記号表（勤務時間帯）'!$C$4:$K$35,9,FALSE))</f>
        <v>7.9999999999999982</v>
      </c>
      <c r="AO23" s="123">
        <f>IF(AO22="","",VLOOKUP(AO22,'【記載例】シフト記号表（勤務時間帯）'!$C$4:$K$35,9,FALSE))</f>
        <v>7.9999999999999982</v>
      </c>
      <c r="AP23" s="123">
        <f>IF(AP22="","",VLOOKUP(AP22,'【記載例】シフト記号表（勤務時間帯）'!$C$4:$K$35,9,FALSE))</f>
        <v>7.9999999999999982</v>
      </c>
      <c r="AQ23" s="123" t="str">
        <f>IF(AQ22="","",VLOOKUP(AQ22,'【記載例】シフト記号表（勤務時間帯）'!$C$4:$K$35,9,FALSE))</f>
        <v>-</v>
      </c>
      <c r="AR23" s="123" t="str">
        <f>IF(AR22="","",VLOOKUP(AR22,'【記載例】シフト記号表（勤務時間帯）'!$C$4:$K$35,9,FALSE))</f>
        <v>-</v>
      </c>
      <c r="AS23" s="123">
        <f>IF(AS22="","",VLOOKUP(AS22,'【記載例】シフト記号表（勤務時間帯）'!$C$4:$K$35,9,FALSE))</f>
        <v>7.9999999999999982</v>
      </c>
      <c r="AT23" s="124">
        <f>IF(AT22="","",VLOOKUP(AT22,'【記載例】シフト記号表（勤務時間帯）'!$C$4:$K$35,9,FALSE))</f>
        <v>7.9999999999999982</v>
      </c>
      <c r="AU23" s="122">
        <f>IF(AU22="","",VLOOKUP(AU22,'【記載例】シフト記号表（勤務時間帯）'!$C$4:$K$35,9,FALSE))</f>
        <v>7.9999999999999982</v>
      </c>
      <c r="AV23" s="123">
        <f>IF(AV22="","",VLOOKUP(AV22,'【記載例】シフト記号表（勤務時間帯）'!$C$4:$K$35,9,FALSE))</f>
        <v>7.9999999999999982</v>
      </c>
      <c r="AW23" s="124" t="str">
        <f>IF(AW22="","",VLOOKUP(AW22,'【記載例】シフト記号表（勤務時間帯）'!$C$4:$K$35,9,FALSE))</f>
        <v/>
      </c>
      <c r="AX23" s="188"/>
      <c r="AY23" s="189"/>
      <c r="AZ23" s="190"/>
      <c r="BA23" s="191"/>
      <c r="BB23" s="195"/>
      <c r="BC23" s="196"/>
      <c r="BD23" s="196"/>
      <c r="BE23" s="196"/>
      <c r="BF23" s="196"/>
      <c r="BG23" s="197"/>
    </row>
    <row r="24" spans="2:59" ht="20.25" customHeight="1" x14ac:dyDescent="0.4">
      <c r="B24" s="218">
        <f t="shared" ref="B24" si="5">B22+1</f>
        <v>5</v>
      </c>
      <c r="C24" s="220" t="s">
        <v>173</v>
      </c>
      <c r="D24" s="221"/>
      <c r="E24" s="223" t="s">
        <v>143</v>
      </c>
      <c r="F24" s="221"/>
      <c r="G24" s="226" t="s">
        <v>178</v>
      </c>
      <c r="H24" s="227"/>
      <c r="I24" s="227"/>
      <c r="J24" s="227"/>
      <c r="K24" s="228"/>
      <c r="L24" s="230" t="s">
        <v>166</v>
      </c>
      <c r="M24" s="231"/>
      <c r="N24" s="231"/>
      <c r="O24" s="232"/>
      <c r="P24" s="236" t="s">
        <v>55</v>
      </c>
      <c r="Q24" s="237"/>
      <c r="R24" s="238"/>
      <c r="S24" s="130" t="s">
        <v>232</v>
      </c>
      <c r="T24" s="131" t="s">
        <v>232</v>
      </c>
      <c r="U24" s="131" t="s">
        <v>232</v>
      </c>
      <c r="V24" s="131" t="s">
        <v>67</v>
      </c>
      <c r="W24" s="131" t="s">
        <v>67</v>
      </c>
      <c r="X24" s="131" t="s">
        <v>232</v>
      </c>
      <c r="Y24" s="132" t="s">
        <v>232</v>
      </c>
      <c r="Z24" s="130" t="s">
        <v>232</v>
      </c>
      <c r="AA24" s="131" t="s">
        <v>232</v>
      </c>
      <c r="AB24" s="131" t="s">
        <v>232</v>
      </c>
      <c r="AC24" s="131" t="s">
        <v>67</v>
      </c>
      <c r="AD24" s="131" t="s">
        <v>67</v>
      </c>
      <c r="AE24" s="131" t="s">
        <v>232</v>
      </c>
      <c r="AF24" s="132" t="s">
        <v>232</v>
      </c>
      <c r="AG24" s="130" t="s">
        <v>232</v>
      </c>
      <c r="AH24" s="131" t="s">
        <v>232</v>
      </c>
      <c r="AI24" s="131" t="s">
        <v>232</v>
      </c>
      <c r="AJ24" s="131" t="s">
        <v>67</v>
      </c>
      <c r="AK24" s="131" t="s">
        <v>67</v>
      </c>
      <c r="AL24" s="131" t="s">
        <v>232</v>
      </c>
      <c r="AM24" s="132" t="s">
        <v>232</v>
      </c>
      <c r="AN24" s="130" t="s">
        <v>232</v>
      </c>
      <c r="AO24" s="131" t="s">
        <v>232</v>
      </c>
      <c r="AP24" s="131" t="s">
        <v>232</v>
      </c>
      <c r="AQ24" s="131" t="s">
        <v>67</v>
      </c>
      <c r="AR24" s="131" t="s">
        <v>67</v>
      </c>
      <c r="AS24" s="131" t="s">
        <v>232</v>
      </c>
      <c r="AT24" s="132" t="s">
        <v>232</v>
      </c>
      <c r="AU24" s="130" t="s">
        <v>232</v>
      </c>
      <c r="AV24" s="131" t="s">
        <v>232</v>
      </c>
      <c r="AW24" s="132"/>
      <c r="AX24" s="188">
        <f t="shared" ref="AX24" si="6">IF($BC$3="計画",SUM(S25:AT25),IF($BC$3="実績",SUM(S25:AW25),""))</f>
        <v>175.99999999999997</v>
      </c>
      <c r="AY24" s="189"/>
      <c r="AZ24" s="190">
        <f t="shared" ref="AZ24" si="7">IF($BC$3="計画",AX24/4,IF($BC$3="実績",AX24/($BA$7/7),""))</f>
        <v>41.066666666666663</v>
      </c>
      <c r="BA24" s="191"/>
      <c r="BB24" s="192"/>
      <c r="BC24" s="193"/>
      <c r="BD24" s="193"/>
      <c r="BE24" s="193"/>
      <c r="BF24" s="193"/>
      <c r="BG24" s="194"/>
    </row>
    <row r="25" spans="2:59" ht="20.25" customHeight="1" x14ac:dyDescent="0.4">
      <c r="B25" s="218"/>
      <c r="C25" s="222"/>
      <c r="D25" s="221"/>
      <c r="E25" s="241"/>
      <c r="F25" s="221"/>
      <c r="G25" s="229"/>
      <c r="H25" s="227"/>
      <c r="I25" s="227"/>
      <c r="J25" s="227"/>
      <c r="K25" s="228"/>
      <c r="L25" s="230"/>
      <c r="M25" s="231"/>
      <c r="N25" s="231"/>
      <c r="O25" s="232"/>
      <c r="P25" s="198" t="s">
        <v>56</v>
      </c>
      <c r="Q25" s="199"/>
      <c r="R25" s="200"/>
      <c r="S25" s="122">
        <f>IF(S24="","",VLOOKUP(S24,'【記載例】シフト記号表（勤務時間帯）'!$C$4:$K$35,9,FALSE))</f>
        <v>7.9999999999999982</v>
      </c>
      <c r="T25" s="123">
        <f>IF(T24="","",VLOOKUP(T24,'【記載例】シフト記号表（勤務時間帯）'!$C$4:$K$35,9,FALSE))</f>
        <v>7.9999999999999982</v>
      </c>
      <c r="U25" s="123">
        <f>IF(U24="","",VLOOKUP(U24,'【記載例】シフト記号表（勤務時間帯）'!$C$4:$K$35,9,FALSE))</f>
        <v>7.9999999999999982</v>
      </c>
      <c r="V25" s="123" t="str">
        <f>IF(V24="","",VLOOKUP(V24,'【記載例】シフト記号表（勤務時間帯）'!$C$4:$K$35,9,FALSE))</f>
        <v>-</v>
      </c>
      <c r="W25" s="123" t="str">
        <f>IF(W24="","",VLOOKUP(W24,'【記載例】シフト記号表（勤務時間帯）'!$C$4:$K$35,9,FALSE))</f>
        <v>-</v>
      </c>
      <c r="X25" s="123">
        <f>IF(X24="","",VLOOKUP(X24,'【記載例】シフト記号表（勤務時間帯）'!$C$4:$K$35,9,FALSE))</f>
        <v>7.9999999999999982</v>
      </c>
      <c r="Y25" s="124">
        <f>IF(Y24="","",VLOOKUP(Y24,'【記載例】シフト記号表（勤務時間帯）'!$C$4:$K$35,9,FALSE))</f>
        <v>7.9999999999999982</v>
      </c>
      <c r="Z25" s="122">
        <f>IF(Z24="","",VLOOKUP(Z24,'【記載例】シフト記号表（勤務時間帯）'!$C$4:$K$35,9,FALSE))</f>
        <v>7.9999999999999982</v>
      </c>
      <c r="AA25" s="123">
        <f>IF(AA24="","",VLOOKUP(AA24,'【記載例】シフト記号表（勤務時間帯）'!$C$4:$K$35,9,FALSE))</f>
        <v>7.9999999999999982</v>
      </c>
      <c r="AB25" s="123">
        <f>IF(AB24="","",VLOOKUP(AB24,'【記載例】シフト記号表（勤務時間帯）'!$C$4:$K$35,9,FALSE))</f>
        <v>7.9999999999999982</v>
      </c>
      <c r="AC25" s="123" t="str">
        <f>IF(AC24="","",VLOOKUP(AC24,'【記載例】シフト記号表（勤務時間帯）'!$C$4:$K$35,9,FALSE))</f>
        <v>-</v>
      </c>
      <c r="AD25" s="123" t="str">
        <f>IF(AD24="","",VLOOKUP(AD24,'【記載例】シフト記号表（勤務時間帯）'!$C$4:$K$35,9,FALSE))</f>
        <v>-</v>
      </c>
      <c r="AE25" s="123">
        <f>IF(AE24="","",VLOOKUP(AE24,'【記載例】シフト記号表（勤務時間帯）'!$C$4:$K$35,9,FALSE))</f>
        <v>7.9999999999999982</v>
      </c>
      <c r="AF25" s="124">
        <f>IF(AF24="","",VLOOKUP(AF24,'【記載例】シフト記号表（勤務時間帯）'!$C$4:$K$35,9,FALSE))</f>
        <v>7.9999999999999982</v>
      </c>
      <c r="AG25" s="122">
        <f>IF(AG24="","",VLOOKUP(AG24,'【記載例】シフト記号表（勤務時間帯）'!$C$4:$K$35,9,FALSE))</f>
        <v>7.9999999999999982</v>
      </c>
      <c r="AH25" s="123">
        <f>IF(AH24="","",VLOOKUP(AH24,'【記載例】シフト記号表（勤務時間帯）'!$C$4:$K$35,9,FALSE))</f>
        <v>7.9999999999999982</v>
      </c>
      <c r="AI25" s="123">
        <f>IF(AI24="","",VLOOKUP(AI24,'【記載例】シフト記号表（勤務時間帯）'!$C$4:$K$35,9,FALSE))</f>
        <v>7.9999999999999982</v>
      </c>
      <c r="AJ25" s="123" t="str">
        <f>IF(AJ24="","",VLOOKUP(AJ24,'【記載例】シフト記号表（勤務時間帯）'!$C$4:$K$35,9,FALSE))</f>
        <v>-</v>
      </c>
      <c r="AK25" s="123" t="str">
        <f>IF(AK24="","",VLOOKUP(AK24,'【記載例】シフト記号表（勤務時間帯）'!$C$4:$K$35,9,FALSE))</f>
        <v>-</v>
      </c>
      <c r="AL25" s="123">
        <f>IF(AL24="","",VLOOKUP(AL24,'【記載例】シフト記号表（勤務時間帯）'!$C$4:$K$35,9,FALSE))</f>
        <v>7.9999999999999982</v>
      </c>
      <c r="AM25" s="124">
        <f>IF(AM24="","",VLOOKUP(AM24,'【記載例】シフト記号表（勤務時間帯）'!$C$4:$K$35,9,FALSE))</f>
        <v>7.9999999999999982</v>
      </c>
      <c r="AN25" s="122">
        <f>IF(AN24="","",VLOOKUP(AN24,'【記載例】シフト記号表（勤務時間帯）'!$C$4:$K$35,9,FALSE))</f>
        <v>7.9999999999999982</v>
      </c>
      <c r="AO25" s="123">
        <f>IF(AO24="","",VLOOKUP(AO24,'【記載例】シフト記号表（勤務時間帯）'!$C$4:$K$35,9,FALSE))</f>
        <v>7.9999999999999982</v>
      </c>
      <c r="AP25" s="123">
        <f>IF(AP24="","",VLOOKUP(AP24,'【記載例】シフト記号表（勤務時間帯）'!$C$4:$K$35,9,FALSE))</f>
        <v>7.9999999999999982</v>
      </c>
      <c r="AQ25" s="123" t="str">
        <f>IF(AQ24="","",VLOOKUP(AQ24,'【記載例】シフト記号表（勤務時間帯）'!$C$4:$K$35,9,FALSE))</f>
        <v>-</v>
      </c>
      <c r="AR25" s="123" t="str">
        <f>IF(AR24="","",VLOOKUP(AR24,'【記載例】シフト記号表（勤務時間帯）'!$C$4:$K$35,9,FALSE))</f>
        <v>-</v>
      </c>
      <c r="AS25" s="123">
        <f>IF(AS24="","",VLOOKUP(AS24,'【記載例】シフト記号表（勤務時間帯）'!$C$4:$K$35,9,FALSE))</f>
        <v>7.9999999999999982</v>
      </c>
      <c r="AT25" s="124">
        <f>IF(AT24="","",VLOOKUP(AT24,'【記載例】シフト記号表（勤務時間帯）'!$C$4:$K$35,9,FALSE))</f>
        <v>7.9999999999999982</v>
      </c>
      <c r="AU25" s="122">
        <f>IF(AU24="","",VLOOKUP(AU24,'【記載例】シフト記号表（勤務時間帯）'!$C$4:$K$35,9,FALSE))</f>
        <v>7.9999999999999982</v>
      </c>
      <c r="AV25" s="123">
        <f>IF(AV24="","",VLOOKUP(AV24,'【記載例】シフト記号表（勤務時間帯）'!$C$4:$K$35,9,FALSE))</f>
        <v>7.9999999999999982</v>
      </c>
      <c r="AW25" s="124" t="str">
        <f>IF(AW24="","",VLOOKUP(AW24,'【記載例】シフト記号表（勤務時間帯）'!$C$4:$K$35,9,FALSE))</f>
        <v/>
      </c>
      <c r="AX25" s="188"/>
      <c r="AY25" s="189"/>
      <c r="AZ25" s="190"/>
      <c r="BA25" s="191"/>
      <c r="BB25" s="195"/>
      <c r="BC25" s="196"/>
      <c r="BD25" s="196"/>
      <c r="BE25" s="196"/>
      <c r="BF25" s="196"/>
      <c r="BG25" s="197"/>
    </row>
    <row r="26" spans="2:59" ht="20.25" customHeight="1" x14ac:dyDescent="0.4">
      <c r="B26" s="218">
        <f t="shared" ref="B26" si="8">B24+1</f>
        <v>6</v>
      </c>
      <c r="C26" s="220"/>
      <c r="D26" s="221"/>
      <c r="E26" s="223"/>
      <c r="F26" s="221"/>
      <c r="G26" s="226"/>
      <c r="H26" s="227"/>
      <c r="I26" s="227"/>
      <c r="J26" s="227"/>
      <c r="K26" s="228"/>
      <c r="L26" s="230"/>
      <c r="M26" s="231"/>
      <c r="N26" s="231"/>
      <c r="O26" s="232"/>
      <c r="P26" s="236" t="s">
        <v>55</v>
      </c>
      <c r="Q26" s="237"/>
      <c r="R26" s="238"/>
      <c r="S26" s="130"/>
      <c r="T26" s="131"/>
      <c r="U26" s="131"/>
      <c r="V26" s="131"/>
      <c r="W26" s="131"/>
      <c r="X26" s="131"/>
      <c r="Y26" s="132"/>
      <c r="Z26" s="130"/>
      <c r="AA26" s="131"/>
      <c r="AB26" s="131"/>
      <c r="AC26" s="131"/>
      <c r="AD26" s="131"/>
      <c r="AE26" s="131"/>
      <c r="AF26" s="132"/>
      <c r="AG26" s="130"/>
      <c r="AH26" s="131"/>
      <c r="AI26" s="131"/>
      <c r="AJ26" s="131"/>
      <c r="AK26" s="131"/>
      <c r="AL26" s="131"/>
      <c r="AM26" s="132"/>
      <c r="AN26" s="130"/>
      <c r="AO26" s="131"/>
      <c r="AP26" s="131"/>
      <c r="AQ26" s="131"/>
      <c r="AR26" s="131"/>
      <c r="AS26" s="131"/>
      <c r="AT26" s="132"/>
      <c r="AU26" s="130"/>
      <c r="AV26" s="131"/>
      <c r="AW26" s="132"/>
      <c r="AX26" s="188">
        <f>IF($BC$3="計画",SUM(S27:AT27),IF($BC$3="実績",SUM(S27:AW27),""))</f>
        <v>0</v>
      </c>
      <c r="AY26" s="189"/>
      <c r="AZ26" s="190">
        <f t="shared" ref="AZ26" si="9">IF($BC$3="計画",AX26/4,IF($BC$3="実績",AX26/($BA$7/7),""))</f>
        <v>0</v>
      </c>
      <c r="BA26" s="191"/>
      <c r="BB26" s="192"/>
      <c r="BC26" s="193"/>
      <c r="BD26" s="193"/>
      <c r="BE26" s="193"/>
      <c r="BF26" s="193"/>
      <c r="BG26" s="194"/>
    </row>
    <row r="27" spans="2:59" ht="20.25" customHeight="1" x14ac:dyDescent="0.4">
      <c r="B27" s="218"/>
      <c r="C27" s="222"/>
      <c r="D27" s="221"/>
      <c r="E27" s="241"/>
      <c r="F27" s="221"/>
      <c r="G27" s="229"/>
      <c r="H27" s="227"/>
      <c r="I27" s="227"/>
      <c r="J27" s="227"/>
      <c r="K27" s="228"/>
      <c r="L27" s="230"/>
      <c r="M27" s="231"/>
      <c r="N27" s="231"/>
      <c r="O27" s="232"/>
      <c r="P27" s="198" t="s">
        <v>56</v>
      </c>
      <c r="Q27" s="199"/>
      <c r="R27" s="200"/>
      <c r="S27" s="122" t="str">
        <f>IF(S26="","",VLOOKUP(S26,'【記載例】シフト記号表（勤務時間帯）'!$C$4:$K$35,9,FALSE))</f>
        <v/>
      </c>
      <c r="T27" s="123" t="str">
        <f>IF(T26="","",VLOOKUP(T26,'【記載例】シフト記号表（勤務時間帯）'!$C$4:$K$35,9,FALSE))</f>
        <v/>
      </c>
      <c r="U27" s="123" t="str">
        <f>IF(U26="","",VLOOKUP(U26,'【記載例】シフト記号表（勤務時間帯）'!$C$4:$K$35,9,FALSE))</f>
        <v/>
      </c>
      <c r="V27" s="123" t="str">
        <f>IF(V26="","",VLOOKUP(V26,'【記載例】シフト記号表（勤務時間帯）'!$C$4:$K$35,9,FALSE))</f>
        <v/>
      </c>
      <c r="W27" s="123" t="str">
        <f>IF(W26="","",VLOOKUP(W26,'【記載例】シフト記号表（勤務時間帯）'!$C$4:$K$35,9,FALSE))</f>
        <v/>
      </c>
      <c r="X27" s="123" t="str">
        <f>IF(X26="","",VLOOKUP(X26,'【記載例】シフト記号表（勤務時間帯）'!$C$4:$K$35,9,FALSE))</f>
        <v/>
      </c>
      <c r="Y27" s="124" t="str">
        <f>IF(Y26="","",VLOOKUP(Y26,'【記載例】シフト記号表（勤務時間帯）'!$C$4:$K$35,9,FALSE))</f>
        <v/>
      </c>
      <c r="Z27" s="122" t="str">
        <f>IF(Z26="","",VLOOKUP(Z26,'【記載例】シフト記号表（勤務時間帯）'!$C$4:$K$35,9,FALSE))</f>
        <v/>
      </c>
      <c r="AA27" s="123" t="str">
        <f>IF(AA26="","",VLOOKUP(AA26,'【記載例】シフト記号表（勤務時間帯）'!$C$4:$K$35,9,FALSE))</f>
        <v/>
      </c>
      <c r="AB27" s="123" t="str">
        <f>IF(AB26="","",VLOOKUP(AB26,'【記載例】シフト記号表（勤務時間帯）'!$C$4:$K$35,9,FALSE))</f>
        <v/>
      </c>
      <c r="AC27" s="123" t="str">
        <f>IF(AC26="","",VLOOKUP(AC26,'【記載例】シフト記号表（勤務時間帯）'!$C$4:$K$35,9,FALSE))</f>
        <v/>
      </c>
      <c r="AD27" s="123" t="str">
        <f>IF(AD26="","",VLOOKUP(AD26,'【記載例】シフト記号表（勤務時間帯）'!$C$4:$K$35,9,FALSE))</f>
        <v/>
      </c>
      <c r="AE27" s="123" t="str">
        <f>IF(AE26="","",VLOOKUP(AE26,'【記載例】シフト記号表（勤務時間帯）'!$C$4:$K$35,9,FALSE))</f>
        <v/>
      </c>
      <c r="AF27" s="124" t="str">
        <f>IF(AF26="","",VLOOKUP(AF26,'【記載例】シフト記号表（勤務時間帯）'!$C$4:$K$35,9,FALSE))</f>
        <v/>
      </c>
      <c r="AG27" s="122" t="str">
        <f>IF(AG26="","",VLOOKUP(AG26,'【記載例】シフト記号表（勤務時間帯）'!$C$4:$K$35,9,FALSE))</f>
        <v/>
      </c>
      <c r="AH27" s="123" t="str">
        <f>IF(AH26="","",VLOOKUP(AH26,'【記載例】シフト記号表（勤務時間帯）'!$C$4:$K$35,9,FALSE))</f>
        <v/>
      </c>
      <c r="AI27" s="123" t="str">
        <f>IF(AI26="","",VLOOKUP(AI26,'【記載例】シフト記号表（勤務時間帯）'!$C$4:$K$35,9,FALSE))</f>
        <v/>
      </c>
      <c r="AJ27" s="123" t="str">
        <f>IF(AJ26="","",VLOOKUP(AJ26,'【記載例】シフト記号表（勤務時間帯）'!$C$4:$K$35,9,FALSE))</f>
        <v/>
      </c>
      <c r="AK27" s="123" t="str">
        <f>IF(AK26="","",VLOOKUP(AK26,'【記載例】シフト記号表（勤務時間帯）'!$C$4:$K$35,9,FALSE))</f>
        <v/>
      </c>
      <c r="AL27" s="123" t="str">
        <f>IF(AL26="","",VLOOKUP(AL26,'【記載例】シフト記号表（勤務時間帯）'!$C$4:$K$35,9,FALSE))</f>
        <v/>
      </c>
      <c r="AM27" s="124" t="str">
        <f>IF(AM26="","",VLOOKUP(AM26,'【記載例】シフト記号表（勤務時間帯）'!$C$4:$K$35,9,FALSE))</f>
        <v/>
      </c>
      <c r="AN27" s="122" t="str">
        <f>IF(AN26="","",VLOOKUP(AN26,'【記載例】シフト記号表（勤務時間帯）'!$C$4:$K$35,9,FALSE))</f>
        <v/>
      </c>
      <c r="AO27" s="123" t="str">
        <f>IF(AO26="","",VLOOKUP(AO26,'【記載例】シフト記号表（勤務時間帯）'!$C$4:$K$35,9,FALSE))</f>
        <v/>
      </c>
      <c r="AP27" s="123" t="str">
        <f>IF(AP26="","",VLOOKUP(AP26,'【記載例】シフト記号表（勤務時間帯）'!$C$4:$K$35,9,FALSE))</f>
        <v/>
      </c>
      <c r="AQ27" s="123" t="str">
        <f>IF(AQ26="","",VLOOKUP(AQ26,'【記載例】シフト記号表（勤務時間帯）'!$C$4:$K$35,9,FALSE))</f>
        <v/>
      </c>
      <c r="AR27" s="123" t="str">
        <f>IF(AR26="","",VLOOKUP(AR26,'【記載例】シフト記号表（勤務時間帯）'!$C$4:$K$35,9,FALSE))</f>
        <v/>
      </c>
      <c r="AS27" s="123" t="str">
        <f>IF(AS26="","",VLOOKUP(AS26,'【記載例】シフト記号表（勤務時間帯）'!$C$4:$K$35,9,FALSE))</f>
        <v/>
      </c>
      <c r="AT27" s="124" t="str">
        <f>IF(AT26="","",VLOOKUP(AT26,'【記載例】シフト記号表（勤務時間帯）'!$C$4:$K$35,9,FALSE))</f>
        <v/>
      </c>
      <c r="AU27" s="122" t="str">
        <f>IF(AU26="","",VLOOKUP(AU26,'【記載例】シフト記号表（勤務時間帯）'!$C$4:$K$35,9,FALSE))</f>
        <v/>
      </c>
      <c r="AV27" s="123" t="str">
        <f>IF(AV26="","",VLOOKUP(AV26,'【記載例】シフト記号表（勤務時間帯）'!$C$4:$K$35,9,FALSE))</f>
        <v/>
      </c>
      <c r="AW27" s="124" t="str">
        <f>IF(AW26="","",VLOOKUP(AW26,'【記載例】シフト記号表（勤務時間帯）'!$C$4:$K$35,9,FALSE))</f>
        <v/>
      </c>
      <c r="AX27" s="188"/>
      <c r="AY27" s="189"/>
      <c r="AZ27" s="190"/>
      <c r="BA27" s="191"/>
      <c r="BB27" s="195"/>
      <c r="BC27" s="196"/>
      <c r="BD27" s="196"/>
      <c r="BE27" s="196"/>
      <c r="BF27" s="196"/>
      <c r="BG27" s="197"/>
    </row>
    <row r="28" spans="2:59" ht="20.25" customHeight="1" x14ac:dyDescent="0.4">
      <c r="B28" s="218">
        <f t="shared" ref="B28" si="10">B26+1</f>
        <v>7</v>
      </c>
      <c r="C28" s="220"/>
      <c r="D28" s="221"/>
      <c r="E28" s="223"/>
      <c r="F28" s="221"/>
      <c r="G28" s="226"/>
      <c r="H28" s="227"/>
      <c r="I28" s="227"/>
      <c r="J28" s="227"/>
      <c r="K28" s="228"/>
      <c r="L28" s="230"/>
      <c r="M28" s="231"/>
      <c r="N28" s="231"/>
      <c r="O28" s="232"/>
      <c r="P28" s="236" t="s">
        <v>55</v>
      </c>
      <c r="Q28" s="237"/>
      <c r="R28" s="238"/>
      <c r="S28" s="130"/>
      <c r="T28" s="131"/>
      <c r="U28" s="131"/>
      <c r="V28" s="131"/>
      <c r="W28" s="131"/>
      <c r="X28" s="131"/>
      <c r="Y28" s="132"/>
      <c r="Z28" s="130"/>
      <c r="AA28" s="131"/>
      <c r="AB28" s="131"/>
      <c r="AC28" s="131"/>
      <c r="AD28" s="131"/>
      <c r="AE28" s="131"/>
      <c r="AF28" s="132"/>
      <c r="AG28" s="130"/>
      <c r="AH28" s="131"/>
      <c r="AI28" s="131"/>
      <c r="AJ28" s="131"/>
      <c r="AK28" s="131"/>
      <c r="AL28" s="131"/>
      <c r="AM28" s="132"/>
      <c r="AN28" s="130"/>
      <c r="AO28" s="131"/>
      <c r="AP28" s="131"/>
      <c r="AQ28" s="131"/>
      <c r="AR28" s="131"/>
      <c r="AS28" s="131"/>
      <c r="AT28" s="132"/>
      <c r="AU28" s="130"/>
      <c r="AV28" s="131"/>
      <c r="AW28" s="132"/>
      <c r="AX28" s="188">
        <f>IF($BC$3="計画",SUM(S29:AT29),IF($BC$3="実績",SUM(S29:AW29),""))</f>
        <v>0</v>
      </c>
      <c r="AY28" s="189"/>
      <c r="AZ28" s="190">
        <f t="shared" ref="AZ28" si="11">IF($BC$3="計画",AX28/4,IF($BC$3="実績",AX28/($BA$7/7),""))</f>
        <v>0</v>
      </c>
      <c r="BA28" s="191"/>
      <c r="BB28" s="192"/>
      <c r="BC28" s="193"/>
      <c r="BD28" s="193"/>
      <c r="BE28" s="193"/>
      <c r="BF28" s="193"/>
      <c r="BG28" s="194"/>
    </row>
    <row r="29" spans="2:59" ht="20.25" customHeight="1" x14ac:dyDescent="0.4">
      <c r="B29" s="218"/>
      <c r="C29" s="222"/>
      <c r="D29" s="221"/>
      <c r="E29" s="241"/>
      <c r="F29" s="221"/>
      <c r="G29" s="229"/>
      <c r="H29" s="227"/>
      <c r="I29" s="227"/>
      <c r="J29" s="227"/>
      <c r="K29" s="228"/>
      <c r="L29" s="230"/>
      <c r="M29" s="231"/>
      <c r="N29" s="231"/>
      <c r="O29" s="232"/>
      <c r="P29" s="198" t="s">
        <v>56</v>
      </c>
      <c r="Q29" s="199"/>
      <c r="R29" s="200"/>
      <c r="S29" s="122" t="str">
        <f>IF(S28="","",VLOOKUP(S28,'【記載例】シフト記号表（勤務時間帯）'!$C$4:$K$35,9,FALSE))</f>
        <v/>
      </c>
      <c r="T29" s="123" t="str">
        <f>IF(T28="","",VLOOKUP(T28,'【記載例】シフト記号表（勤務時間帯）'!$C$4:$K$35,9,FALSE))</f>
        <v/>
      </c>
      <c r="U29" s="123" t="str">
        <f>IF(U28="","",VLOOKUP(U28,'【記載例】シフト記号表（勤務時間帯）'!$C$4:$K$35,9,FALSE))</f>
        <v/>
      </c>
      <c r="V29" s="123" t="str">
        <f>IF(V28="","",VLOOKUP(V28,'【記載例】シフト記号表（勤務時間帯）'!$C$4:$K$35,9,FALSE))</f>
        <v/>
      </c>
      <c r="W29" s="123" t="str">
        <f>IF(W28="","",VLOOKUP(W28,'【記載例】シフト記号表（勤務時間帯）'!$C$4:$K$35,9,FALSE))</f>
        <v/>
      </c>
      <c r="X29" s="123" t="str">
        <f>IF(X28="","",VLOOKUP(X28,'【記載例】シフト記号表（勤務時間帯）'!$C$4:$K$35,9,FALSE))</f>
        <v/>
      </c>
      <c r="Y29" s="124" t="str">
        <f>IF(Y28="","",VLOOKUP(Y28,'【記載例】シフト記号表（勤務時間帯）'!$C$4:$K$35,9,FALSE))</f>
        <v/>
      </c>
      <c r="Z29" s="122" t="str">
        <f>IF(Z28="","",VLOOKUP(Z28,'【記載例】シフト記号表（勤務時間帯）'!$C$4:$K$35,9,FALSE))</f>
        <v/>
      </c>
      <c r="AA29" s="123" t="str">
        <f>IF(AA28="","",VLOOKUP(AA28,'【記載例】シフト記号表（勤務時間帯）'!$C$4:$K$35,9,FALSE))</f>
        <v/>
      </c>
      <c r="AB29" s="123" t="str">
        <f>IF(AB28="","",VLOOKUP(AB28,'【記載例】シフト記号表（勤務時間帯）'!$C$4:$K$35,9,FALSE))</f>
        <v/>
      </c>
      <c r="AC29" s="123" t="str">
        <f>IF(AC28="","",VLOOKUP(AC28,'【記載例】シフト記号表（勤務時間帯）'!$C$4:$K$35,9,FALSE))</f>
        <v/>
      </c>
      <c r="AD29" s="123" t="str">
        <f>IF(AD28="","",VLOOKUP(AD28,'【記載例】シフト記号表（勤務時間帯）'!$C$4:$K$35,9,FALSE))</f>
        <v/>
      </c>
      <c r="AE29" s="123" t="str">
        <f>IF(AE28="","",VLOOKUP(AE28,'【記載例】シフト記号表（勤務時間帯）'!$C$4:$K$35,9,FALSE))</f>
        <v/>
      </c>
      <c r="AF29" s="124" t="str">
        <f>IF(AF28="","",VLOOKUP(AF28,'【記載例】シフト記号表（勤務時間帯）'!$C$4:$K$35,9,FALSE))</f>
        <v/>
      </c>
      <c r="AG29" s="122" t="str">
        <f>IF(AG28="","",VLOOKUP(AG28,'【記載例】シフト記号表（勤務時間帯）'!$C$4:$K$35,9,FALSE))</f>
        <v/>
      </c>
      <c r="AH29" s="123" t="str">
        <f>IF(AH28="","",VLOOKUP(AH28,'【記載例】シフト記号表（勤務時間帯）'!$C$4:$K$35,9,FALSE))</f>
        <v/>
      </c>
      <c r="AI29" s="123" t="str">
        <f>IF(AI28="","",VLOOKUP(AI28,'【記載例】シフト記号表（勤務時間帯）'!$C$4:$K$35,9,FALSE))</f>
        <v/>
      </c>
      <c r="AJ29" s="123" t="str">
        <f>IF(AJ28="","",VLOOKUP(AJ28,'【記載例】シフト記号表（勤務時間帯）'!$C$4:$K$35,9,FALSE))</f>
        <v/>
      </c>
      <c r="AK29" s="123" t="str">
        <f>IF(AK28="","",VLOOKUP(AK28,'【記載例】シフト記号表（勤務時間帯）'!$C$4:$K$35,9,FALSE))</f>
        <v/>
      </c>
      <c r="AL29" s="123" t="str">
        <f>IF(AL28="","",VLOOKUP(AL28,'【記載例】シフト記号表（勤務時間帯）'!$C$4:$K$35,9,FALSE))</f>
        <v/>
      </c>
      <c r="AM29" s="124" t="str">
        <f>IF(AM28="","",VLOOKUP(AM28,'【記載例】シフト記号表（勤務時間帯）'!$C$4:$K$35,9,FALSE))</f>
        <v/>
      </c>
      <c r="AN29" s="122" t="str">
        <f>IF(AN28="","",VLOOKUP(AN28,'【記載例】シフト記号表（勤務時間帯）'!$C$4:$K$35,9,FALSE))</f>
        <v/>
      </c>
      <c r="AO29" s="123" t="str">
        <f>IF(AO28="","",VLOOKUP(AO28,'【記載例】シフト記号表（勤務時間帯）'!$C$4:$K$35,9,FALSE))</f>
        <v/>
      </c>
      <c r="AP29" s="123" t="str">
        <f>IF(AP28="","",VLOOKUP(AP28,'【記載例】シフト記号表（勤務時間帯）'!$C$4:$K$35,9,FALSE))</f>
        <v/>
      </c>
      <c r="AQ29" s="123" t="str">
        <f>IF(AQ28="","",VLOOKUP(AQ28,'【記載例】シフト記号表（勤務時間帯）'!$C$4:$K$35,9,FALSE))</f>
        <v/>
      </c>
      <c r="AR29" s="123" t="str">
        <f>IF(AR28="","",VLOOKUP(AR28,'【記載例】シフト記号表（勤務時間帯）'!$C$4:$K$35,9,FALSE))</f>
        <v/>
      </c>
      <c r="AS29" s="123" t="str">
        <f>IF(AS28="","",VLOOKUP(AS28,'【記載例】シフト記号表（勤務時間帯）'!$C$4:$K$35,9,FALSE))</f>
        <v/>
      </c>
      <c r="AT29" s="124" t="str">
        <f>IF(AT28="","",VLOOKUP(AT28,'【記載例】シフト記号表（勤務時間帯）'!$C$4:$K$35,9,FALSE))</f>
        <v/>
      </c>
      <c r="AU29" s="122" t="str">
        <f>IF(AU28="","",VLOOKUP(AU28,'【記載例】シフト記号表（勤務時間帯）'!$C$4:$K$35,9,FALSE))</f>
        <v/>
      </c>
      <c r="AV29" s="123" t="str">
        <f>IF(AV28="","",VLOOKUP(AV28,'【記載例】シフト記号表（勤務時間帯）'!$C$4:$K$35,9,FALSE))</f>
        <v/>
      </c>
      <c r="AW29" s="124" t="str">
        <f>IF(AW28="","",VLOOKUP(AW28,'【記載例】シフト記号表（勤務時間帯）'!$C$4:$K$35,9,FALSE))</f>
        <v/>
      </c>
      <c r="AX29" s="188"/>
      <c r="AY29" s="189"/>
      <c r="AZ29" s="190"/>
      <c r="BA29" s="191"/>
      <c r="BB29" s="195"/>
      <c r="BC29" s="196"/>
      <c r="BD29" s="196"/>
      <c r="BE29" s="196"/>
      <c r="BF29" s="196"/>
      <c r="BG29" s="197"/>
    </row>
    <row r="30" spans="2:59" ht="20.25" customHeight="1" x14ac:dyDescent="0.4">
      <c r="B30" s="218">
        <f t="shared" ref="B30" si="12">B28+1</f>
        <v>8</v>
      </c>
      <c r="C30" s="220"/>
      <c r="D30" s="221"/>
      <c r="E30" s="223"/>
      <c r="F30" s="221"/>
      <c r="G30" s="226"/>
      <c r="H30" s="227"/>
      <c r="I30" s="227"/>
      <c r="J30" s="227"/>
      <c r="K30" s="228"/>
      <c r="L30" s="230"/>
      <c r="M30" s="231"/>
      <c r="N30" s="231"/>
      <c r="O30" s="232"/>
      <c r="P30" s="236" t="s">
        <v>55</v>
      </c>
      <c r="Q30" s="237"/>
      <c r="R30" s="238"/>
      <c r="S30" s="130"/>
      <c r="T30" s="131"/>
      <c r="U30" s="131"/>
      <c r="V30" s="131"/>
      <c r="W30" s="131"/>
      <c r="X30" s="131"/>
      <c r="Y30" s="132"/>
      <c r="Z30" s="130"/>
      <c r="AA30" s="131"/>
      <c r="AB30" s="131"/>
      <c r="AC30" s="131"/>
      <c r="AD30" s="131"/>
      <c r="AE30" s="131"/>
      <c r="AF30" s="132"/>
      <c r="AG30" s="130"/>
      <c r="AH30" s="131"/>
      <c r="AI30" s="131"/>
      <c r="AJ30" s="131"/>
      <c r="AK30" s="131"/>
      <c r="AL30" s="131"/>
      <c r="AM30" s="132"/>
      <c r="AN30" s="130"/>
      <c r="AO30" s="131"/>
      <c r="AP30" s="131"/>
      <c r="AQ30" s="131"/>
      <c r="AR30" s="131"/>
      <c r="AS30" s="131"/>
      <c r="AT30" s="132"/>
      <c r="AU30" s="130"/>
      <c r="AV30" s="131"/>
      <c r="AW30" s="132"/>
      <c r="AX30" s="188">
        <f t="shared" ref="AX30" si="13">IF($BC$3="計画",SUM(S31:AT31),IF($BC$3="実績",SUM(S31:AW31),""))</f>
        <v>0</v>
      </c>
      <c r="AY30" s="189"/>
      <c r="AZ30" s="190">
        <f t="shared" ref="AZ30" si="14">IF($BC$3="計画",AX30/4,IF($BC$3="実績",AX30/($BA$7/7),""))</f>
        <v>0</v>
      </c>
      <c r="BA30" s="191"/>
      <c r="BB30" s="192"/>
      <c r="BC30" s="193"/>
      <c r="BD30" s="193"/>
      <c r="BE30" s="193"/>
      <c r="BF30" s="193"/>
      <c r="BG30" s="194"/>
    </row>
    <row r="31" spans="2:59" ht="20.25" customHeight="1" x14ac:dyDescent="0.4">
      <c r="B31" s="218"/>
      <c r="C31" s="222"/>
      <c r="D31" s="221"/>
      <c r="E31" s="241"/>
      <c r="F31" s="221"/>
      <c r="G31" s="229"/>
      <c r="H31" s="227"/>
      <c r="I31" s="227"/>
      <c r="J31" s="227"/>
      <c r="K31" s="228"/>
      <c r="L31" s="230"/>
      <c r="M31" s="231"/>
      <c r="N31" s="231"/>
      <c r="O31" s="232"/>
      <c r="P31" s="198" t="s">
        <v>56</v>
      </c>
      <c r="Q31" s="199"/>
      <c r="R31" s="200"/>
      <c r="S31" s="122" t="str">
        <f>IF(S30="","",VLOOKUP(S30,'【記載例】シフト記号表（勤務時間帯）'!$C$4:$K$35,9,FALSE))</f>
        <v/>
      </c>
      <c r="T31" s="123" t="str">
        <f>IF(T30="","",VLOOKUP(T30,'【記載例】シフト記号表（勤務時間帯）'!$C$4:$K$35,9,FALSE))</f>
        <v/>
      </c>
      <c r="U31" s="123" t="str">
        <f>IF(U30="","",VLOOKUP(U30,'【記載例】シフト記号表（勤務時間帯）'!$C$4:$K$35,9,FALSE))</f>
        <v/>
      </c>
      <c r="V31" s="123" t="str">
        <f>IF(V30="","",VLOOKUP(V30,'【記載例】シフト記号表（勤務時間帯）'!$C$4:$K$35,9,FALSE))</f>
        <v/>
      </c>
      <c r="W31" s="123" t="str">
        <f>IF(W30="","",VLOOKUP(W30,'【記載例】シフト記号表（勤務時間帯）'!$C$4:$K$35,9,FALSE))</f>
        <v/>
      </c>
      <c r="X31" s="123" t="str">
        <f>IF(X30="","",VLOOKUP(X30,'【記載例】シフト記号表（勤務時間帯）'!$C$4:$K$35,9,FALSE))</f>
        <v/>
      </c>
      <c r="Y31" s="124" t="str">
        <f>IF(Y30="","",VLOOKUP(Y30,'【記載例】シフト記号表（勤務時間帯）'!$C$4:$K$35,9,FALSE))</f>
        <v/>
      </c>
      <c r="Z31" s="122" t="str">
        <f>IF(Z30="","",VLOOKUP(Z30,'【記載例】シフト記号表（勤務時間帯）'!$C$4:$K$35,9,FALSE))</f>
        <v/>
      </c>
      <c r="AA31" s="123" t="str">
        <f>IF(AA30="","",VLOOKUP(AA30,'【記載例】シフト記号表（勤務時間帯）'!$C$4:$K$35,9,FALSE))</f>
        <v/>
      </c>
      <c r="AB31" s="123" t="str">
        <f>IF(AB30="","",VLOOKUP(AB30,'【記載例】シフト記号表（勤務時間帯）'!$C$4:$K$35,9,FALSE))</f>
        <v/>
      </c>
      <c r="AC31" s="123" t="str">
        <f>IF(AC30="","",VLOOKUP(AC30,'【記載例】シフト記号表（勤務時間帯）'!$C$4:$K$35,9,FALSE))</f>
        <v/>
      </c>
      <c r="AD31" s="123" t="str">
        <f>IF(AD30="","",VLOOKUP(AD30,'【記載例】シフト記号表（勤務時間帯）'!$C$4:$K$35,9,FALSE))</f>
        <v/>
      </c>
      <c r="AE31" s="123" t="str">
        <f>IF(AE30="","",VLOOKUP(AE30,'【記載例】シフト記号表（勤務時間帯）'!$C$4:$K$35,9,FALSE))</f>
        <v/>
      </c>
      <c r="AF31" s="124" t="str">
        <f>IF(AF30="","",VLOOKUP(AF30,'【記載例】シフト記号表（勤務時間帯）'!$C$4:$K$35,9,FALSE))</f>
        <v/>
      </c>
      <c r="AG31" s="122" t="str">
        <f>IF(AG30="","",VLOOKUP(AG30,'【記載例】シフト記号表（勤務時間帯）'!$C$4:$K$35,9,FALSE))</f>
        <v/>
      </c>
      <c r="AH31" s="123" t="str">
        <f>IF(AH30="","",VLOOKUP(AH30,'【記載例】シフト記号表（勤務時間帯）'!$C$4:$K$35,9,FALSE))</f>
        <v/>
      </c>
      <c r="AI31" s="123" t="str">
        <f>IF(AI30="","",VLOOKUP(AI30,'【記載例】シフト記号表（勤務時間帯）'!$C$4:$K$35,9,FALSE))</f>
        <v/>
      </c>
      <c r="AJ31" s="123" t="str">
        <f>IF(AJ30="","",VLOOKUP(AJ30,'【記載例】シフト記号表（勤務時間帯）'!$C$4:$K$35,9,FALSE))</f>
        <v/>
      </c>
      <c r="AK31" s="123" t="str">
        <f>IF(AK30="","",VLOOKUP(AK30,'【記載例】シフト記号表（勤務時間帯）'!$C$4:$K$35,9,FALSE))</f>
        <v/>
      </c>
      <c r="AL31" s="123" t="str">
        <f>IF(AL30="","",VLOOKUP(AL30,'【記載例】シフト記号表（勤務時間帯）'!$C$4:$K$35,9,FALSE))</f>
        <v/>
      </c>
      <c r="AM31" s="124" t="str">
        <f>IF(AM30="","",VLOOKUP(AM30,'【記載例】シフト記号表（勤務時間帯）'!$C$4:$K$35,9,FALSE))</f>
        <v/>
      </c>
      <c r="AN31" s="122" t="str">
        <f>IF(AN30="","",VLOOKUP(AN30,'【記載例】シフト記号表（勤務時間帯）'!$C$4:$K$35,9,FALSE))</f>
        <v/>
      </c>
      <c r="AO31" s="123" t="str">
        <f>IF(AO30="","",VLOOKUP(AO30,'【記載例】シフト記号表（勤務時間帯）'!$C$4:$K$35,9,FALSE))</f>
        <v/>
      </c>
      <c r="AP31" s="123" t="str">
        <f>IF(AP30="","",VLOOKUP(AP30,'【記載例】シフト記号表（勤務時間帯）'!$C$4:$K$35,9,FALSE))</f>
        <v/>
      </c>
      <c r="AQ31" s="123" t="str">
        <f>IF(AQ30="","",VLOOKUP(AQ30,'【記載例】シフト記号表（勤務時間帯）'!$C$4:$K$35,9,FALSE))</f>
        <v/>
      </c>
      <c r="AR31" s="123" t="str">
        <f>IF(AR30="","",VLOOKUP(AR30,'【記載例】シフト記号表（勤務時間帯）'!$C$4:$K$35,9,FALSE))</f>
        <v/>
      </c>
      <c r="AS31" s="123" t="str">
        <f>IF(AS30="","",VLOOKUP(AS30,'【記載例】シフト記号表（勤務時間帯）'!$C$4:$K$35,9,FALSE))</f>
        <v/>
      </c>
      <c r="AT31" s="124" t="str">
        <f>IF(AT30="","",VLOOKUP(AT30,'【記載例】シフト記号表（勤務時間帯）'!$C$4:$K$35,9,FALSE))</f>
        <v/>
      </c>
      <c r="AU31" s="122" t="str">
        <f>IF(AU30="","",VLOOKUP(AU30,'【記載例】シフト記号表（勤務時間帯）'!$C$4:$K$35,9,FALSE))</f>
        <v/>
      </c>
      <c r="AV31" s="123" t="str">
        <f>IF(AV30="","",VLOOKUP(AV30,'【記載例】シフト記号表（勤務時間帯）'!$C$4:$K$35,9,FALSE))</f>
        <v/>
      </c>
      <c r="AW31" s="124" t="str">
        <f>IF(AW30="","",VLOOKUP(AW30,'【記載例】シフト記号表（勤務時間帯）'!$C$4:$K$35,9,FALSE))</f>
        <v/>
      </c>
      <c r="AX31" s="188"/>
      <c r="AY31" s="189"/>
      <c r="AZ31" s="190"/>
      <c r="BA31" s="191"/>
      <c r="BB31" s="195"/>
      <c r="BC31" s="196"/>
      <c r="BD31" s="196"/>
      <c r="BE31" s="196"/>
      <c r="BF31" s="196"/>
      <c r="BG31" s="197"/>
    </row>
    <row r="32" spans="2:59" ht="20.25" customHeight="1" x14ac:dyDescent="0.4">
      <c r="B32" s="218">
        <f>B30+1</f>
        <v>9</v>
      </c>
      <c r="C32" s="220"/>
      <c r="D32" s="221"/>
      <c r="E32" s="223"/>
      <c r="F32" s="221"/>
      <c r="G32" s="226"/>
      <c r="H32" s="227"/>
      <c r="I32" s="227"/>
      <c r="J32" s="227"/>
      <c r="K32" s="228"/>
      <c r="L32" s="230"/>
      <c r="M32" s="231"/>
      <c r="N32" s="231"/>
      <c r="O32" s="232"/>
      <c r="P32" s="236" t="s">
        <v>55</v>
      </c>
      <c r="Q32" s="237"/>
      <c r="R32" s="238"/>
      <c r="S32" s="130"/>
      <c r="T32" s="131"/>
      <c r="U32" s="131"/>
      <c r="V32" s="131"/>
      <c r="W32" s="131"/>
      <c r="X32" s="131"/>
      <c r="Y32" s="132"/>
      <c r="Z32" s="130"/>
      <c r="AA32" s="131"/>
      <c r="AB32" s="131"/>
      <c r="AC32" s="131"/>
      <c r="AD32" s="131"/>
      <c r="AE32" s="131"/>
      <c r="AF32" s="132"/>
      <c r="AG32" s="130"/>
      <c r="AH32" s="131"/>
      <c r="AI32" s="131"/>
      <c r="AJ32" s="131"/>
      <c r="AK32" s="131"/>
      <c r="AL32" s="131"/>
      <c r="AM32" s="132"/>
      <c r="AN32" s="130"/>
      <c r="AO32" s="131"/>
      <c r="AP32" s="131"/>
      <c r="AQ32" s="131"/>
      <c r="AR32" s="131"/>
      <c r="AS32" s="131"/>
      <c r="AT32" s="132"/>
      <c r="AU32" s="130"/>
      <c r="AV32" s="131"/>
      <c r="AW32" s="132"/>
      <c r="AX32" s="188">
        <f t="shared" ref="AX32" si="15">IF($BC$3="計画",SUM(S33:AT33),IF($BC$3="実績",SUM(S33:AW33),""))</f>
        <v>0</v>
      </c>
      <c r="AY32" s="189"/>
      <c r="AZ32" s="190">
        <f t="shared" ref="AZ32" si="16">IF($BC$3="計画",AX32/4,IF($BC$3="実績",AX32/($BA$7/7),""))</f>
        <v>0</v>
      </c>
      <c r="BA32" s="191"/>
      <c r="BB32" s="242"/>
      <c r="BC32" s="243"/>
      <c r="BD32" s="243"/>
      <c r="BE32" s="243"/>
      <c r="BF32" s="243"/>
      <c r="BG32" s="244"/>
    </row>
    <row r="33" spans="2:59" ht="20.25" customHeight="1" x14ac:dyDescent="0.4">
      <c r="B33" s="218"/>
      <c r="C33" s="222"/>
      <c r="D33" s="221"/>
      <c r="E33" s="241"/>
      <c r="F33" s="221"/>
      <c r="G33" s="229"/>
      <c r="H33" s="227"/>
      <c r="I33" s="227"/>
      <c r="J33" s="227"/>
      <c r="K33" s="228"/>
      <c r="L33" s="230"/>
      <c r="M33" s="231"/>
      <c r="N33" s="231"/>
      <c r="O33" s="232"/>
      <c r="P33" s="198" t="s">
        <v>56</v>
      </c>
      <c r="Q33" s="199"/>
      <c r="R33" s="200"/>
      <c r="S33" s="122" t="str">
        <f>IF(S32="","",VLOOKUP(S32,'【記載例】シフト記号表（勤務時間帯）'!$C$4:$K$35,9,FALSE))</f>
        <v/>
      </c>
      <c r="T33" s="123" t="str">
        <f>IF(T32="","",VLOOKUP(T32,'【記載例】シフト記号表（勤務時間帯）'!$C$4:$K$35,9,FALSE))</f>
        <v/>
      </c>
      <c r="U33" s="123" t="str">
        <f>IF(U32="","",VLOOKUP(U32,'【記載例】シフト記号表（勤務時間帯）'!$C$4:$K$35,9,FALSE))</f>
        <v/>
      </c>
      <c r="V33" s="123" t="str">
        <f>IF(V32="","",VLOOKUP(V32,'【記載例】シフト記号表（勤務時間帯）'!$C$4:$K$35,9,FALSE))</f>
        <v/>
      </c>
      <c r="W33" s="123" t="str">
        <f>IF(W32="","",VLOOKUP(W32,'【記載例】シフト記号表（勤務時間帯）'!$C$4:$K$35,9,FALSE))</f>
        <v/>
      </c>
      <c r="X33" s="123" t="str">
        <f>IF(X32="","",VLOOKUP(X32,'【記載例】シフト記号表（勤務時間帯）'!$C$4:$K$35,9,FALSE))</f>
        <v/>
      </c>
      <c r="Y33" s="124" t="str">
        <f>IF(Y32="","",VLOOKUP(Y32,'【記載例】シフト記号表（勤務時間帯）'!$C$4:$K$35,9,FALSE))</f>
        <v/>
      </c>
      <c r="Z33" s="122" t="str">
        <f>IF(Z32="","",VLOOKUP(Z32,'【記載例】シフト記号表（勤務時間帯）'!$C$4:$K$35,9,FALSE))</f>
        <v/>
      </c>
      <c r="AA33" s="123" t="str">
        <f>IF(AA32="","",VLOOKUP(AA32,'【記載例】シフト記号表（勤務時間帯）'!$C$4:$K$35,9,FALSE))</f>
        <v/>
      </c>
      <c r="AB33" s="123" t="str">
        <f>IF(AB32="","",VLOOKUP(AB32,'【記載例】シフト記号表（勤務時間帯）'!$C$4:$K$35,9,FALSE))</f>
        <v/>
      </c>
      <c r="AC33" s="123" t="str">
        <f>IF(AC32="","",VLOOKUP(AC32,'【記載例】シフト記号表（勤務時間帯）'!$C$4:$K$35,9,FALSE))</f>
        <v/>
      </c>
      <c r="AD33" s="123" t="str">
        <f>IF(AD32="","",VLOOKUP(AD32,'【記載例】シフト記号表（勤務時間帯）'!$C$4:$K$35,9,FALSE))</f>
        <v/>
      </c>
      <c r="AE33" s="123" t="str">
        <f>IF(AE32="","",VLOOKUP(AE32,'【記載例】シフト記号表（勤務時間帯）'!$C$4:$K$35,9,FALSE))</f>
        <v/>
      </c>
      <c r="AF33" s="124" t="str">
        <f>IF(AF32="","",VLOOKUP(AF32,'【記載例】シフト記号表（勤務時間帯）'!$C$4:$K$35,9,FALSE))</f>
        <v/>
      </c>
      <c r="AG33" s="122" t="str">
        <f>IF(AG32="","",VLOOKUP(AG32,'【記載例】シフト記号表（勤務時間帯）'!$C$4:$K$35,9,FALSE))</f>
        <v/>
      </c>
      <c r="AH33" s="123" t="str">
        <f>IF(AH32="","",VLOOKUP(AH32,'【記載例】シフト記号表（勤務時間帯）'!$C$4:$K$35,9,FALSE))</f>
        <v/>
      </c>
      <c r="AI33" s="123" t="str">
        <f>IF(AI32="","",VLOOKUP(AI32,'【記載例】シフト記号表（勤務時間帯）'!$C$4:$K$35,9,FALSE))</f>
        <v/>
      </c>
      <c r="AJ33" s="123" t="str">
        <f>IF(AJ32="","",VLOOKUP(AJ32,'【記載例】シフト記号表（勤務時間帯）'!$C$4:$K$35,9,FALSE))</f>
        <v/>
      </c>
      <c r="AK33" s="123" t="str">
        <f>IF(AK32="","",VLOOKUP(AK32,'【記載例】シフト記号表（勤務時間帯）'!$C$4:$K$35,9,FALSE))</f>
        <v/>
      </c>
      <c r="AL33" s="123" t="str">
        <f>IF(AL32="","",VLOOKUP(AL32,'【記載例】シフト記号表（勤務時間帯）'!$C$4:$K$35,9,FALSE))</f>
        <v/>
      </c>
      <c r="AM33" s="124" t="str">
        <f>IF(AM32="","",VLOOKUP(AM32,'【記載例】シフト記号表（勤務時間帯）'!$C$4:$K$35,9,FALSE))</f>
        <v/>
      </c>
      <c r="AN33" s="122" t="str">
        <f>IF(AN32="","",VLOOKUP(AN32,'【記載例】シフト記号表（勤務時間帯）'!$C$4:$K$35,9,FALSE))</f>
        <v/>
      </c>
      <c r="AO33" s="123" t="str">
        <f>IF(AO32="","",VLOOKUP(AO32,'【記載例】シフト記号表（勤務時間帯）'!$C$4:$K$35,9,FALSE))</f>
        <v/>
      </c>
      <c r="AP33" s="123" t="str">
        <f>IF(AP32="","",VLOOKUP(AP32,'【記載例】シフト記号表（勤務時間帯）'!$C$4:$K$35,9,FALSE))</f>
        <v/>
      </c>
      <c r="AQ33" s="123" t="str">
        <f>IF(AQ32="","",VLOOKUP(AQ32,'【記載例】シフト記号表（勤務時間帯）'!$C$4:$K$35,9,FALSE))</f>
        <v/>
      </c>
      <c r="AR33" s="123" t="str">
        <f>IF(AR32="","",VLOOKUP(AR32,'【記載例】シフト記号表（勤務時間帯）'!$C$4:$K$35,9,FALSE))</f>
        <v/>
      </c>
      <c r="AS33" s="123" t="str">
        <f>IF(AS32="","",VLOOKUP(AS32,'【記載例】シフト記号表（勤務時間帯）'!$C$4:$K$35,9,FALSE))</f>
        <v/>
      </c>
      <c r="AT33" s="124" t="str">
        <f>IF(AT32="","",VLOOKUP(AT32,'【記載例】シフト記号表（勤務時間帯）'!$C$4:$K$35,9,FALSE))</f>
        <v/>
      </c>
      <c r="AU33" s="122" t="str">
        <f>IF(AU32="","",VLOOKUP(AU32,'【記載例】シフト記号表（勤務時間帯）'!$C$4:$K$35,9,FALSE))</f>
        <v/>
      </c>
      <c r="AV33" s="123" t="str">
        <f>IF(AV32="","",VLOOKUP(AV32,'【記載例】シフト記号表（勤務時間帯）'!$C$4:$K$35,9,FALSE))</f>
        <v/>
      </c>
      <c r="AW33" s="124" t="str">
        <f>IF(AW32="","",VLOOKUP(AW32,'【記載例】シフト記号表（勤務時間帯）'!$C$4:$K$35,9,FALSE))</f>
        <v/>
      </c>
      <c r="AX33" s="188"/>
      <c r="AY33" s="189"/>
      <c r="AZ33" s="190"/>
      <c r="BA33" s="191"/>
      <c r="BB33" s="245"/>
      <c r="BC33" s="246"/>
      <c r="BD33" s="246"/>
      <c r="BE33" s="246"/>
      <c r="BF33" s="246"/>
      <c r="BG33" s="247"/>
    </row>
    <row r="34" spans="2:59" ht="20.25" customHeight="1" x14ac:dyDescent="0.4">
      <c r="B34" s="218">
        <f t="shared" ref="B34:B36" si="17">B32+1</f>
        <v>10</v>
      </c>
      <c r="C34" s="220"/>
      <c r="D34" s="221"/>
      <c r="E34" s="223"/>
      <c r="F34" s="221"/>
      <c r="G34" s="226"/>
      <c r="H34" s="227"/>
      <c r="I34" s="227"/>
      <c r="J34" s="227"/>
      <c r="K34" s="228"/>
      <c r="L34" s="230"/>
      <c r="M34" s="231"/>
      <c r="N34" s="231"/>
      <c r="O34" s="232"/>
      <c r="P34" s="236" t="s">
        <v>55</v>
      </c>
      <c r="Q34" s="237"/>
      <c r="R34" s="238"/>
      <c r="S34" s="130"/>
      <c r="T34" s="131"/>
      <c r="U34" s="131"/>
      <c r="V34" s="131"/>
      <c r="W34" s="131"/>
      <c r="X34" s="131"/>
      <c r="Y34" s="132"/>
      <c r="Z34" s="130"/>
      <c r="AA34" s="131"/>
      <c r="AB34" s="131"/>
      <c r="AC34" s="131"/>
      <c r="AD34" s="131"/>
      <c r="AE34" s="131"/>
      <c r="AF34" s="132"/>
      <c r="AG34" s="130"/>
      <c r="AH34" s="131"/>
      <c r="AI34" s="131"/>
      <c r="AJ34" s="131"/>
      <c r="AK34" s="131"/>
      <c r="AL34" s="131"/>
      <c r="AM34" s="132"/>
      <c r="AN34" s="130"/>
      <c r="AO34" s="131"/>
      <c r="AP34" s="131"/>
      <c r="AQ34" s="131"/>
      <c r="AR34" s="131"/>
      <c r="AS34" s="131"/>
      <c r="AT34" s="132"/>
      <c r="AU34" s="130"/>
      <c r="AV34" s="131"/>
      <c r="AW34" s="132"/>
      <c r="AX34" s="188">
        <f t="shared" ref="AX34" si="18">IF($BC$3="計画",SUM(S35:AT35),IF($BC$3="実績",SUM(S35:AW35),""))</f>
        <v>0</v>
      </c>
      <c r="AY34" s="189"/>
      <c r="AZ34" s="190">
        <f t="shared" ref="AZ34" si="19">IF($BC$3="計画",AX34/4,IF($BC$3="実績",AX34/($BA$7/7),""))</f>
        <v>0</v>
      </c>
      <c r="BA34" s="191"/>
      <c r="BB34" s="192"/>
      <c r="BC34" s="193"/>
      <c r="BD34" s="193"/>
      <c r="BE34" s="193"/>
      <c r="BF34" s="193"/>
      <c r="BG34" s="194"/>
    </row>
    <row r="35" spans="2:59" ht="20.25" customHeight="1" x14ac:dyDescent="0.4">
      <c r="B35" s="219"/>
      <c r="C35" s="222"/>
      <c r="D35" s="221"/>
      <c r="E35" s="224"/>
      <c r="F35" s="225"/>
      <c r="G35" s="229"/>
      <c r="H35" s="227"/>
      <c r="I35" s="227"/>
      <c r="J35" s="227"/>
      <c r="K35" s="228"/>
      <c r="L35" s="233"/>
      <c r="M35" s="234"/>
      <c r="N35" s="234"/>
      <c r="O35" s="235"/>
      <c r="P35" s="215" t="s">
        <v>56</v>
      </c>
      <c r="Q35" s="216"/>
      <c r="R35" s="217"/>
      <c r="S35" s="122" t="str">
        <f>IF(S34="","",VLOOKUP(S34,'【記載例】シフト記号表（勤務時間帯）'!$C$4:$K$35,9,FALSE))</f>
        <v/>
      </c>
      <c r="T35" s="123" t="str">
        <f>IF(T34="","",VLOOKUP(T34,'【記載例】シフト記号表（勤務時間帯）'!$C$4:$K$35,9,FALSE))</f>
        <v/>
      </c>
      <c r="U35" s="123" t="str">
        <f>IF(U34="","",VLOOKUP(U34,'【記載例】シフト記号表（勤務時間帯）'!$C$4:$K$35,9,FALSE))</f>
        <v/>
      </c>
      <c r="V35" s="123" t="str">
        <f>IF(V34="","",VLOOKUP(V34,'【記載例】シフト記号表（勤務時間帯）'!$C$4:$K$35,9,FALSE))</f>
        <v/>
      </c>
      <c r="W35" s="123" t="str">
        <f>IF(W34="","",VLOOKUP(W34,'【記載例】シフト記号表（勤務時間帯）'!$C$4:$K$35,9,FALSE))</f>
        <v/>
      </c>
      <c r="X35" s="123" t="str">
        <f>IF(X34="","",VLOOKUP(X34,'【記載例】シフト記号表（勤務時間帯）'!$C$4:$K$35,9,FALSE))</f>
        <v/>
      </c>
      <c r="Y35" s="124" t="str">
        <f>IF(Y34="","",VLOOKUP(Y34,'【記載例】シフト記号表（勤務時間帯）'!$C$4:$K$35,9,FALSE))</f>
        <v/>
      </c>
      <c r="Z35" s="122" t="str">
        <f>IF(Z34="","",VLOOKUP(Z34,'【記載例】シフト記号表（勤務時間帯）'!$C$4:$K$35,9,FALSE))</f>
        <v/>
      </c>
      <c r="AA35" s="123" t="str">
        <f>IF(AA34="","",VLOOKUP(AA34,'【記載例】シフト記号表（勤務時間帯）'!$C$4:$K$35,9,FALSE))</f>
        <v/>
      </c>
      <c r="AB35" s="123" t="str">
        <f>IF(AB34="","",VLOOKUP(AB34,'【記載例】シフト記号表（勤務時間帯）'!$C$4:$K$35,9,FALSE))</f>
        <v/>
      </c>
      <c r="AC35" s="123" t="str">
        <f>IF(AC34="","",VLOOKUP(AC34,'【記載例】シフト記号表（勤務時間帯）'!$C$4:$K$35,9,FALSE))</f>
        <v/>
      </c>
      <c r="AD35" s="123" t="str">
        <f>IF(AD34="","",VLOOKUP(AD34,'【記載例】シフト記号表（勤務時間帯）'!$C$4:$K$35,9,FALSE))</f>
        <v/>
      </c>
      <c r="AE35" s="123" t="str">
        <f>IF(AE34="","",VLOOKUP(AE34,'【記載例】シフト記号表（勤務時間帯）'!$C$4:$K$35,9,FALSE))</f>
        <v/>
      </c>
      <c r="AF35" s="124" t="str">
        <f>IF(AF34="","",VLOOKUP(AF34,'【記載例】シフト記号表（勤務時間帯）'!$C$4:$K$35,9,FALSE))</f>
        <v/>
      </c>
      <c r="AG35" s="122" t="str">
        <f>IF(AG34="","",VLOOKUP(AG34,'【記載例】シフト記号表（勤務時間帯）'!$C$4:$K$35,9,FALSE))</f>
        <v/>
      </c>
      <c r="AH35" s="123" t="str">
        <f>IF(AH34="","",VLOOKUP(AH34,'【記載例】シフト記号表（勤務時間帯）'!$C$4:$K$35,9,FALSE))</f>
        <v/>
      </c>
      <c r="AI35" s="123" t="str">
        <f>IF(AI34="","",VLOOKUP(AI34,'【記載例】シフト記号表（勤務時間帯）'!$C$4:$K$35,9,FALSE))</f>
        <v/>
      </c>
      <c r="AJ35" s="123" t="str">
        <f>IF(AJ34="","",VLOOKUP(AJ34,'【記載例】シフト記号表（勤務時間帯）'!$C$4:$K$35,9,FALSE))</f>
        <v/>
      </c>
      <c r="AK35" s="123" t="str">
        <f>IF(AK34="","",VLOOKUP(AK34,'【記載例】シフト記号表（勤務時間帯）'!$C$4:$K$35,9,FALSE))</f>
        <v/>
      </c>
      <c r="AL35" s="123" t="str">
        <f>IF(AL34="","",VLOOKUP(AL34,'【記載例】シフト記号表（勤務時間帯）'!$C$4:$K$35,9,FALSE))</f>
        <v/>
      </c>
      <c r="AM35" s="124" t="str">
        <f>IF(AM34="","",VLOOKUP(AM34,'【記載例】シフト記号表（勤務時間帯）'!$C$4:$K$35,9,FALSE))</f>
        <v/>
      </c>
      <c r="AN35" s="122" t="str">
        <f>IF(AN34="","",VLOOKUP(AN34,'【記載例】シフト記号表（勤務時間帯）'!$C$4:$K$35,9,FALSE))</f>
        <v/>
      </c>
      <c r="AO35" s="123" t="str">
        <f>IF(AO34="","",VLOOKUP(AO34,'【記載例】シフト記号表（勤務時間帯）'!$C$4:$K$35,9,FALSE))</f>
        <v/>
      </c>
      <c r="AP35" s="123" t="str">
        <f>IF(AP34="","",VLOOKUP(AP34,'【記載例】シフト記号表（勤務時間帯）'!$C$4:$K$35,9,FALSE))</f>
        <v/>
      </c>
      <c r="AQ35" s="123" t="str">
        <f>IF(AQ34="","",VLOOKUP(AQ34,'【記載例】シフト記号表（勤務時間帯）'!$C$4:$K$35,9,FALSE))</f>
        <v/>
      </c>
      <c r="AR35" s="123" t="str">
        <f>IF(AR34="","",VLOOKUP(AR34,'【記載例】シフト記号表（勤務時間帯）'!$C$4:$K$35,9,FALSE))</f>
        <v/>
      </c>
      <c r="AS35" s="123" t="str">
        <f>IF(AS34="","",VLOOKUP(AS34,'【記載例】シフト記号表（勤務時間帯）'!$C$4:$K$35,9,FALSE))</f>
        <v/>
      </c>
      <c r="AT35" s="124" t="str">
        <f>IF(AT34="","",VLOOKUP(AT34,'【記載例】シフト記号表（勤務時間帯）'!$C$4:$K$35,9,FALSE))</f>
        <v/>
      </c>
      <c r="AU35" s="122" t="str">
        <f>IF(AU34="","",VLOOKUP(AU34,'【記載例】シフト記号表（勤務時間帯）'!$C$4:$K$35,9,FALSE))</f>
        <v/>
      </c>
      <c r="AV35" s="123" t="str">
        <f>IF(AV34="","",VLOOKUP(AV34,'【記載例】シフト記号表（勤務時間帯）'!$C$4:$K$35,9,FALSE))</f>
        <v/>
      </c>
      <c r="AW35" s="124" t="str">
        <f>IF(AW34="","",VLOOKUP(AW34,'【記載例】シフト記号表（勤務時間帯）'!$C$4:$K$35,9,FALSE))</f>
        <v/>
      </c>
      <c r="AX35" s="188"/>
      <c r="AY35" s="189"/>
      <c r="AZ35" s="190"/>
      <c r="BA35" s="191"/>
      <c r="BB35" s="212"/>
      <c r="BC35" s="213"/>
      <c r="BD35" s="213"/>
      <c r="BE35" s="213"/>
      <c r="BF35" s="213"/>
      <c r="BG35" s="214"/>
    </row>
    <row r="36" spans="2:59" ht="20.25" customHeight="1" x14ac:dyDescent="0.4">
      <c r="B36" s="218">
        <f t="shared" si="17"/>
        <v>11</v>
      </c>
      <c r="C36" s="220"/>
      <c r="D36" s="221"/>
      <c r="E36" s="223"/>
      <c r="F36" s="221"/>
      <c r="G36" s="226"/>
      <c r="H36" s="227"/>
      <c r="I36" s="227"/>
      <c r="J36" s="227"/>
      <c r="K36" s="228"/>
      <c r="L36" s="230"/>
      <c r="M36" s="231"/>
      <c r="N36" s="231"/>
      <c r="O36" s="232"/>
      <c r="P36" s="236" t="s">
        <v>55</v>
      </c>
      <c r="Q36" s="237"/>
      <c r="R36" s="238"/>
      <c r="S36" s="130"/>
      <c r="T36" s="131"/>
      <c r="U36" s="131"/>
      <c r="V36" s="131"/>
      <c r="W36" s="131"/>
      <c r="X36" s="131"/>
      <c r="Y36" s="132"/>
      <c r="Z36" s="130"/>
      <c r="AA36" s="131"/>
      <c r="AB36" s="131"/>
      <c r="AC36" s="131"/>
      <c r="AD36" s="131"/>
      <c r="AE36" s="131"/>
      <c r="AF36" s="132"/>
      <c r="AG36" s="130"/>
      <c r="AH36" s="131"/>
      <c r="AI36" s="131"/>
      <c r="AJ36" s="131"/>
      <c r="AK36" s="131"/>
      <c r="AL36" s="131"/>
      <c r="AM36" s="132"/>
      <c r="AN36" s="130"/>
      <c r="AO36" s="131"/>
      <c r="AP36" s="131"/>
      <c r="AQ36" s="131"/>
      <c r="AR36" s="131"/>
      <c r="AS36" s="131"/>
      <c r="AT36" s="132"/>
      <c r="AU36" s="130"/>
      <c r="AV36" s="131"/>
      <c r="AW36" s="132"/>
      <c r="AX36" s="188">
        <f t="shared" ref="AX36" si="20">IF($BC$3="計画",SUM(S37:AT37),IF($BC$3="実績",SUM(S37:AW37),""))</f>
        <v>0</v>
      </c>
      <c r="AY36" s="189"/>
      <c r="AZ36" s="190">
        <f t="shared" ref="AZ36" si="21">IF($BC$3="計画",AX36/4,IF($BC$3="実績",AX36/($BA$7/7),""))</f>
        <v>0</v>
      </c>
      <c r="BA36" s="191"/>
      <c r="BB36" s="192"/>
      <c r="BC36" s="193"/>
      <c r="BD36" s="193"/>
      <c r="BE36" s="193"/>
      <c r="BF36" s="193"/>
      <c r="BG36" s="194"/>
    </row>
    <row r="37" spans="2:59" ht="20.25" customHeight="1" x14ac:dyDescent="0.4">
      <c r="B37" s="219"/>
      <c r="C37" s="222"/>
      <c r="D37" s="221"/>
      <c r="E37" s="224"/>
      <c r="F37" s="225"/>
      <c r="G37" s="229"/>
      <c r="H37" s="227"/>
      <c r="I37" s="227"/>
      <c r="J37" s="227"/>
      <c r="K37" s="228"/>
      <c r="L37" s="233"/>
      <c r="M37" s="234"/>
      <c r="N37" s="234"/>
      <c r="O37" s="235"/>
      <c r="P37" s="215" t="s">
        <v>56</v>
      </c>
      <c r="Q37" s="216"/>
      <c r="R37" s="217"/>
      <c r="S37" s="122" t="str">
        <f>IF(S36="","",VLOOKUP(S36,'【記載例】シフト記号表（勤務時間帯）'!$C$4:$K$35,9,FALSE))</f>
        <v/>
      </c>
      <c r="T37" s="123" t="str">
        <f>IF(T36="","",VLOOKUP(T36,'【記載例】シフト記号表（勤務時間帯）'!$C$4:$K$35,9,FALSE))</f>
        <v/>
      </c>
      <c r="U37" s="123" t="str">
        <f>IF(U36="","",VLOOKUP(U36,'【記載例】シフト記号表（勤務時間帯）'!$C$4:$K$35,9,FALSE))</f>
        <v/>
      </c>
      <c r="V37" s="123" t="str">
        <f>IF(V36="","",VLOOKUP(V36,'【記載例】シフト記号表（勤務時間帯）'!$C$4:$K$35,9,FALSE))</f>
        <v/>
      </c>
      <c r="W37" s="123" t="str">
        <f>IF(W36="","",VLOOKUP(W36,'【記載例】シフト記号表（勤務時間帯）'!$C$4:$K$35,9,FALSE))</f>
        <v/>
      </c>
      <c r="X37" s="123" t="str">
        <f>IF(X36="","",VLOOKUP(X36,'【記載例】シフト記号表（勤務時間帯）'!$C$4:$K$35,9,FALSE))</f>
        <v/>
      </c>
      <c r="Y37" s="124" t="str">
        <f>IF(Y36="","",VLOOKUP(Y36,'【記載例】シフト記号表（勤務時間帯）'!$C$4:$K$35,9,FALSE))</f>
        <v/>
      </c>
      <c r="Z37" s="122" t="str">
        <f>IF(Z36="","",VLOOKUP(Z36,'【記載例】シフト記号表（勤務時間帯）'!$C$4:$K$35,9,FALSE))</f>
        <v/>
      </c>
      <c r="AA37" s="123" t="str">
        <f>IF(AA36="","",VLOOKUP(AA36,'【記載例】シフト記号表（勤務時間帯）'!$C$4:$K$35,9,FALSE))</f>
        <v/>
      </c>
      <c r="AB37" s="123" t="str">
        <f>IF(AB36="","",VLOOKUP(AB36,'【記載例】シフト記号表（勤務時間帯）'!$C$4:$K$35,9,FALSE))</f>
        <v/>
      </c>
      <c r="AC37" s="123" t="str">
        <f>IF(AC36="","",VLOOKUP(AC36,'【記載例】シフト記号表（勤務時間帯）'!$C$4:$K$35,9,FALSE))</f>
        <v/>
      </c>
      <c r="AD37" s="123" t="str">
        <f>IF(AD36="","",VLOOKUP(AD36,'【記載例】シフト記号表（勤務時間帯）'!$C$4:$K$35,9,FALSE))</f>
        <v/>
      </c>
      <c r="AE37" s="123" t="str">
        <f>IF(AE36="","",VLOOKUP(AE36,'【記載例】シフト記号表（勤務時間帯）'!$C$4:$K$35,9,FALSE))</f>
        <v/>
      </c>
      <c r="AF37" s="124" t="str">
        <f>IF(AF36="","",VLOOKUP(AF36,'【記載例】シフト記号表（勤務時間帯）'!$C$4:$K$35,9,FALSE))</f>
        <v/>
      </c>
      <c r="AG37" s="122" t="str">
        <f>IF(AG36="","",VLOOKUP(AG36,'【記載例】シフト記号表（勤務時間帯）'!$C$4:$K$35,9,FALSE))</f>
        <v/>
      </c>
      <c r="AH37" s="123" t="str">
        <f>IF(AH36="","",VLOOKUP(AH36,'【記載例】シフト記号表（勤務時間帯）'!$C$4:$K$35,9,FALSE))</f>
        <v/>
      </c>
      <c r="AI37" s="123" t="str">
        <f>IF(AI36="","",VLOOKUP(AI36,'【記載例】シフト記号表（勤務時間帯）'!$C$4:$K$35,9,FALSE))</f>
        <v/>
      </c>
      <c r="AJ37" s="123" t="str">
        <f>IF(AJ36="","",VLOOKUP(AJ36,'【記載例】シフト記号表（勤務時間帯）'!$C$4:$K$35,9,FALSE))</f>
        <v/>
      </c>
      <c r="AK37" s="123" t="str">
        <f>IF(AK36="","",VLOOKUP(AK36,'【記載例】シフト記号表（勤務時間帯）'!$C$4:$K$35,9,FALSE))</f>
        <v/>
      </c>
      <c r="AL37" s="123" t="str">
        <f>IF(AL36="","",VLOOKUP(AL36,'【記載例】シフト記号表（勤務時間帯）'!$C$4:$K$35,9,FALSE))</f>
        <v/>
      </c>
      <c r="AM37" s="124" t="str">
        <f>IF(AM36="","",VLOOKUP(AM36,'【記載例】シフト記号表（勤務時間帯）'!$C$4:$K$35,9,FALSE))</f>
        <v/>
      </c>
      <c r="AN37" s="122" t="str">
        <f>IF(AN36="","",VLOOKUP(AN36,'【記載例】シフト記号表（勤務時間帯）'!$C$4:$K$35,9,FALSE))</f>
        <v/>
      </c>
      <c r="AO37" s="123" t="str">
        <f>IF(AO36="","",VLOOKUP(AO36,'【記載例】シフト記号表（勤務時間帯）'!$C$4:$K$35,9,FALSE))</f>
        <v/>
      </c>
      <c r="AP37" s="123" t="str">
        <f>IF(AP36="","",VLOOKUP(AP36,'【記載例】シフト記号表（勤務時間帯）'!$C$4:$K$35,9,FALSE))</f>
        <v/>
      </c>
      <c r="AQ37" s="123" t="str">
        <f>IF(AQ36="","",VLOOKUP(AQ36,'【記載例】シフト記号表（勤務時間帯）'!$C$4:$K$35,9,FALSE))</f>
        <v/>
      </c>
      <c r="AR37" s="123" t="str">
        <f>IF(AR36="","",VLOOKUP(AR36,'【記載例】シフト記号表（勤務時間帯）'!$C$4:$K$35,9,FALSE))</f>
        <v/>
      </c>
      <c r="AS37" s="123" t="str">
        <f>IF(AS36="","",VLOOKUP(AS36,'【記載例】シフト記号表（勤務時間帯）'!$C$4:$K$35,9,FALSE))</f>
        <v/>
      </c>
      <c r="AT37" s="124" t="str">
        <f>IF(AT36="","",VLOOKUP(AT36,'【記載例】シフト記号表（勤務時間帯）'!$C$4:$K$35,9,FALSE))</f>
        <v/>
      </c>
      <c r="AU37" s="122" t="str">
        <f>IF(AU36="","",VLOOKUP(AU36,'【記載例】シフト記号表（勤務時間帯）'!$C$4:$K$35,9,FALSE))</f>
        <v/>
      </c>
      <c r="AV37" s="123" t="str">
        <f>IF(AV36="","",VLOOKUP(AV36,'【記載例】シフト記号表（勤務時間帯）'!$C$4:$K$35,9,FALSE))</f>
        <v/>
      </c>
      <c r="AW37" s="124" t="str">
        <f>IF(AW36="","",VLOOKUP(AW36,'【記載例】シフト記号表（勤務時間帯）'!$C$4:$K$35,9,FALSE))</f>
        <v/>
      </c>
      <c r="AX37" s="188"/>
      <c r="AY37" s="189"/>
      <c r="AZ37" s="190"/>
      <c r="BA37" s="191"/>
      <c r="BB37" s="212"/>
      <c r="BC37" s="213"/>
      <c r="BD37" s="213"/>
      <c r="BE37" s="213"/>
      <c r="BF37" s="213"/>
      <c r="BG37" s="214"/>
    </row>
    <row r="38" spans="2:59" ht="20.25" customHeight="1" x14ac:dyDescent="0.4">
      <c r="B38" s="218">
        <f>B36+1</f>
        <v>12</v>
      </c>
      <c r="C38" s="220"/>
      <c r="D38" s="221"/>
      <c r="E38" s="223"/>
      <c r="F38" s="221"/>
      <c r="G38" s="226"/>
      <c r="H38" s="227"/>
      <c r="I38" s="227"/>
      <c r="J38" s="227"/>
      <c r="K38" s="228"/>
      <c r="L38" s="230"/>
      <c r="M38" s="231"/>
      <c r="N38" s="231"/>
      <c r="O38" s="232"/>
      <c r="P38" s="236" t="s">
        <v>55</v>
      </c>
      <c r="Q38" s="237"/>
      <c r="R38" s="238"/>
      <c r="S38" s="130"/>
      <c r="T38" s="131"/>
      <c r="U38" s="131"/>
      <c r="V38" s="131"/>
      <c r="W38" s="131"/>
      <c r="X38" s="131"/>
      <c r="Y38" s="132"/>
      <c r="Z38" s="130"/>
      <c r="AA38" s="131"/>
      <c r="AB38" s="131"/>
      <c r="AC38" s="131"/>
      <c r="AD38" s="131"/>
      <c r="AE38" s="131"/>
      <c r="AF38" s="132"/>
      <c r="AG38" s="130"/>
      <c r="AH38" s="131"/>
      <c r="AI38" s="131"/>
      <c r="AJ38" s="131"/>
      <c r="AK38" s="131"/>
      <c r="AL38" s="131"/>
      <c r="AM38" s="132"/>
      <c r="AN38" s="130"/>
      <c r="AO38" s="131"/>
      <c r="AP38" s="131"/>
      <c r="AQ38" s="131"/>
      <c r="AR38" s="131"/>
      <c r="AS38" s="131"/>
      <c r="AT38" s="132"/>
      <c r="AU38" s="130"/>
      <c r="AV38" s="131"/>
      <c r="AW38" s="132"/>
      <c r="AX38" s="188">
        <f t="shared" ref="AX38" si="22">IF($BC$3="計画",SUM(S39:AT39),IF($BC$3="実績",SUM(S39:AW39),""))</f>
        <v>0</v>
      </c>
      <c r="AY38" s="189"/>
      <c r="AZ38" s="190">
        <f t="shared" ref="AZ38" si="23">IF($BC$3="計画",AX38/4,IF($BC$3="実績",AX38/($BA$7/7),""))</f>
        <v>0</v>
      </c>
      <c r="BA38" s="191"/>
      <c r="BB38" s="192"/>
      <c r="BC38" s="193"/>
      <c r="BD38" s="193"/>
      <c r="BE38" s="193"/>
      <c r="BF38" s="193"/>
      <c r="BG38" s="194"/>
    </row>
    <row r="39" spans="2:59" ht="20.25" customHeight="1" x14ac:dyDescent="0.4">
      <c r="B39" s="219"/>
      <c r="C39" s="222"/>
      <c r="D39" s="221"/>
      <c r="E39" s="224"/>
      <c r="F39" s="225"/>
      <c r="G39" s="229"/>
      <c r="H39" s="227"/>
      <c r="I39" s="227"/>
      <c r="J39" s="227"/>
      <c r="K39" s="228"/>
      <c r="L39" s="233"/>
      <c r="M39" s="234"/>
      <c r="N39" s="234"/>
      <c r="O39" s="235"/>
      <c r="P39" s="215" t="s">
        <v>56</v>
      </c>
      <c r="Q39" s="216"/>
      <c r="R39" s="217"/>
      <c r="S39" s="122" t="str">
        <f>IF(S38="","",VLOOKUP(S38,'【記載例】シフト記号表（勤務時間帯）'!$C$4:$K$35,9,FALSE))</f>
        <v/>
      </c>
      <c r="T39" s="123" t="str">
        <f>IF(T38="","",VLOOKUP(T38,'【記載例】シフト記号表（勤務時間帯）'!$C$4:$K$35,9,FALSE))</f>
        <v/>
      </c>
      <c r="U39" s="123" t="str">
        <f>IF(U38="","",VLOOKUP(U38,'【記載例】シフト記号表（勤務時間帯）'!$C$4:$K$35,9,FALSE))</f>
        <v/>
      </c>
      <c r="V39" s="123" t="str">
        <f>IF(V38="","",VLOOKUP(V38,'【記載例】シフト記号表（勤務時間帯）'!$C$4:$K$35,9,FALSE))</f>
        <v/>
      </c>
      <c r="W39" s="123" t="str">
        <f>IF(W38="","",VLOOKUP(W38,'【記載例】シフト記号表（勤務時間帯）'!$C$4:$K$35,9,FALSE))</f>
        <v/>
      </c>
      <c r="X39" s="123" t="str">
        <f>IF(X38="","",VLOOKUP(X38,'【記載例】シフト記号表（勤務時間帯）'!$C$4:$K$35,9,FALSE))</f>
        <v/>
      </c>
      <c r="Y39" s="124" t="str">
        <f>IF(Y38="","",VLOOKUP(Y38,'【記載例】シフト記号表（勤務時間帯）'!$C$4:$K$35,9,FALSE))</f>
        <v/>
      </c>
      <c r="Z39" s="122" t="str">
        <f>IF(Z38="","",VLOOKUP(Z38,'【記載例】シフト記号表（勤務時間帯）'!$C$4:$K$35,9,FALSE))</f>
        <v/>
      </c>
      <c r="AA39" s="123" t="str">
        <f>IF(AA38="","",VLOOKUP(AA38,'【記載例】シフト記号表（勤務時間帯）'!$C$4:$K$35,9,FALSE))</f>
        <v/>
      </c>
      <c r="AB39" s="123" t="str">
        <f>IF(AB38="","",VLOOKUP(AB38,'【記載例】シフト記号表（勤務時間帯）'!$C$4:$K$35,9,FALSE))</f>
        <v/>
      </c>
      <c r="AC39" s="123" t="str">
        <f>IF(AC38="","",VLOOKUP(AC38,'【記載例】シフト記号表（勤務時間帯）'!$C$4:$K$35,9,FALSE))</f>
        <v/>
      </c>
      <c r="AD39" s="123" t="str">
        <f>IF(AD38="","",VLOOKUP(AD38,'【記載例】シフト記号表（勤務時間帯）'!$C$4:$K$35,9,FALSE))</f>
        <v/>
      </c>
      <c r="AE39" s="123" t="str">
        <f>IF(AE38="","",VLOOKUP(AE38,'【記載例】シフト記号表（勤務時間帯）'!$C$4:$K$35,9,FALSE))</f>
        <v/>
      </c>
      <c r="AF39" s="124" t="str">
        <f>IF(AF38="","",VLOOKUP(AF38,'【記載例】シフト記号表（勤務時間帯）'!$C$4:$K$35,9,FALSE))</f>
        <v/>
      </c>
      <c r="AG39" s="122" t="str">
        <f>IF(AG38="","",VLOOKUP(AG38,'【記載例】シフト記号表（勤務時間帯）'!$C$4:$K$35,9,FALSE))</f>
        <v/>
      </c>
      <c r="AH39" s="123" t="str">
        <f>IF(AH38="","",VLOOKUP(AH38,'【記載例】シフト記号表（勤務時間帯）'!$C$4:$K$35,9,FALSE))</f>
        <v/>
      </c>
      <c r="AI39" s="123" t="str">
        <f>IF(AI38="","",VLOOKUP(AI38,'【記載例】シフト記号表（勤務時間帯）'!$C$4:$K$35,9,FALSE))</f>
        <v/>
      </c>
      <c r="AJ39" s="123" t="str">
        <f>IF(AJ38="","",VLOOKUP(AJ38,'【記載例】シフト記号表（勤務時間帯）'!$C$4:$K$35,9,FALSE))</f>
        <v/>
      </c>
      <c r="AK39" s="123" t="str">
        <f>IF(AK38="","",VLOOKUP(AK38,'【記載例】シフト記号表（勤務時間帯）'!$C$4:$K$35,9,FALSE))</f>
        <v/>
      </c>
      <c r="AL39" s="123" t="str">
        <f>IF(AL38="","",VLOOKUP(AL38,'【記載例】シフト記号表（勤務時間帯）'!$C$4:$K$35,9,FALSE))</f>
        <v/>
      </c>
      <c r="AM39" s="124" t="str">
        <f>IF(AM38="","",VLOOKUP(AM38,'【記載例】シフト記号表（勤務時間帯）'!$C$4:$K$35,9,FALSE))</f>
        <v/>
      </c>
      <c r="AN39" s="122" t="str">
        <f>IF(AN38="","",VLOOKUP(AN38,'【記載例】シフト記号表（勤務時間帯）'!$C$4:$K$35,9,FALSE))</f>
        <v/>
      </c>
      <c r="AO39" s="123" t="str">
        <f>IF(AO38="","",VLOOKUP(AO38,'【記載例】シフト記号表（勤務時間帯）'!$C$4:$K$35,9,FALSE))</f>
        <v/>
      </c>
      <c r="AP39" s="123" t="str">
        <f>IF(AP38="","",VLOOKUP(AP38,'【記載例】シフト記号表（勤務時間帯）'!$C$4:$K$35,9,FALSE))</f>
        <v/>
      </c>
      <c r="AQ39" s="123" t="str">
        <f>IF(AQ38="","",VLOOKUP(AQ38,'【記載例】シフト記号表（勤務時間帯）'!$C$4:$K$35,9,FALSE))</f>
        <v/>
      </c>
      <c r="AR39" s="123" t="str">
        <f>IF(AR38="","",VLOOKUP(AR38,'【記載例】シフト記号表（勤務時間帯）'!$C$4:$K$35,9,FALSE))</f>
        <v/>
      </c>
      <c r="AS39" s="123" t="str">
        <f>IF(AS38="","",VLOOKUP(AS38,'【記載例】シフト記号表（勤務時間帯）'!$C$4:$K$35,9,FALSE))</f>
        <v/>
      </c>
      <c r="AT39" s="124" t="str">
        <f>IF(AT38="","",VLOOKUP(AT38,'【記載例】シフト記号表（勤務時間帯）'!$C$4:$K$35,9,FALSE))</f>
        <v/>
      </c>
      <c r="AU39" s="122" t="str">
        <f>IF(AU38="","",VLOOKUP(AU38,'【記載例】シフト記号表（勤務時間帯）'!$C$4:$K$35,9,FALSE))</f>
        <v/>
      </c>
      <c r="AV39" s="123" t="str">
        <f>IF(AV38="","",VLOOKUP(AV38,'【記載例】シフト記号表（勤務時間帯）'!$C$4:$K$35,9,FALSE))</f>
        <v/>
      </c>
      <c r="AW39" s="124" t="str">
        <f>IF(AW38="","",VLOOKUP(AW38,'【記載例】シフト記号表（勤務時間帯）'!$C$4:$K$35,9,FALSE))</f>
        <v/>
      </c>
      <c r="AX39" s="188"/>
      <c r="AY39" s="189"/>
      <c r="AZ39" s="190"/>
      <c r="BA39" s="191"/>
      <c r="BB39" s="212"/>
      <c r="BC39" s="213"/>
      <c r="BD39" s="213"/>
      <c r="BE39" s="213"/>
      <c r="BF39" s="213"/>
      <c r="BG39" s="214"/>
    </row>
    <row r="40" spans="2:59" ht="20.25" customHeight="1" x14ac:dyDescent="0.4">
      <c r="B40" s="218">
        <f>B38+1</f>
        <v>13</v>
      </c>
      <c r="C40" s="220"/>
      <c r="D40" s="221"/>
      <c r="E40" s="223"/>
      <c r="F40" s="221"/>
      <c r="G40" s="226"/>
      <c r="H40" s="227"/>
      <c r="I40" s="227"/>
      <c r="J40" s="227"/>
      <c r="K40" s="228"/>
      <c r="L40" s="230"/>
      <c r="M40" s="231"/>
      <c r="N40" s="231"/>
      <c r="O40" s="232"/>
      <c r="P40" s="236" t="s">
        <v>55</v>
      </c>
      <c r="Q40" s="237"/>
      <c r="R40" s="238"/>
      <c r="S40" s="130"/>
      <c r="T40" s="131"/>
      <c r="U40" s="131"/>
      <c r="V40" s="131"/>
      <c r="W40" s="131"/>
      <c r="X40" s="131"/>
      <c r="Y40" s="132"/>
      <c r="Z40" s="130"/>
      <c r="AA40" s="131"/>
      <c r="AB40" s="131"/>
      <c r="AC40" s="131"/>
      <c r="AD40" s="131"/>
      <c r="AE40" s="131"/>
      <c r="AF40" s="132"/>
      <c r="AG40" s="130"/>
      <c r="AH40" s="131"/>
      <c r="AI40" s="131"/>
      <c r="AJ40" s="131"/>
      <c r="AK40" s="131"/>
      <c r="AL40" s="131"/>
      <c r="AM40" s="132"/>
      <c r="AN40" s="130"/>
      <c r="AO40" s="131"/>
      <c r="AP40" s="131"/>
      <c r="AQ40" s="131"/>
      <c r="AR40" s="131"/>
      <c r="AS40" s="131"/>
      <c r="AT40" s="132"/>
      <c r="AU40" s="130"/>
      <c r="AV40" s="131"/>
      <c r="AW40" s="132"/>
      <c r="AX40" s="188">
        <f t="shared" ref="AX40" si="24">IF($BC$3="計画",SUM(S41:AT41),IF($BC$3="実績",SUM(S41:AW41),""))</f>
        <v>0</v>
      </c>
      <c r="AY40" s="189"/>
      <c r="AZ40" s="190">
        <f t="shared" ref="AZ40" si="25">IF($BC$3="計画",AX40/4,IF($BC$3="実績",AX40/($BA$7/7),""))</f>
        <v>0</v>
      </c>
      <c r="BA40" s="191"/>
      <c r="BB40" s="192"/>
      <c r="BC40" s="193"/>
      <c r="BD40" s="193"/>
      <c r="BE40" s="193"/>
      <c r="BF40" s="193"/>
      <c r="BG40" s="194"/>
    </row>
    <row r="41" spans="2:59" ht="20.25" customHeight="1" x14ac:dyDescent="0.4">
      <c r="B41" s="219"/>
      <c r="C41" s="222"/>
      <c r="D41" s="221"/>
      <c r="E41" s="224"/>
      <c r="F41" s="225"/>
      <c r="G41" s="229"/>
      <c r="H41" s="227"/>
      <c r="I41" s="227"/>
      <c r="J41" s="227"/>
      <c r="K41" s="228"/>
      <c r="L41" s="233"/>
      <c r="M41" s="234"/>
      <c r="N41" s="234"/>
      <c r="O41" s="235"/>
      <c r="P41" s="215" t="s">
        <v>56</v>
      </c>
      <c r="Q41" s="216"/>
      <c r="R41" s="217"/>
      <c r="S41" s="122" t="str">
        <f>IF(S40="","",VLOOKUP(S40,'【記載例】シフト記号表（勤務時間帯）'!$C$4:$K$35,9,FALSE))</f>
        <v/>
      </c>
      <c r="T41" s="123" t="str">
        <f>IF(T40="","",VLOOKUP(T40,'【記載例】シフト記号表（勤務時間帯）'!$C$4:$K$35,9,FALSE))</f>
        <v/>
      </c>
      <c r="U41" s="123" t="str">
        <f>IF(U40="","",VLOOKUP(U40,'【記載例】シフト記号表（勤務時間帯）'!$C$4:$K$35,9,FALSE))</f>
        <v/>
      </c>
      <c r="V41" s="123" t="str">
        <f>IF(V40="","",VLOOKUP(V40,'【記載例】シフト記号表（勤務時間帯）'!$C$4:$K$35,9,FALSE))</f>
        <v/>
      </c>
      <c r="W41" s="123" t="str">
        <f>IF(W40="","",VLOOKUP(W40,'【記載例】シフト記号表（勤務時間帯）'!$C$4:$K$35,9,FALSE))</f>
        <v/>
      </c>
      <c r="X41" s="123" t="str">
        <f>IF(X40="","",VLOOKUP(X40,'【記載例】シフト記号表（勤務時間帯）'!$C$4:$K$35,9,FALSE))</f>
        <v/>
      </c>
      <c r="Y41" s="124" t="str">
        <f>IF(Y40="","",VLOOKUP(Y40,'【記載例】シフト記号表（勤務時間帯）'!$C$4:$K$35,9,FALSE))</f>
        <v/>
      </c>
      <c r="Z41" s="122" t="str">
        <f>IF(Z40="","",VLOOKUP(Z40,'【記載例】シフト記号表（勤務時間帯）'!$C$4:$K$35,9,FALSE))</f>
        <v/>
      </c>
      <c r="AA41" s="123" t="str">
        <f>IF(AA40="","",VLOOKUP(AA40,'【記載例】シフト記号表（勤務時間帯）'!$C$4:$K$35,9,FALSE))</f>
        <v/>
      </c>
      <c r="AB41" s="123" t="str">
        <f>IF(AB40="","",VLOOKUP(AB40,'【記載例】シフト記号表（勤務時間帯）'!$C$4:$K$35,9,FALSE))</f>
        <v/>
      </c>
      <c r="AC41" s="123" t="str">
        <f>IF(AC40="","",VLOOKUP(AC40,'【記載例】シフト記号表（勤務時間帯）'!$C$4:$K$35,9,FALSE))</f>
        <v/>
      </c>
      <c r="AD41" s="123" t="str">
        <f>IF(AD40="","",VLOOKUP(AD40,'【記載例】シフト記号表（勤務時間帯）'!$C$4:$K$35,9,FALSE))</f>
        <v/>
      </c>
      <c r="AE41" s="123" t="str">
        <f>IF(AE40="","",VLOOKUP(AE40,'【記載例】シフト記号表（勤務時間帯）'!$C$4:$K$35,9,FALSE))</f>
        <v/>
      </c>
      <c r="AF41" s="124" t="str">
        <f>IF(AF40="","",VLOOKUP(AF40,'【記載例】シフト記号表（勤務時間帯）'!$C$4:$K$35,9,FALSE))</f>
        <v/>
      </c>
      <c r="AG41" s="122" t="str">
        <f>IF(AG40="","",VLOOKUP(AG40,'【記載例】シフト記号表（勤務時間帯）'!$C$4:$K$35,9,FALSE))</f>
        <v/>
      </c>
      <c r="AH41" s="123" t="str">
        <f>IF(AH40="","",VLOOKUP(AH40,'【記載例】シフト記号表（勤務時間帯）'!$C$4:$K$35,9,FALSE))</f>
        <v/>
      </c>
      <c r="AI41" s="123" t="str">
        <f>IF(AI40="","",VLOOKUP(AI40,'【記載例】シフト記号表（勤務時間帯）'!$C$4:$K$35,9,FALSE))</f>
        <v/>
      </c>
      <c r="AJ41" s="123" t="str">
        <f>IF(AJ40="","",VLOOKUP(AJ40,'【記載例】シフト記号表（勤務時間帯）'!$C$4:$K$35,9,FALSE))</f>
        <v/>
      </c>
      <c r="AK41" s="123" t="str">
        <f>IF(AK40="","",VLOOKUP(AK40,'【記載例】シフト記号表（勤務時間帯）'!$C$4:$K$35,9,FALSE))</f>
        <v/>
      </c>
      <c r="AL41" s="123" t="str">
        <f>IF(AL40="","",VLOOKUP(AL40,'【記載例】シフト記号表（勤務時間帯）'!$C$4:$K$35,9,FALSE))</f>
        <v/>
      </c>
      <c r="AM41" s="124" t="str">
        <f>IF(AM40="","",VLOOKUP(AM40,'【記載例】シフト記号表（勤務時間帯）'!$C$4:$K$35,9,FALSE))</f>
        <v/>
      </c>
      <c r="AN41" s="122" t="str">
        <f>IF(AN40="","",VLOOKUP(AN40,'【記載例】シフト記号表（勤務時間帯）'!$C$4:$K$35,9,FALSE))</f>
        <v/>
      </c>
      <c r="AO41" s="123" t="str">
        <f>IF(AO40="","",VLOOKUP(AO40,'【記載例】シフト記号表（勤務時間帯）'!$C$4:$K$35,9,FALSE))</f>
        <v/>
      </c>
      <c r="AP41" s="123" t="str">
        <f>IF(AP40="","",VLOOKUP(AP40,'【記載例】シフト記号表（勤務時間帯）'!$C$4:$K$35,9,FALSE))</f>
        <v/>
      </c>
      <c r="AQ41" s="123" t="str">
        <f>IF(AQ40="","",VLOOKUP(AQ40,'【記載例】シフト記号表（勤務時間帯）'!$C$4:$K$35,9,FALSE))</f>
        <v/>
      </c>
      <c r="AR41" s="123" t="str">
        <f>IF(AR40="","",VLOOKUP(AR40,'【記載例】シフト記号表（勤務時間帯）'!$C$4:$K$35,9,FALSE))</f>
        <v/>
      </c>
      <c r="AS41" s="123" t="str">
        <f>IF(AS40="","",VLOOKUP(AS40,'【記載例】シフト記号表（勤務時間帯）'!$C$4:$K$35,9,FALSE))</f>
        <v/>
      </c>
      <c r="AT41" s="124" t="str">
        <f>IF(AT40="","",VLOOKUP(AT40,'【記載例】シフト記号表（勤務時間帯）'!$C$4:$K$35,9,FALSE))</f>
        <v/>
      </c>
      <c r="AU41" s="122" t="str">
        <f>IF(AU40="","",VLOOKUP(AU40,'【記載例】シフト記号表（勤務時間帯）'!$C$4:$K$35,9,FALSE))</f>
        <v/>
      </c>
      <c r="AV41" s="123" t="str">
        <f>IF(AV40="","",VLOOKUP(AV40,'【記載例】シフト記号表（勤務時間帯）'!$C$4:$K$35,9,FALSE))</f>
        <v/>
      </c>
      <c r="AW41" s="124" t="str">
        <f>IF(AW40="","",VLOOKUP(AW40,'【記載例】シフト記号表（勤務時間帯）'!$C$4:$K$35,9,FALSE))</f>
        <v/>
      </c>
      <c r="AX41" s="188"/>
      <c r="AY41" s="189"/>
      <c r="AZ41" s="190"/>
      <c r="BA41" s="191"/>
      <c r="BB41" s="212"/>
      <c r="BC41" s="213"/>
      <c r="BD41" s="213"/>
      <c r="BE41" s="213"/>
      <c r="BF41" s="213"/>
      <c r="BG41" s="214"/>
    </row>
    <row r="42" spans="2:59" ht="20.25" customHeight="1" x14ac:dyDescent="0.4">
      <c r="B42" s="218">
        <f>B40+1</f>
        <v>14</v>
      </c>
      <c r="C42" s="220"/>
      <c r="D42" s="221"/>
      <c r="E42" s="223"/>
      <c r="F42" s="221"/>
      <c r="G42" s="226"/>
      <c r="H42" s="227"/>
      <c r="I42" s="227"/>
      <c r="J42" s="227"/>
      <c r="K42" s="228"/>
      <c r="L42" s="230"/>
      <c r="M42" s="231"/>
      <c r="N42" s="231"/>
      <c r="O42" s="232"/>
      <c r="P42" s="236" t="s">
        <v>55</v>
      </c>
      <c r="Q42" s="237"/>
      <c r="R42" s="238"/>
      <c r="S42" s="130"/>
      <c r="T42" s="131"/>
      <c r="U42" s="131"/>
      <c r="V42" s="131"/>
      <c r="W42" s="131"/>
      <c r="X42" s="131"/>
      <c r="Y42" s="132"/>
      <c r="Z42" s="130"/>
      <c r="AA42" s="131"/>
      <c r="AB42" s="131"/>
      <c r="AC42" s="131"/>
      <c r="AD42" s="131"/>
      <c r="AE42" s="131"/>
      <c r="AF42" s="132"/>
      <c r="AG42" s="130"/>
      <c r="AH42" s="131"/>
      <c r="AI42" s="131"/>
      <c r="AJ42" s="131"/>
      <c r="AK42" s="131"/>
      <c r="AL42" s="131"/>
      <c r="AM42" s="132"/>
      <c r="AN42" s="130"/>
      <c r="AO42" s="131"/>
      <c r="AP42" s="131"/>
      <c r="AQ42" s="131"/>
      <c r="AR42" s="131"/>
      <c r="AS42" s="131"/>
      <c r="AT42" s="132"/>
      <c r="AU42" s="130"/>
      <c r="AV42" s="131"/>
      <c r="AW42" s="132"/>
      <c r="AX42" s="188">
        <f t="shared" ref="AX42" si="26">IF($BC$3="計画",SUM(S43:AT43),IF($BC$3="実績",SUM(S43:AW43),""))</f>
        <v>0</v>
      </c>
      <c r="AY42" s="189"/>
      <c r="AZ42" s="190">
        <f t="shared" ref="AZ42" si="27">IF($BC$3="計画",AX42/4,IF($BC$3="実績",AX42/($BA$7/7),""))</f>
        <v>0</v>
      </c>
      <c r="BA42" s="191"/>
      <c r="BB42" s="192"/>
      <c r="BC42" s="193"/>
      <c r="BD42" s="193"/>
      <c r="BE42" s="193"/>
      <c r="BF42" s="193"/>
      <c r="BG42" s="194"/>
    </row>
    <row r="43" spans="2:59" ht="20.25" customHeight="1" x14ac:dyDescent="0.4">
      <c r="B43" s="219"/>
      <c r="C43" s="222"/>
      <c r="D43" s="221"/>
      <c r="E43" s="224"/>
      <c r="F43" s="225"/>
      <c r="G43" s="229"/>
      <c r="H43" s="227"/>
      <c r="I43" s="227"/>
      <c r="J43" s="227"/>
      <c r="K43" s="228"/>
      <c r="L43" s="233"/>
      <c r="M43" s="234"/>
      <c r="N43" s="234"/>
      <c r="O43" s="235"/>
      <c r="P43" s="215" t="s">
        <v>56</v>
      </c>
      <c r="Q43" s="216"/>
      <c r="R43" s="217"/>
      <c r="S43" s="122" t="str">
        <f>IF(S42="","",VLOOKUP(S42,'【記載例】シフト記号表（勤務時間帯）'!$C$4:$K$35,9,FALSE))</f>
        <v/>
      </c>
      <c r="T43" s="123" t="str">
        <f>IF(T42="","",VLOOKUP(T42,'【記載例】シフト記号表（勤務時間帯）'!$C$4:$K$35,9,FALSE))</f>
        <v/>
      </c>
      <c r="U43" s="123" t="str">
        <f>IF(U42="","",VLOOKUP(U42,'【記載例】シフト記号表（勤務時間帯）'!$C$4:$K$35,9,FALSE))</f>
        <v/>
      </c>
      <c r="V43" s="123" t="str">
        <f>IF(V42="","",VLOOKUP(V42,'【記載例】シフト記号表（勤務時間帯）'!$C$4:$K$35,9,FALSE))</f>
        <v/>
      </c>
      <c r="W43" s="123" t="str">
        <f>IF(W42="","",VLOOKUP(W42,'【記載例】シフト記号表（勤務時間帯）'!$C$4:$K$35,9,FALSE))</f>
        <v/>
      </c>
      <c r="X43" s="123" t="str">
        <f>IF(X42="","",VLOOKUP(X42,'【記載例】シフト記号表（勤務時間帯）'!$C$4:$K$35,9,FALSE))</f>
        <v/>
      </c>
      <c r="Y43" s="124" t="str">
        <f>IF(Y42="","",VLOOKUP(Y42,'【記載例】シフト記号表（勤務時間帯）'!$C$4:$K$35,9,FALSE))</f>
        <v/>
      </c>
      <c r="Z43" s="122" t="str">
        <f>IF(Z42="","",VLOOKUP(Z42,'【記載例】シフト記号表（勤務時間帯）'!$C$4:$K$35,9,FALSE))</f>
        <v/>
      </c>
      <c r="AA43" s="123" t="str">
        <f>IF(AA42="","",VLOOKUP(AA42,'【記載例】シフト記号表（勤務時間帯）'!$C$4:$K$35,9,FALSE))</f>
        <v/>
      </c>
      <c r="AB43" s="123" t="str">
        <f>IF(AB42="","",VLOOKUP(AB42,'【記載例】シフト記号表（勤務時間帯）'!$C$4:$K$35,9,FALSE))</f>
        <v/>
      </c>
      <c r="AC43" s="123" t="str">
        <f>IF(AC42="","",VLOOKUP(AC42,'【記載例】シフト記号表（勤務時間帯）'!$C$4:$K$35,9,FALSE))</f>
        <v/>
      </c>
      <c r="AD43" s="123" t="str">
        <f>IF(AD42="","",VLOOKUP(AD42,'【記載例】シフト記号表（勤務時間帯）'!$C$4:$K$35,9,FALSE))</f>
        <v/>
      </c>
      <c r="AE43" s="123" t="str">
        <f>IF(AE42="","",VLOOKUP(AE42,'【記載例】シフト記号表（勤務時間帯）'!$C$4:$K$35,9,FALSE))</f>
        <v/>
      </c>
      <c r="AF43" s="124" t="str">
        <f>IF(AF42="","",VLOOKUP(AF42,'【記載例】シフト記号表（勤務時間帯）'!$C$4:$K$35,9,FALSE))</f>
        <v/>
      </c>
      <c r="AG43" s="122" t="str">
        <f>IF(AG42="","",VLOOKUP(AG42,'【記載例】シフト記号表（勤務時間帯）'!$C$4:$K$35,9,FALSE))</f>
        <v/>
      </c>
      <c r="AH43" s="123" t="str">
        <f>IF(AH42="","",VLOOKUP(AH42,'【記載例】シフト記号表（勤務時間帯）'!$C$4:$K$35,9,FALSE))</f>
        <v/>
      </c>
      <c r="AI43" s="123" t="str">
        <f>IF(AI42="","",VLOOKUP(AI42,'【記載例】シフト記号表（勤務時間帯）'!$C$4:$K$35,9,FALSE))</f>
        <v/>
      </c>
      <c r="AJ43" s="123" t="str">
        <f>IF(AJ42="","",VLOOKUP(AJ42,'【記載例】シフト記号表（勤務時間帯）'!$C$4:$K$35,9,FALSE))</f>
        <v/>
      </c>
      <c r="AK43" s="123" t="str">
        <f>IF(AK42="","",VLOOKUP(AK42,'【記載例】シフト記号表（勤務時間帯）'!$C$4:$K$35,9,FALSE))</f>
        <v/>
      </c>
      <c r="AL43" s="123" t="str">
        <f>IF(AL42="","",VLOOKUP(AL42,'【記載例】シフト記号表（勤務時間帯）'!$C$4:$K$35,9,FALSE))</f>
        <v/>
      </c>
      <c r="AM43" s="124" t="str">
        <f>IF(AM42="","",VLOOKUP(AM42,'【記載例】シフト記号表（勤務時間帯）'!$C$4:$K$35,9,FALSE))</f>
        <v/>
      </c>
      <c r="AN43" s="122" t="str">
        <f>IF(AN42="","",VLOOKUP(AN42,'【記載例】シフト記号表（勤務時間帯）'!$C$4:$K$35,9,FALSE))</f>
        <v/>
      </c>
      <c r="AO43" s="123" t="str">
        <f>IF(AO42="","",VLOOKUP(AO42,'【記載例】シフト記号表（勤務時間帯）'!$C$4:$K$35,9,FALSE))</f>
        <v/>
      </c>
      <c r="AP43" s="123" t="str">
        <f>IF(AP42="","",VLOOKUP(AP42,'【記載例】シフト記号表（勤務時間帯）'!$C$4:$K$35,9,FALSE))</f>
        <v/>
      </c>
      <c r="AQ43" s="123" t="str">
        <f>IF(AQ42="","",VLOOKUP(AQ42,'【記載例】シフト記号表（勤務時間帯）'!$C$4:$K$35,9,FALSE))</f>
        <v/>
      </c>
      <c r="AR43" s="123" t="str">
        <f>IF(AR42="","",VLOOKUP(AR42,'【記載例】シフト記号表（勤務時間帯）'!$C$4:$K$35,9,FALSE))</f>
        <v/>
      </c>
      <c r="AS43" s="123" t="str">
        <f>IF(AS42="","",VLOOKUP(AS42,'【記載例】シフト記号表（勤務時間帯）'!$C$4:$K$35,9,FALSE))</f>
        <v/>
      </c>
      <c r="AT43" s="124" t="str">
        <f>IF(AT42="","",VLOOKUP(AT42,'【記載例】シフト記号表（勤務時間帯）'!$C$4:$K$35,9,FALSE))</f>
        <v/>
      </c>
      <c r="AU43" s="122" t="str">
        <f>IF(AU42="","",VLOOKUP(AU42,'【記載例】シフト記号表（勤務時間帯）'!$C$4:$K$35,9,FALSE))</f>
        <v/>
      </c>
      <c r="AV43" s="123" t="str">
        <f>IF(AV42="","",VLOOKUP(AV42,'【記載例】シフト記号表（勤務時間帯）'!$C$4:$K$35,9,FALSE))</f>
        <v/>
      </c>
      <c r="AW43" s="124" t="str">
        <f>IF(AW42="","",VLOOKUP(AW42,'【記載例】シフト記号表（勤務時間帯）'!$C$4:$K$35,9,FALSE))</f>
        <v/>
      </c>
      <c r="AX43" s="188"/>
      <c r="AY43" s="189"/>
      <c r="AZ43" s="190"/>
      <c r="BA43" s="191"/>
      <c r="BB43" s="212"/>
      <c r="BC43" s="213"/>
      <c r="BD43" s="213"/>
      <c r="BE43" s="213"/>
      <c r="BF43" s="213"/>
      <c r="BG43" s="214"/>
    </row>
    <row r="44" spans="2:59" ht="20.25" customHeight="1" x14ac:dyDescent="0.4">
      <c r="B44" s="218">
        <f>B42+1</f>
        <v>15</v>
      </c>
      <c r="C44" s="220"/>
      <c r="D44" s="221"/>
      <c r="E44" s="223"/>
      <c r="F44" s="221"/>
      <c r="G44" s="226"/>
      <c r="H44" s="227"/>
      <c r="I44" s="227"/>
      <c r="J44" s="227"/>
      <c r="K44" s="228"/>
      <c r="L44" s="230"/>
      <c r="M44" s="231"/>
      <c r="N44" s="231"/>
      <c r="O44" s="232"/>
      <c r="P44" s="236" t="s">
        <v>55</v>
      </c>
      <c r="Q44" s="237"/>
      <c r="R44" s="238"/>
      <c r="S44" s="130"/>
      <c r="T44" s="131"/>
      <c r="U44" s="131"/>
      <c r="V44" s="131"/>
      <c r="W44" s="131"/>
      <c r="X44" s="131"/>
      <c r="Y44" s="132"/>
      <c r="Z44" s="130"/>
      <c r="AA44" s="131"/>
      <c r="AB44" s="131"/>
      <c r="AC44" s="131"/>
      <c r="AD44" s="131"/>
      <c r="AE44" s="131"/>
      <c r="AF44" s="132"/>
      <c r="AG44" s="130"/>
      <c r="AH44" s="131"/>
      <c r="AI44" s="131"/>
      <c r="AJ44" s="131"/>
      <c r="AK44" s="131"/>
      <c r="AL44" s="131"/>
      <c r="AM44" s="132"/>
      <c r="AN44" s="130"/>
      <c r="AO44" s="131"/>
      <c r="AP44" s="131"/>
      <c r="AQ44" s="131"/>
      <c r="AR44" s="131"/>
      <c r="AS44" s="131"/>
      <c r="AT44" s="132"/>
      <c r="AU44" s="130"/>
      <c r="AV44" s="131"/>
      <c r="AW44" s="132"/>
      <c r="AX44" s="188">
        <f t="shared" ref="AX44" si="28">IF($BC$3="計画",SUM(S45:AT45),IF($BC$3="実績",SUM(S45:AW45),""))</f>
        <v>0</v>
      </c>
      <c r="AY44" s="189"/>
      <c r="AZ44" s="190">
        <f t="shared" ref="AZ44" si="29">IF($BC$3="計画",AX44/4,IF($BC$3="実績",AX44/($BA$7/7),""))</f>
        <v>0</v>
      </c>
      <c r="BA44" s="191"/>
      <c r="BB44" s="192"/>
      <c r="BC44" s="193"/>
      <c r="BD44" s="193"/>
      <c r="BE44" s="193"/>
      <c r="BF44" s="193"/>
      <c r="BG44" s="194"/>
    </row>
    <row r="45" spans="2:59" ht="20.25" customHeight="1" x14ac:dyDescent="0.4">
      <c r="B45" s="219"/>
      <c r="C45" s="222"/>
      <c r="D45" s="221"/>
      <c r="E45" s="224"/>
      <c r="F45" s="225"/>
      <c r="G45" s="229"/>
      <c r="H45" s="227"/>
      <c r="I45" s="227"/>
      <c r="J45" s="227"/>
      <c r="K45" s="228"/>
      <c r="L45" s="233"/>
      <c r="M45" s="234"/>
      <c r="N45" s="234"/>
      <c r="O45" s="235"/>
      <c r="P45" s="215" t="s">
        <v>56</v>
      </c>
      <c r="Q45" s="216"/>
      <c r="R45" s="217"/>
      <c r="S45" s="122" t="str">
        <f>IF(S44="","",VLOOKUP(S44,'【記載例】シフト記号表（勤務時間帯）'!$C$4:$K$35,9,FALSE))</f>
        <v/>
      </c>
      <c r="T45" s="123" t="str">
        <f>IF(T44="","",VLOOKUP(T44,'【記載例】シフト記号表（勤務時間帯）'!$C$4:$K$35,9,FALSE))</f>
        <v/>
      </c>
      <c r="U45" s="123" t="str">
        <f>IF(U44="","",VLOOKUP(U44,'【記載例】シフト記号表（勤務時間帯）'!$C$4:$K$35,9,FALSE))</f>
        <v/>
      </c>
      <c r="V45" s="123" t="str">
        <f>IF(V44="","",VLOOKUP(V44,'【記載例】シフト記号表（勤務時間帯）'!$C$4:$K$35,9,FALSE))</f>
        <v/>
      </c>
      <c r="W45" s="123" t="str">
        <f>IF(W44="","",VLOOKUP(W44,'【記載例】シフト記号表（勤務時間帯）'!$C$4:$K$35,9,FALSE))</f>
        <v/>
      </c>
      <c r="X45" s="123" t="str">
        <f>IF(X44="","",VLOOKUP(X44,'【記載例】シフト記号表（勤務時間帯）'!$C$4:$K$35,9,FALSE))</f>
        <v/>
      </c>
      <c r="Y45" s="124" t="str">
        <f>IF(Y44="","",VLOOKUP(Y44,'【記載例】シフト記号表（勤務時間帯）'!$C$4:$K$35,9,FALSE))</f>
        <v/>
      </c>
      <c r="Z45" s="122" t="str">
        <f>IF(Z44="","",VLOOKUP(Z44,'【記載例】シフト記号表（勤務時間帯）'!$C$4:$K$35,9,FALSE))</f>
        <v/>
      </c>
      <c r="AA45" s="123" t="str">
        <f>IF(AA44="","",VLOOKUP(AA44,'【記載例】シフト記号表（勤務時間帯）'!$C$4:$K$35,9,FALSE))</f>
        <v/>
      </c>
      <c r="AB45" s="123" t="str">
        <f>IF(AB44="","",VLOOKUP(AB44,'【記載例】シフト記号表（勤務時間帯）'!$C$4:$K$35,9,FALSE))</f>
        <v/>
      </c>
      <c r="AC45" s="123" t="str">
        <f>IF(AC44="","",VLOOKUP(AC44,'【記載例】シフト記号表（勤務時間帯）'!$C$4:$K$35,9,FALSE))</f>
        <v/>
      </c>
      <c r="AD45" s="123" t="str">
        <f>IF(AD44="","",VLOOKUP(AD44,'【記載例】シフト記号表（勤務時間帯）'!$C$4:$K$35,9,FALSE))</f>
        <v/>
      </c>
      <c r="AE45" s="123" t="str">
        <f>IF(AE44="","",VLOOKUP(AE44,'【記載例】シフト記号表（勤務時間帯）'!$C$4:$K$35,9,FALSE))</f>
        <v/>
      </c>
      <c r="AF45" s="124" t="str">
        <f>IF(AF44="","",VLOOKUP(AF44,'【記載例】シフト記号表（勤務時間帯）'!$C$4:$K$35,9,FALSE))</f>
        <v/>
      </c>
      <c r="AG45" s="122" t="str">
        <f>IF(AG44="","",VLOOKUP(AG44,'【記載例】シフト記号表（勤務時間帯）'!$C$4:$K$35,9,FALSE))</f>
        <v/>
      </c>
      <c r="AH45" s="123" t="str">
        <f>IF(AH44="","",VLOOKUP(AH44,'【記載例】シフト記号表（勤務時間帯）'!$C$4:$K$35,9,FALSE))</f>
        <v/>
      </c>
      <c r="AI45" s="123" t="str">
        <f>IF(AI44="","",VLOOKUP(AI44,'【記載例】シフト記号表（勤務時間帯）'!$C$4:$K$35,9,FALSE))</f>
        <v/>
      </c>
      <c r="AJ45" s="123" t="str">
        <f>IF(AJ44="","",VLOOKUP(AJ44,'【記載例】シフト記号表（勤務時間帯）'!$C$4:$K$35,9,FALSE))</f>
        <v/>
      </c>
      <c r="AK45" s="123" t="str">
        <f>IF(AK44="","",VLOOKUP(AK44,'【記載例】シフト記号表（勤務時間帯）'!$C$4:$K$35,9,FALSE))</f>
        <v/>
      </c>
      <c r="AL45" s="123" t="str">
        <f>IF(AL44="","",VLOOKUP(AL44,'【記載例】シフト記号表（勤務時間帯）'!$C$4:$K$35,9,FALSE))</f>
        <v/>
      </c>
      <c r="AM45" s="124" t="str">
        <f>IF(AM44="","",VLOOKUP(AM44,'【記載例】シフト記号表（勤務時間帯）'!$C$4:$K$35,9,FALSE))</f>
        <v/>
      </c>
      <c r="AN45" s="122" t="str">
        <f>IF(AN44="","",VLOOKUP(AN44,'【記載例】シフト記号表（勤務時間帯）'!$C$4:$K$35,9,FALSE))</f>
        <v/>
      </c>
      <c r="AO45" s="123" t="str">
        <f>IF(AO44="","",VLOOKUP(AO44,'【記載例】シフト記号表（勤務時間帯）'!$C$4:$K$35,9,FALSE))</f>
        <v/>
      </c>
      <c r="AP45" s="123" t="str">
        <f>IF(AP44="","",VLOOKUP(AP44,'【記載例】シフト記号表（勤務時間帯）'!$C$4:$K$35,9,FALSE))</f>
        <v/>
      </c>
      <c r="AQ45" s="123" t="str">
        <f>IF(AQ44="","",VLOOKUP(AQ44,'【記載例】シフト記号表（勤務時間帯）'!$C$4:$K$35,9,FALSE))</f>
        <v/>
      </c>
      <c r="AR45" s="123" t="str">
        <f>IF(AR44="","",VLOOKUP(AR44,'【記載例】シフト記号表（勤務時間帯）'!$C$4:$K$35,9,FALSE))</f>
        <v/>
      </c>
      <c r="AS45" s="123" t="str">
        <f>IF(AS44="","",VLOOKUP(AS44,'【記載例】シフト記号表（勤務時間帯）'!$C$4:$K$35,9,FALSE))</f>
        <v/>
      </c>
      <c r="AT45" s="124" t="str">
        <f>IF(AT44="","",VLOOKUP(AT44,'【記載例】シフト記号表（勤務時間帯）'!$C$4:$K$35,9,FALSE))</f>
        <v/>
      </c>
      <c r="AU45" s="122" t="str">
        <f>IF(AU44="","",VLOOKUP(AU44,'【記載例】シフト記号表（勤務時間帯）'!$C$4:$K$35,9,FALSE))</f>
        <v/>
      </c>
      <c r="AV45" s="123" t="str">
        <f>IF(AV44="","",VLOOKUP(AV44,'【記載例】シフト記号表（勤務時間帯）'!$C$4:$K$35,9,FALSE))</f>
        <v/>
      </c>
      <c r="AW45" s="124" t="str">
        <f>IF(AW44="","",VLOOKUP(AW44,'【記載例】シフト記号表（勤務時間帯）'!$C$4:$K$35,9,FALSE))</f>
        <v/>
      </c>
      <c r="AX45" s="188"/>
      <c r="AY45" s="189"/>
      <c r="AZ45" s="190"/>
      <c r="BA45" s="191"/>
      <c r="BB45" s="212"/>
      <c r="BC45" s="213"/>
      <c r="BD45" s="213"/>
      <c r="BE45" s="213"/>
      <c r="BF45" s="213"/>
      <c r="BG45" s="214"/>
    </row>
    <row r="46" spans="2:59" ht="20.25" customHeight="1" x14ac:dyDescent="0.4">
      <c r="B46" s="218">
        <f>B44+1</f>
        <v>16</v>
      </c>
      <c r="C46" s="220"/>
      <c r="D46" s="221"/>
      <c r="E46" s="223"/>
      <c r="F46" s="221"/>
      <c r="G46" s="226"/>
      <c r="H46" s="227"/>
      <c r="I46" s="227"/>
      <c r="J46" s="227"/>
      <c r="K46" s="228"/>
      <c r="L46" s="230"/>
      <c r="M46" s="231"/>
      <c r="N46" s="231"/>
      <c r="O46" s="232"/>
      <c r="P46" s="236" t="s">
        <v>55</v>
      </c>
      <c r="Q46" s="237"/>
      <c r="R46" s="238"/>
      <c r="S46" s="130"/>
      <c r="T46" s="131"/>
      <c r="U46" s="131"/>
      <c r="V46" s="131"/>
      <c r="W46" s="131"/>
      <c r="X46" s="131"/>
      <c r="Y46" s="132"/>
      <c r="Z46" s="130"/>
      <c r="AA46" s="131"/>
      <c r="AB46" s="131"/>
      <c r="AC46" s="131"/>
      <c r="AD46" s="131"/>
      <c r="AE46" s="131"/>
      <c r="AF46" s="132"/>
      <c r="AG46" s="130"/>
      <c r="AH46" s="131"/>
      <c r="AI46" s="131"/>
      <c r="AJ46" s="131"/>
      <c r="AK46" s="131"/>
      <c r="AL46" s="131"/>
      <c r="AM46" s="132"/>
      <c r="AN46" s="130"/>
      <c r="AO46" s="131"/>
      <c r="AP46" s="131"/>
      <c r="AQ46" s="131"/>
      <c r="AR46" s="131"/>
      <c r="AS46" s="131"/>
      <c r="AT46" s="132"/>
      <c r="AU46" s="130"/>
      <c r="AV46" s="131"/>
      <c r="AW46" s="132"/>
      <c r="AX46" s="188">
        <f t="shared" ref="AX46" si="30">IF($BC$3="計画",SUM(S47:AT47),IF($BC$3="実績",SUM(S47:AW47),""))</f>
        <v>0</v>
      </c>
      <c r="AY46" s="189"/>
      <c r="AZ46" s="190">
        <f t="shared" ref="AZ46" si="31">IF($BC$3="計画",AX46/4,IF($BC$3="実績",AX46/($BA$7/7),""))</f>
        <v>0</v>
      </c>
      <c r="BA46" s="191"/>
      <c r="BB46" s="192"/>
      <c r="BC46" s="193"/>
      <c r="BD46" s="193"/>
      <c r="BE46" s="193"/>
      <c r="BF46" s="193"/>
      <c r="BG46" s="194"/>
    </row>
    <row r="47" spans="2:59" ht="20.25" customHeight="1" x14ac:dyDescent="0.4">
      <c r="B47" s="219"/>
      <c r="C47" s="222"/>
      <c r="D47" s="221"/>
      <c r="E47" s="224"/>
      <c r="F47" s="225"/>
      <c r="G47" s="229"/>
      <c r="H47" s="227"/>
      <c r="I47" s="227"/>
      <c r="J47" s="227"/>
      <c r="K47" s="228"/>
      <c r="L47" s="233"/>
      <c r="M47" s="234"/>
      <c r="N47" s="234"/>
      <c r="O47" s="235"/>
      <c r="P47" s="215" t="s">
        <v>56</v>
      </c>
      <c r="Q47" s="216"/>
      <c r="R47" s="217"/>
      <c r="S47" s="122" t="str">
        <f>IF(S46="","",VLOOKUP(S46,'【記載例】シフト記号表（勤務時間帯）'!$C$4:$K$35,9,FALSE))</f>
        <v/>
      </c>
      <c r="T47" s="123" t="str">
        <f>IF(T46="","",VLOOKUP(T46,'【記載例】シフト記号表（勤務時間帯）'!$C$4:$K$35,9,FALSE))</f>
        <v/>
      </c>
      <c r="U47" s="123" t="str">
        <f>IF(U46="","",VLOOKUP(U46,'【記載例】シフト記号表（勤務時間帯）'!$C$4:$K$35,9,FALSE))</f>
        <v/>
      </c>
      <c r="V47" s="123" t="str">
        <f>IF(V46="","",VLOOKUP(V46,'【記載例】シフト記号表（勤務時間帯）'!$C$4:$K$35,9,FALSE))</f>
        <v/>
      </c>
      <c r="W47" s="123" t="str">
        <f>IF(W46="","",VLOOKUP(W46,'【記載例】シフト記号表（勤務時間帯）'!$C$4:$K$35,9,FALSE))</f>
        <v/>
      </c>
      <c r="X47" s="123" t="str">
        <f>IF(X46="","",VLOOKUP(X46,'【記載例】シフト記号表（勤務時間帯）'!$C$4:$K$35,9,FALSE))</f>
        <v/>
      </c>
      <c r="Y47" s="124" t="str">
        <f>IF(Y46="","",VLOOKUP(Y46,'【記載例】シフト記号表（勤務時間帯）'!$C$4:$K$35,9,FALSE))</f>
        <v/>
      </c>
      <c r="Z47" s="122" t="str">
        <f>IF(Z46="","",VLOOKUP(Z46,'【記載例】シフト記号表（勤務時間帯）'!$C$4:$K$35,9,FALSE))</f>
        <v/>
      </c>
      <c r="AA47" s="123" t="str">
        <f>IF(AA46="","",VLOOKUP(AA46,'【記載例】シフト記号表（勤務時間帯）'!$C$4:$K$35,9,FALSE))</f>
        <v/>
      </c>
      <c r="AB47" s="123" t="str">
        <f>IF(AB46="","",VLOOKUP(AB46,'【記載例】シフト記号表（勤務時間帯）'!$C$4:$K$35,9,FALSE))</f>
        <v/>
      </c>
      <c r="AC47" s="123" t="str">
        <f>IF(AC46="","",VLOOKUP(AC46,'【記載例】シフト記号表（勤務時間帯）'!$C$4:$K$35,9,FALSE))</f>
        <v/>
      </c>
      <c r="AD47" s="123" t="str">
        <f>IF(AD46="","",VLOOKUP(AD46,'【記載例】シフト記号表（勤務時間帯）'!$C$4:$K$35,9,FALSE))</f>
        <v/>
      </c>
      <c r="AE47" s="123" t="str">
        <f>IF(AE46="","",VLOOKUP(AE46,'【記載例】シフト記号表（勤務時間帯）'!$C$4:$K$35,9,FALSE))</f>
        <v/>
      </c>
      <c r="AF47" s="124" t="str">
        <f>IF(AF46="","",VLOOKUP(AF46,'【記載例】シフト記号表（勤務時間帯）'!$C$4:$K$35,9,FALSE))</f>
        <v/>
      </c>
      <c r="AG47" s="122" t="str">
        <f>IF(AG46="","",VLOOKUP(AG46,'【記載例】シフト記号表（勤務時間帯）'!$C$4:$K$35,9,FALSE))</f>
        <v/>
      </c>
      <c r="AH47" s="123" t="str">
        <f>IF(AH46="","",VLOOKUP(AH46,'【記載例】シフト記号表（勤務時間帯）'!$C$4:$K$35,9,FALSE))</f>
        <v/>
      </c>
      <c r="AI47" s="123" t="str">
        <f>IF(AI46="","",VLOOKUP(AI46,'【記載例】シフト記号表（勤務時間帯）'!$C$4:$K$35,9,FALSE))</f>
        <v/>
      </c>
      <c r="AJ47" s="123" t="str">
        <f>IF(AJ46="","",VLOOKUP(AJ46,'【記載例】シフト記号表（勤務時間帯）'!$C$4:$K$35,9,FALSE))</f>
        <v/>
      </c>
      <c r="AK47" s="123" t="str">
        <f>IF(AK46="","",VLOOKUP(AK46,'【記載例】シフト記号表（勤務時間帯）'!$C$4:$K$35,9,FALSE))</f>
        <v/>
      </c>
      <c r="AL47" s="123" t="str">
        <f>IF(AL46="","",VLOOKUP(AL46,'【記載例】シフト記号表（勤務時間帯）'!$C$4:$K$35,9,FALSE))</f>
        <v/>
      </c>
      <c r="AM47" s="124" t="str">
        <f>IF(AM46="","",VLOOKUP(AM46,'【記載例】シフト記号表（勤務時間帯）'!$C$4:$K$35,9,FALSE))</f>
        <v/>
      </c>
      <c r="AN47" s="122" t="str">
        <f>IF(AN46="","",VLOOKUP(AN46,'【記載例】シフト記号表（勤務時間帯）'!$C$4:$K$35,9,FALSE))</f>
        <v/>
      </c>
      <c r="AO47" s="123" t="str">
        <f>IF(AO46="","",VLOOKUP(AO46,'【記載例】シフト記号表（勤務時間帯）'!$C$4:$K$35,9,FALSE))</f>
        <v/>
      </c>
      <c r="AP47" s="123" t="str">
        <f>IF(AP46="","",VLOOKUP(AP46,'【記載例】シフト記号表（勤務時間帯）'!$C$4:$K$35,9,FALSE))</f>
        <v/>
      </c>
      <c r="AQ47" s="123" t="str">
        <f>IF(AQ46="","",VLOOKUP(AQ46,'【記載例】シフト記号表（勤務時間帯）'!$C$4:$K$35,9,FALSE))</f>
        <v/>
      </c>
      <c r="AR47" s="123" t="str">
        <f>IF(AR46="","",VLOOKUP(AR46,'【記載例】シフト記号表（勤務時間帯）'!$C$4:$K$35,9,FALSE))</f>
        <v/>
      </c>
      <c r="AS47" s="123" t="str">
        <f>IF(AS46="","",VLOOKUP(AS46,'【記載例】シフト記号表（勤務時間帯）'!$C$4:$K$35,9,FALSE))</f>
        <v/>
      </c>
      <c r="AT47" s="124" t="str">
        <f>IF(AT46="","",VLOOKUP(AT46,'【記載例】シフト記号表（勤務時間帯）'!$C$4:$K$35,9,FALSE))</f>
        <v/>
      </c>
      <c r="AU47" s="122" t="str">
        <f>IF(AU46="","",VLOOKUP(AU46,'【記載例】シフト記号表（勤務時間帯）'!$C$4:$K$35,9,FALSE))</f>
        <v/>
      </c>
      <c r="AV47" s="123" t="str">
        <f>IF(AV46="","",VLOOKUP(AV46,'【記載例】シフト記号表（勤務時間帯）'!$C$4:$K$35,9,FALSE))</f>
        <v/>
      </c>
      <c r="AW47" s="124" t="str">
        <f>IF(AW46="","",VLOOKUP(AW46,'【記載例】シフト記号表（勤務時間帯）'!$C$4:$K$35,9,FALSE))</f>
        <v/>
      </c>
      <c r="AX47" s="188"/>
      <c r="AY47" s="189"/>
      <c r="AZ47" s="190"/>
      <c r="BA47" s="191"/>
      <c r="BB47" s="212"/>
      <c r="BC47" s="213"/>
      <c r="BD47" s="213"/>
      <c r="BE47" s="213"/>
      <c r="BF47" s="213"/>
      <c r="BG47" s="214"/>
    </row>
    <row r="48" spans="2:59" ht="20.25" customHeight="1" x14ac:dyDescent="0.4">
      <c r="B48" s="218">
        <f>B46+1</f>
        <v>17</v>
      </c>
      <c r="C48" s="220"/>
      <c r="D48" s="221"/>
      <c r="E48" s="223"/>
      <c r="F48" s="221"/>
      <c r="G48" s="226"/>
      <c r="H48" s="227"/>
      <c r="I48" s="227"/>
      <c r="J48" s="227"/>
      <c r="K48" s="228"/>
      <c r="L48" s="230"/>
      <c r="M48" s="231"/>
      <c r="N48" s="231"/>
      <c r="O48" s="232"/>
      <c r="P48" s="236" t="s">
        <v>55</v>
      </c>
      <c r="Q48" s="237"/>
      <c r="R48" s="238"/>
      <c r="S48" s="130"/>
      <c r="T48" s="131"/>
      <c r="U48" s="131"/>
      <c r="V48" s="131"/>
      <c r="W48" s="131"/>
      <c r="X48" s="131"/>
      <c r="Y48" s="132"/>
      <c r="Z48" s="130"/>
      <c r="AA48" s="131"/>
      <c r="AB48" s="131"/>
      <c r="AC48" s="131"/>
      <c r="AD48" s="131"/>
      <c r="AE48" s="131"/>
      <c r="AF48" s="132"/>
      <c r="AG48" s="130"/>
      <c r="AH48" s="131"/>
      <c r="AI48" s="131"/>
      <c r="AJ48" s="131"/>
      <c r="AK48" s="131"/>
      <c r="AL48" s="131"/>
      <c r="AM48" s="132"/>
      <c r="AN48" s="130"/>
      <c r="AO48" s="131"/>
      <c r="AP48" s="131"/>
      <c r="AQ48" s="131"/>
      <c r="AR48" s="131"/>
      <c r="AS48" s="131"/>
      <c r="AT48" s="132"/>
      <c r="AU48" s="130"/>
      <c r="AV48" s="131"/>
      <c r="AW48" s="132"/>
      <c r="AX48" s="188">
        <f t="shared" ref="AX48" si="32">IF($BC$3="計画",SUM(S49:AT49),IF($BC$3="実績",SUM(S49:AW49),""))</f>
        <v>0</v>
      </c>
      <c r="AY48" s="189"/>
      <c r="AZ48" s="190">
        <f t="shared" ref="AZ48" si="33">IF($BC$3="計画",AX48/4,IF($BC$3="実績",AX48/($BA$7/7),""))</f>
        <v>0</v>
      </c>
      <c r="BA48" s="191"/>
      <c r="BB48" s="192"/>
      <c r="BC48" s="193"/>
      <c r="BD48" s="193"/>
      <c r="BE48" s="193"/>
      <c r="BF48" s="193"/>
      <c r="BG48" s="194"/>
    </row>
    <row r="49" spans="1:60" ht="20.25" customHeight="1" x14ac:dyDescent="0.4">
      <c r="B49" s="219"/>
      <c r="C49" s="222"/>
      <c r="D49" s="221"/>
      <c r="E49" s="224"/>
      <c r="F49" s="225"/>
      <c r="G49" s="229"/>
      <c r="H49" s="227"/>
      <c r="I49" s="227"/>
      <c r="J49" s="227"/>
      <c r="K49" s="228"/>
      <c r="L49" s="233"/>
      <c r="M49" s="234"/>
      <c r="N49" s="234"/>
      <c r="O49" s="235"/>
      <c r="P49" s="215" t="s">
        <v>56</v>
      </c>
      <c r="Q49" s="216"/>
      <c r="R49" s="217"/>
      <c r="S49" s="122" t="str">
        <f>IF(S48="","",VLOOKUP(S48,'【記載例】シフト記号表（勤務時間帯）'!$C$4:$K$35,9,FALSE))</f>
        <v/>
      </c>
      <c r="T49" s="123" t="str">
        <f>IF(T48="","",VLOOKUP(T48,'【記載例】シフト記号表（勤務時間帯）'!$C$4:$K$35,9,FALSE))</f>
        <v/>
      </c>
      <c r="U49" s="123" t="str">
        <f>IF(U48="","",VLOOKUP(U48,'【記載例】シフト記号表（勤務時間帯）'!$C$4:$K$35,9,FALSE))</f>
        <v/>
      </c>
      <c r="V49" s="123" t="str">
        <f>IF(V48="","",VLOOKUP(V48,'【記載例】シフト記号表（勤務時間帯）'!$C$4:$K$35,9,FALSE))</f>
        <v/>
      </c>
      <c r="W49" s="123" t="str">
        <f>IF(W48="","",VLOOKUP(W48,'【記載例】シフト記号表（勤務時間帯）'!$C$4:$K$35,9,FALSE))</f>
        <v/>
      </c>
      <c r="X49" s="123" t="str">
        <f>IF(X48="","",VLOOKUP(X48,'【記載例】シフト記号表（勤務時間帯）'!$C$4:$K$35,9,FALSE))</f>
        <v/>
      </c>
      <c r="Y49" s="124" t="str">
        <f>IF(Y48="","",VLOOKUP(Y48,'【記載例】シフト記号表（勤務時間帯）'!$C$4:$K$35,9,FALSE))</f>
        <v/>
      </c>
      <c r="Z49" s="122" t="str">
        <f>IF(Z48="","",VLOOKUP(Z48,'【記載例】シフト記号表（勤務時間帯）'!$C$4:$K$35,9,FALSE))</f>
        <v/>
      </c>
      <c r="AA49" s="123" t="str">
        <f>IF(AA48="","",VLOOKUP(AA48,'【記載例】シフト記号表（勤務時間帯）'!$C$4:$K$35,9,FALSE))</f>
        <v/>
      </c>
      <c r="AB49" s="123" t="str">
        <f>IF(AB48="","",VLOOKUP(AB48,'【記載例】シフト記号表（勤務時間帯）'!$C$4:$K$35,9,FALSE))</f>
        <v/>
      </c>
      <c r="AC49" s="123" t="str">
        <f>IF(AC48="","",VLOOKUP(AC48,'【記載例】シフト記号表（勤務時間帯）'!$C$4:$K$35,9,FALSE))</f>
        <v/>
      </c>
      <c r="AD49" s="123" t="str">
        <f>IF(AD48="","",VLOOKUP(AD48,'【記載例】シフト記号表（勤務時間帯）'!$C$4:$K$35,9,FALSE))</f>
        <v/>
      </c>
      <c r="AE49" s="123" t="str">
        <f>IF(AE48="","",VLOOKUP(AE48,'【記載例】シフト記号表（勤務時間帯）'!$C$4:$K$35,9,FALSE))</f>
        <v/>
      </c>
      <c r="AF49" s="124" t="str">
        <f>IF(AF48="","",VLOOKUP(AF48,'【記載例】シフト記号表（勤務時間帯）'!$C$4:$K$35,9,FALSE))</f>
        <v/>
      </c>
      <c r="AG49" s="122" t="str">
        <f>IF(AG48="","",VLOOKUP(AG48,'【記載例】シフト記号表（勤務時間帯）'!$C$4:$K$35,9,FALSE))</f>
        <v/>
      </c>
      <c r="AH49" s="123" t="str">
        <f>IF(AH48="","",VLOOKUP(AH48,'【記載例】シフト記号表（勤務時間帯）'!$C$4:$K$35,9,FALSE))</f>
        <v/>
      </c>
      <c r="AI49" s="123" t="str">
        <f>IF(AI48="","",VLOOKUP(AI48,'【記載例】シフト記号表（勤務時間帯）'!$C$4:$K$35,9,FALSE))</f>
        <v/>
      </c>
      <c r="AJ49" s="123" t="str">
        <f>IF(AJ48="","",VLOOKUP(AJ48,'【記載例】シフト記号表（勤務時間帯）'!$C$4:$K$35,9,FALSE))</f>
        <v/>
      </c>
      <c r="AK49" s="123" t="str">
        <f>IF(AK48="","",VLOOKUP(AK48,'【記載例】シフト記号表（勤務時間帯）'!$C$4:$K$35,9,FALSE))</f>
        <v/>
      </c>
      <c r="AL49" s="123" t="str">
        <f>IF(AL48="","",VLOOKUP(AL48,'【記載例】シフト記号表（勤務時間帯）'!$C$4:$K$35,9,FALSE))</f>
        <v/>
      </c>
      <c r="AM49" s="124" t="str">
        <f>IF(AM48="","",VLOOKUP(AM48,'【記載例】シフト記号表（勤務時間帯）'!$C$4:$K$35,9,FALSE))</f>
        <v/>
      </c>
      <c r="AN49" s="122" t="str">
        <f>IF(AN48="","",VLOOKUP(AN48,'【記載例】シフト記号表（勤務時間帯）'!$C$4:$K$35,9,FALSE))</f>
        <v/>
      </c>
      <c r="AO49" s="123" t="str">
        <f>IF(AO48="","",VLOOKUP(AO48,'【記載例】シフト記号表（勤務時間帯）'!$C$4:$K$35,9,FALSE))</f>
        <v/>
      </c>
      <c r="AP49" s="123" t="str">
        <f>IF(AP48="","",VLOOKUP(AP48,'【記載例】シフト記号表（勤務時間帯）'!$C$4:$K$35,9,FALSE))</f>
        <v/>
      </c>
      <c r="AQ49" s="123" t="str">
        <f>IF(AQ48="","",VLOOKUP(AQ48,'【記載例】シフト記号表（勤務時間帯）'!$C$4:$K$35,9,FALSE))</f>
        <v/>
      </c>
      <c r="AR49" s="123" t="str">
        <f>IF(AR48="","",VLOOKUP(AR48,'【記載例】シフト記号表（勤務時間帯）'!$C$4:$K$35,9,FALSE))</f>
        <v/>
      </c>
      <c r="AS49" s="123" t="str">
        <f>IF(AS48="","",VLOOKUP(AS48,'【記載例】シフト記号表（勤務時間帯）'!$C$4:$K$35,9,FALSE))</f>
        <v/>
      </c>
      <c r="AT49" s="124" t="str">
        <f>IF(AT48="","",VLOOKUP(AT48,'【記載例】シフト記号表（勤務時間帯）'!$C$4:$K$35,9,FALSE))</f>
        <v/>
      </c>
      <c r="AU49" s="122" t="str">
        <f>IF(AU48="","",VLOOKUP(AU48,'【記載例】シフト記号表（勤務時間帯）'!$C$4:$K$35,9,FALSE))</f>
        <v/>
      </c>
      <c r="AV49" s="123" t="str">
        <f>IF(AV48="","",VLOOKUP(AV48,'【記載例】シフト記号表（勤務時間帯）'!$C$4:$K$35,9,FALSE))</f>
        <v/>
      </c>
      <c r="AW49" s="124" t="str">
        <f>IF(AW48="","",VLOOKUP(AW48,'【記載例】シフト記号表（勤務時間帯）'!$C$4:$K$35,9,FALSE))</f>
        <v/>
      </c>
      <c r="AX49" s="188"/>
      <c r="AY49" s="189"/>
      <c r="AZ49" s="190"/>
      <c r="BA49" s="191"/>
      <c r="BB49" s="212"/>
      <c r="BC49" s="213"/>
      <c r="BD49" s="213"/>
      <c r="BE49" s="213"/>
      <c r="BF49" s="213"/>
      <c r="BG49" s="214"/>
    </row>
    <row r="50" spans="1:60" ht="20.25" customHeight="1" x14ac:dyDescent="0.4">
      <c r="B50" s="218">
        <f>B48+1</f>
        <v>18</v>
      </c>
      <c r="C50" s="220"/>
      <c r="D50" s="221"/>
      <c r="E50" s="223"/>
      <c r="F50" s="221"/>
      <c r="G50" s="226"/>
      <c r="H50" s="227"/>
      <c r="I50" s="227"/>
      <c r="J50" s="227"/>
      <c r="K50" s="228"/>
      <c r="L50" s="230"/>
      <c r="M50" s="231"/>
      <c r="N50" s="231"/>
      <c r="O50" s="232"/>
      <c r="P50" s="236" t="s">
        <v>55</v>
      </c>
      <c r="Q50" s="237"/>
      <c r="R50" s="238"/>
      <c r="S50" s="130"/>
      <c r="T50" s="131"/>
      <c r="U50" s="131"/>
      <c r="V50" s="131"/>
      <c r="W50" s="131"/>
      <c r="X50" s="131"/>
      <c r="Y50" s="132"/>
      <c r="Z50" s="130"/>
      <c r="AA50" s="131"/>
      <c r="AB50" s="131"/>
      <c r="AC50" s="131"/>
      <c r="AD50" s="131"/>
      <c r="AE50" s="131"/>
      <c r="AF50" s="132"/>
      <c r="AG50" s="130"/>
      <c r="AH50" s="131"/>
      <c r="AI50" s="131"/>
      <c r="AJ50" s="131"/>
      <c r="AK50" s="131"/>
      <c r="AL50" s="131"/>
      <c r="AM50" s="132"/>
      <c r="AN50" s="130"/>
      <c r="AO50" s="131"/>
      <c r="AP50" s="131"/>
      <c r="AQ50" s="131"/>
      <c r="AR50" s="131"/>
      <c r="AS50" s="131"/>
      <c r="AT50" s="132"/>
      <c r="AU50" s="130"/>
      <c r="AV50" s="131"/>
      <c r="AW50" s="132"/>
      <c r="AX50" s="188">
        <f t="shared" ref="AX50" si="34">IF($BC$3="計画",SUM(S51:AT51),IF($BC$3="実績",SUM(S51:AW51),""))</f>
        <v>0</v>
      </c>
      <c r="AY50" s="189"/>
      <c r="AZ50" s="190">
        <f t="shared" ref="AZ50" si="35">IF($BC$3="計画",AX50/4,IF($BC$3="実績",AX50/($BA$7/7),""))</f>
        <v>0</v>
      </c>
      <c r="BA50" s="191"/>
      <c r="BB50" s="192"/>
      <c r="BC50" s="193"/>
      <c r="BD50" s="193"/>
      <c r="BE50" s="193"/>
      <c r="BF50" s="193"/>
      <c r="BG50" s="194"/>
    </row>
    <row r="51" spans="1:60" ht="20.25" customHeight="1" thickBot="1" x14ac:dyDescent="0.45">
      <c r="B51" s="218"/>
      <c r="C51" s="239"/>
      <c r="D51" s="240"/>
      <c r="E51" s="241"/>
      <c r="F51" s="221"/>
      <c r="G51" s="229"/>
      <c r="H51" s="227"/>
      <c r="I51" s="227"/>
      <c r="J51" s="227"/>
      <c r="K51" s="228"/>
      <c r="L51" s="230"/>
      <c r="M51" s="231"/>
      <c r="N51" s="231"/>
      <c r="O51" s="232"/>
      <c r="P51" s="198" t="s">
        <v>56</v>
      </c>
      <c r="Q51" s="199"/>
      <c r="R51" s="200"/>
      <c r="S51" s="122" t="str">
        <f>IF(S50="","",VLOOKUP(S50,'【記載例】シフト記号表（勤務時間帯）'!$C$4:$K$35,9,FALSE))</f>
        <v/>
      </c>
      <c r="T51" s="123" t="str">
        <f>IF(T50="","",VLOOKUP(T50,'【記載例】シフト記号表（勤務時間帯）'!$C$4:$K$35,9,FALSE))</f>
        <v/>
      </c>
      <c r="U51" s="123" t="str">
        <f>IF(U50="","",VLOOKUP(U50,'【記載例】シフト記号表（勤務時間帯）'!$C$4:$K$35,9,FALSE))</f>
        <v/>
      </c>
      <c r="V51" s="123" t="str">
        <f>IF(V50="","",VLOOKUP(V50,'【記載例】シフト記号表（勤務時間帯）'!$C$4:$K$35,9,FALSE))</f>
        <v/>
      </c>
      <c r="W51" s="123" t="str">
        <f>IF(W50="","",VLOOKUP(W50,'【記載例】シフト記号表（勤務時間帯）'!$C$4:$K$35,9,FALSE))</f>
        <v/>
      </c>
      <c r="X51" s="123" t="str">
        <f>IF(X50="","",VLOOKUP(X50,'【記載例】シフト記号表（勤務時間帯）'!$C$4:$K$35,9,FALSE))</f>
        <v/>
      </c>
      <c r="Y51" s="124" t="str">
        <f>IF(Y50="","",VLOOKUP(Y50,'【記載例】シフト記号表（勤務時間帯）'!$C$4:$K$35,9,FALSE))</f>
        <v/>
      </c>
      <c r="Z51" s="122" t="str">
        <f>IF(Z50="","",VLOOKUP(Z50,'【記載例】シフト記号表（勤務時間帯）'!$C$4:$K$35,9,FALSE))</f>
        <v/>
      </c>
      <c r="AA51" s="123" t="str">
        <f>IF(AA50="","",VLOOKUP(AA50,'【記載例】シフト記号表（勤務時間帯）'!$C$4:$K$35,9,FALSE))</f>
        <v/>
      </c>
      <c r="AB51" s="123" t="str">
        <f>IF(AB50="","",VLOOKUP(AB50,'【記載例】シフト記号表（勤務時間帯）'!$C$4:$K$35,9,FALSE))</f>
        <v/>
      </c>
      <c r="AC51" s="123" t="str">
        <f>IF(AC50="","",VLOOKUP(AC50,'【記載例】シフト記号表（勤務時間帯）'!$C$4:$K$35,9,FALSE))</f>
        <v/>
      </c>
      <c r="AD51" s="123" t="str">
        <f>IF(AD50="","",VLOOKUP(AD50,'【記載例】シフト記号表（勤務時間帯）'!$C$4:$K$35,9,FALSE))</f>
        <v/>
      </c>
      <c r="AE51" s="123" t="str">
        <f>IF(AE50="","",VLOOKUP(AE50,'【記載例】シフト記号表（勤務時間帯）'!$C$4:$K$35,9,FALSE))</f>
        <v/>
      </c>
      <c r="AF51" s="124" t="str">
        <f>IF(AF50="","",VLOOKUP(AF50,'【記載例】シフト記号表（勤務時間帯）'!$C$4:$K$35,9,FALSE))</f>
        <v/>
      </c>
      <c r="AG51" s="122" t="str">
        <f>IF(AG50="","",VLOOKUP(AG50,'【記載例】シフト記号表（勤務時間帯）'!$C$4:$K$35,9,FALSE))</f>
        <v/>
      </c>
      <c r="AH51" s="123" t="str">
        <f>IF(AH50="","",VLOOKUP(AH50,'【記載例】シフト記号表（勤務時間帯）'!$C$4:$K$35,9,FALSE))</f>
        <v/>
      </c>
      <c r="AI51" s="123" t="str">
        <f>IF(AI50="","",VLOOKUP(AI50,'【記載例】シフト記号表（勤務時間帯）'!$C$4:$K$35,9,FALSE))</f>
        <v/>
      </c>
      <c r="AJ51" s="123" t="str">
        <f>IF(AJ50="","",VLOOKUP(AJ50,'【記載例】シフト記号表（勤務時間帯）'!$C$4:$K$35,9,FALSE))</f>
        <v/>
      </c>
      <c r="AK51" s="123" t="str">
        <f>IF(AK50="","",VLOOKUP(AK50,'【記載例】シフト記号表（勤務時間帯）'!$C$4:$K$35,9,FALSE))</f>
        <v/>
      </c>
      <c r="AL51" s="123" t="str">
        <f>IF(AL50="","",VLOOKUP(AL50,'【記載例】シフト記号表（勤務時間帯）'!$C$4:$K$35,9,FALSE))</f>
        <v/>
      </c>
      <c r="AM51" s="124" t="str">
        <f>IF(AM50="","",VLOOKUP(AM50,'【記載例】シフト記号表（勤務時間帯）'!$C$4:$K$35,9,FALSE))</f>
        <v/>
      </c>
      <c r="AN51" s="122" t="str">
        <f>IF(AN50="","",VLOOKUP(AN50,'【記載例】シフト記号表（勤務時間帯）'!$C$4:$K$35,9,FALSE))</f>
        <v/>
      </c>
      <c r="AO51" s="123" t="str">
        <f>IF(AO50="","",VLOOKUP(AO50,'【記載例】シフト記号表（勤務時間帯）'!$C$4:$K$35,9,FALSE))</f>
        <v/>
      </c>
      <c r="AP51" s="123" t="str">
        <f>IF(AP50="","",VLOOKUP(AP50,'【記載例】シフト記号表（勤務時間帯）'!$C$4:$K$35,9,FALSE))</f>
        <v/>
      </c>
      <c r="AQ51" s="123" t="str">
        <f>IF(AQ50="","",VLOOKUP(AQ50,'【記載例】シフト記号表（勤務時間帯）'!$C$4:$K$35,9,FALSE))</f>
        <v/>
      </c>
      <c r="AR51" s="123" t="str">
        <f>IF(AR50="","",VLOOKUP(AR50,'【記載例】シフト記号表（勤務時間帯）'!$C$4:$K$35,9,FALSE))</f>
        <v/>
      </c>
      <c r="AS51" s="123" t="str">
        <f>IF(AS50="","",VLOOKUP(AS50,'【記載例】シフト記号表（勤務時間帯）'!$C$4:$K$35,9,FALSE))</f>
        <v/>
      </c>
      <c r="AT51" s="124" t="str">
        <f>IF(AT50="","",VLOOKUP(AT50,'【記載例】シフト記号表（勤務時間帯）'!$C$4:$K$35,9,FALSE))</f>
        <v/>
      </c>
      <c r="AU51" s="122" t="str">
        <f>IF(AU50="","",VLOOKUP(AU50,'【記載例】シフト記号表（勤務時間帯）'!$C$4:$K$35,9,FALSE))</f>
        <v/>
      </c>
      <c r="AV51" s="123" t="str">
        <f>IF(AV50="","",VLOOKUP(AV50,'【記載例】シフト記号表（勤務時間帯）'!$C$4:$K$35,9,FALSE))</f>
        <v/>
      </c>
      <c r="AW51" s="124" t="str">
        <f>IF(AW50="","",VLOOKUP(AW50,'【記載例】シフト記号表（勤務時間帯）'!$C$4:$K$35,9,FALSE))</f>
        <v/>
      </c>
      <c r="AX51" s="188"/>
      <c r="AY51" s="189"/>
      <c r="AZ51" s="190"/>
      <c r="BA51" s="191"/>
      <c r="BB51" s="195"/>
      <c r="BC51" s="196"/>
      <c r="BD51" s="196"/>
      <c r="BE51" s="196"/>
      <c r="BF51" s="196"/>
      <c r="BG51" s="197"/>
    </row>
    <row r="52" spans="1:60" ht="20.25" customHeight="1" thickBot="1" x14ac:dyDescent="0.45">
      <c r="B52" s="27"/>
      <c r="C52" s="102"/>
      <c r="D52" s="102"/>
      <c r="E52" s="102"/>
      <c r="F52" s="102"/>
      <c r="G52" s="102"/>
      <c r="H52" s="102"/>
      <c r="I52" s="102"/>
      <c r="J52" s="102"/>
      <c r="K52" s="102"/>
      <c r="L52" s="102"/>
      <c r="M52" s="102"/>
      <c r="N52" s="102"/>
      <c r="O52" s="102"/>
      <c r="P52" s="102"/>
      <c r="Q52" s="102"/>
      <c r="R52" s="103"/>
      <c r="S52" s="201"/>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3">
        <f>SUM(AX16:AY51)</f>
        <v>704</v>
      </c>
      <c r="AY52" s="204"/>
      <c r="AZ52" s="205">
        <f>SUM(AZ16:BA51)</f>
        <v>164.26666666666665</v>
      </c>
      <c r="BA52" s="206"/>
      <c r="BB52" s="207"/>
      <c r="BC52" s="208"/>
      <c r="BD52" s="208"/>
      <c r="BE52" s="208"/>
      <c r="BF52" s="208"/>
      <c r="BG52" s="209"/>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t="s">
        <v>179</v>
      </c>
      <c r="D55" s="1"/>
      <c r="E55" s="1"/>
      <c r="F55" s="1"/>
      <c r="G55" s="1"/>
      <c r="H55" s="1"/>
      <c r="I55" s="1"/>
      <c r="J55" s="1"/>
      <c r="K55" s="1"/>
      <c r="L55" s="1"/>
      <c r="M55" s="2"/>
      <c r="N55" s="1"/>
      <c r="O55" s="1"/>
      <c r="P55" s="1"/>
      <c r="Q55" s="1"/>
      <c r="R55" s="1"/>
      <c r="S55" s="110"/>
      <c r="T55" s="1" t="s">
        <v>227</v>
      </c>
      <c r="U55" s="1"/>
      <c r="V55" s="1"/>
      <c r="W55" s="1"/>
      <c r="X55" s="1"/>
      <c r="Y55" s="1"/>
      <c r="Z55" s="1"/>
      <c r="AA55" s="1"/>
      <c r="AB55" s="1"/>
      <c r="AC55" s="1"/>
      <c r="AD55" s="2"/>
      <c r="AE55" s="1"/>
      <c r="AF55" s="1"/>
      <c r="AI55" s="1" t="s">
        <v>147</v>
      </c>
      <c r="AJ55" s="1"/>
      <c r="AK55" s="1"/>
      <c r="AL55" s="1"/>
      <c r="AM55" s="1"/>
      <c r="AN55" s="1"/>
      <c r="AO55" s="1"/>
      <c r="AP55" s="1"/>
      <c r="AQ55" s="1"/>
      <c r="AR55" s="1"/>
      <c r="AS55" s="1"/>
      <c r="AT55" s="13"/>
    </row>
    <row r="56" spans="1:60" ht="20.25" customHeight="1" x14ac:dyDescent="0.4">
      <c r="A56" s="1"/>
      <c r="B56" s="1"/>
      <c r="C56" s="1"/>
      <c r="D56" s="159" t="s">
        <v>80</v>
      </c>
      <c r="E56" s="159"/>
      <c r="F56" s="159" t="s">
        <v>81</v>
      </c>
      <c r="G56" s="159"/>
      <c r="H56" s="159"/>
      <c r="I56" s="159"/>
      <c r="J56" s="1"/>
      <c r="K56" s="160" t="s">
        <v>84</v>
      </c>
      <c r="L56" s="160"/>
      <c r="M56" s="160"/>
      <c r="N56" s="160"/>
      <c r="P56" s="38" t="s">
        <v>92</v>
      </c>
      <c r="Q56" s="38"/>
      <c r="R56" s="111"/>
      <c r="S56" s="110"/>
      <c r="T56" s="1"/>
      <c r="U56" s="10" t="s">
        <v>228</v>
      </c>
      <c r="AD56" s="210">
        <v>0</v>
      </c>
      <c r="AE56" s="211"/>
      <c r="AI56" s="161" t="s">
        <v>7</v>
      </c>
      <c r="AJ56" s="162"/>
      <c r="AK56" s="161" t="s">
        <v>8</v>
      </c>
      <c r="AL56" s="163"/>
      <c r="AM56" s="163"/>
      <c r="AN56" s="162"/>
      <c r="AO56" s="1"/>
      <c r="AP56" s="1"/>
      <c r="AQ56" s="1"/>
      <c r="AR56" s="1"/>
      <c r="AS56" s="1"/>
      <c r="AT56" s="13"/>
    </row>
    <row r="57" spans="1:60" ht="20.25" customHeight="1" x14ac:dyDescent="0.4">
      <c r="A57" s="1"/>
      <c r="B57" s="1"/>
      <c r="C57" s="1"/>
      <c r="D57" s="156"/>
      <c r="E57" s="156"/>
      <c r="F57" s="156" t="s">
        <v>82</v>
      </c>
      <c r="G57" s="156"/>
      <c r="H57" s="156" t="s">
        <v>83</v>
      </c>
      <c r="I57" s="156"/>
      <c r="J57" s="1"/>
      <c r="K57" s="156" t="s">
        <v>82</v>
      </c>
      <c r="L57" s="156"/>
      <c r="M57" s="156" t="s">
        <v>83</v>
      </c>
      <c r="N57" s="156"/>
      <c r="P57" s="38" t="s">
        <v>89</v>
      </c>
      <c r="Q57" s="38"/>
      <c r="R57" s="111"/>
      <c r="S57" s="110"/>
      <c r="T57" s="1"/>
      <c r="U57" s="10" t="s">
        <v>229</v>
      </c>
      <c r="Y57" s="143" t="s">
        <v>5</v>
      </c>
      <c r="Z57" s="157">
        <f>COUNTIFS($C$16:$D$51,"登録看護職員",$E$16:$F$51,"C")</f>
        <v>0</v>
      </c>
      <c r="AA57" s="158"/>
      <c r="AC57" s="143" t="s">
        <v>6</v>
      </c>
      <c r="AD57" s="157">
        <f>COUNTIFS($C$16:$D$51,"登録看護職員",$E$16:$F$51,"D")</f>
        <v>0</v>
      </c>
      <c r="AE57" s="158"/>
      <c r="AI57" s="161" t="s">
        <v>3</v>
      </c>
      <c r="AJ57" s="162"/>
      <c r="AK57" s="161" t="s">
        <v>107</v>
      </c>
      <c r="AL57" s="163"/>
      <c r="AM57" s="163"/>
      <c r="AN57" s="162"/>
      <c r="AO57" s="1"/>
      <c r="AP57" s="1"/>
      <c r="AQ57" s="1"/>
      <c r="AR57" s="1"/>
      <c r="AS57" s="1"/>
      <c r="AT57" s="13"/>
    </row>
    <row r="58" spans="1:60" ht="20.25" customHeight="1" x14ac:dyDescent="0.4">
      <c r="C58" s="1"/>
      <c r="D58" s="180" t="s">
        <v>3</v>
      </c>
      <c r="E58" s="180"/>
      <c r="F58" s="178">
        <f>SUMIFS($AX$16:$AY$51,$C$16:$D$51,"看護職員",$E$16:$F$51,"A")</f>
        <v>351.99999999999994</v>
      </c>
      <c r="G58" s="178"/>
      <c r="H58" s="179">
        <f>SUMIFS($AZ$16:$BA$51,$C$16:$D$51,"看護職員",$E$16:$F$51,"A")</f>
        <v>82.133333333333326</v>
      </c>
      <c r="I58" s="179"/>
      <c r="J58" s="1"/>
      <c r="K58" s="183">
        <v>0</v>
      </c>
      <c r="L58" s="183"/>
      <c r="M58" s="187">
        <v>0</v>
      </c>
      <c r="N58" s="187"/>
      <c r="P58" s="174">
        <v>2</v>
      </c>
      <c r="Q58" s="175"/>
      <c r="R58" s="111"/>
      <c r="S58" s="110"/>
      <c r="T58" s="1"/>
      <c r="U58" s="159" t="s">
        <v>80</v>
      </c>
      <c r="V58" s="159"/>
      <c r="W58" s="159" t="s">
        <v>81</v>
      </c>
      <c r="X58" s="159"/>
      <c r="Y58" s="159"/>
      <c r="Z58" s="159"/>
      <c r="AA58" s="1"/>
      <c r="AB58" s="160" t="s">
        <v>84</v>
      </c>
      <c r="AC58" s="160"/>
      <c r="AD58" s="160"/>
      <c r="AE58" s="160"/>
      <c r="AF58" s="36"/>
      <c r="AI58" s="161" t="s">
        <v>4</v>
      </c>
      <c r="AJ58" s="162"/>
      <c r="AK58" s="161" t="s">
        <v>108</v>
      </c>
      <c r="AL58" s="163"/>
      <c r="AM58" s="163"/>
      <c r="AN58" s="162"/>
      <c r="AO58" s="1"/>
      <c r="AP58" s="1"/>
      <c r="AQ58" s="1"/>
      <c r="AR58" s="1"/>
      <c r="AS58" s="1"/>
      <c r="AT58" s="13"/>
    </row>
    <row r="59" spans="1:60" ht="20.25" customHeight="1" x14ac:dyDescent="0.4">
      <c r="C59" s="1"/>
      <c r="D59" s="180" t="s">
        <v>4</v>
      </c>
      <c r="E59" s="180"/>
      <c r="F59" s="178">
        <f>SUMIFS($AX$16:$AY$51,$C$16:$D$51,"看護職員",$E$16:$F$51,"B")</f>
        <v>88</v>
      </c>
      <c r="G59" s="178"/>
      <c r="H59" s="179">
        <f>SUMIFS($AZ$16:$BA$51,$C$16:$D$51,"看護職員",$E$16:$F$51,"B")</f>
        <v>20.533333333333335</v>
      </c>
      <c r="I59" s="179"/>
      <c r="J59" s="1"/>
      <c r="K59" s="183">
        <v>88</v>
      </c>
      <c r="L59" s="183"/>
      <c r="M59" s="187">
        <v>20.5</v>
      </c>
      <c r="N59" s="187"/>
      <c r="P59" s="174">
        <v>0</v>
      </c>
      <c r="Q59" s="175"/>
      <c r="R59" s="111"/>
      <c r="S59" s="110"/>
      <c r="T59" s="1"/>
      <c r="U59" s="156"/>
      <c r="V59" s="156"/>
      <c r="W59" s="156" t="s">
        <v>82</v>
      </c>
      <c r="X59" s="156"/>
      <c r="Y59" s="156" t="s">
        <v>83</v>
      </c>
      <c r="Z59" s="156"/>
      <c r="AA59" s="1"/>
      <c r="AB59" s="156" t="s">
        <v>82</v>
      </c>
      <c r="AC59" s="156"/>
      <c r="AD59" s="156" t="s">
        <v>83</v>
      </c>
      <c r="AE59" s="156"/>
      <c r="AF59" s="36"/>
      <c r="AI59" s="161" t="s">
        <v>5</v>
      </c>
      <c r="AJ59" s="162"/>
      <c r="AK59" s="161" t="s">
        <v>109</v>
      </c>
      <c r="AL59" s="163"/>
      <c r="AM59" s="163"/>
      <c r="AN59" s="162"/>
      <c r="AO59" s="1"/>
      <c r="AP59" s="1"/>
      <c r="AQ59" s="1"/>
      <c r="AR59" s="1"/>
      <c r="AS59" s="1"/>
      <c r="AT59" s="13"/>
    </row>
    <row r="60" spans="1:60" ht="20.25" customHeight="1" x14ac:dyDescent="0.4">
      <c r="C60" s="1"/>
      <c r="D60" s="180" t="s">
        <v>5</v>
      </c>
      <c r="E60" s="180"/>
      <c r="F60" s="178">
        <f>SUMIFS($AX$16:$AY$51,$C$16:$D$51,"看護職員",$E$16:$F$51,"C")</f>
        <v>0</v>
      </c>
      <c r="G60" s="178"/>
      <c r="H60" s="179">
        <f>SUMIFS($AZ$16:$BA$51,$C$16:$D$51,"看護職員",$E$16:$F$51,"C")</f>
        <v>0</v>
      </c>
      <c r="I60" s="179"/>
      <c r="J60" s="1"/>
      <c r="K60" s="183">
        <v>0</v>
      </c>
      <c r="L60" s="183"/>
      <c r="M60" s="184">
        <v>0</v>
      </c>
      <c r="N60" s="184"/>
      <c r="P60" s="161" t="s">
        <v>74</v>
      </c>
      <c r="Q60" s="162"/>
      <c r="R60" s="111"/>
      <c r="S60" s="110"/>
      <c r="T60" s="1"/>
      <c r="U60" s="161" t="s">
        <v>5</v>
      </c>
      <c r="V60" s="162"/>
      <c r="W60" s="164">
        <f>SUMIFS($AX$16:$AY$51,$C$16:$D$51,"登録看護職員",$E$16:$F$51,"C")</f>
        <v>0</v>
      </c>
      <c r="X60" s="165"/>
      <c r="Y60" s="166">
        <f>SUMIFS($AZ$16:$BA$51,$C$16:$D$51,"登録看護職員",$E$16:$F$51,"C")</f>
        <v>0</v>
      </c>
      <c r="Z60" s="167"/>
      <c r="AA60" s="1"/>
      <c r="AB60" s="174">
        <v>0</v>
      </c>
      <c r="AC60" s="175"/>
      <c r="AD60" s="176">
        <v>0</v>
      </c>
      <c r="AE60" s="177"/>
      <c r="AI60" s="161" t="s">
        <v>6</v>
      </c>
      <c r="AJ60" s="162"/>
      <c r="AK60" s="161" t="s">
        <v>146</v>
      </c>
      <c r="AL60" s="163"/>
      <c r="AM60" s="163"/>
      <c r="AN60" s="162"/>
    </row>
    <row r="61" spans="1:60" ht="20.25" customHeight="1" x14ac:dyDescent="0.4">
      <c r="C61" s="1"/>
      <c r="D61" s="180" t="s">
        <v>6</v>
      </c>
      <c r="E61" s="180"/>
      <c r="F61" s="178">
        <f>SUMIFS($AX$16:$AY$51,$C$16:$D$51,"看護職員",$E$16:$F$51,"D")</f>
        <v>0</v>
      </c>
      <c r="G61" s="178"/>
      <c r="H61" s="179">
        <f>SUMIFS($AZ$16:$BA$51,$C$16:$D$51,"看護職員",$E$16:$F$51,"D")</f>
        <v>0</v>
      </c>
      <c r="I61" s="179"/>
      <c r="J61" s="1"/>
      <c r="K61" s="183">
        <v>0</v>
      </c>
      <c r="L61" s="183"/>
      <c r="M61" s="184">
        <v>0</v>
      </c>
      <c r="N61" s="184"/>
      <c r="P61" s="185" t="s">
        <v>74</v>
      </c>
      <c r="Q61" s="186"/>
      <c r="R61" s="111"/>
      <c r="S61" s="110"/>
      <c r="T61" s="1"/>
      <c r="U61" s="161" t="s">
        <v>6</v>
      </c>
      <c r="V61" s="162"/>
      <c r="W61" s="164">
        <f>SUMIFS($AX$16:$AY$51,$C$16:$D$51,"登録看護職員",$E$16:$F$51,"D")</f>
        <v>0</v>
      </c>
      <c r="X61" s="165"/>
      <c r="Y61" s="166">
        <f>SUMIFS($AZ$16:$BA$51,$C$16:$D$51,"登録看護職員",$E$16:$F$51,"D")</f>
        <v>0</v>
      </c>
      <c r="Z61" s="167"/>
      <c r="AA61" s="1"/>
      <c r="AB61" s="174">
        <v>0</v>
      </c>
      <c r="AC61" s="175"/>
      <c r="AD61" s="176">
        <v>0</v>
      </c>
      <c r="AE61" s="177"/>
      <c r="AH61" s="1"/>
      <c r="AI61" s="1"/>
      <c r="AJ61" s="1"/>
    </row>
    <row r="62" spans="1:60" ht="20.25" customHeight="1" x14ac:dyDescent="0.4">
      <c r="C62" s="1"/>
      <c r="D62" s="180" t="s">
        <v>63</v>
      </c>
      <c r="E62" s="180"/>
      <c r="F62" s="178">
        <f>SUM(F58:G61)</f>
        <v>439.99999999999994</v>
      </c>
      <c r="G62" s="178"/>
      <c r="H62" s="179">
        <f>SUM(H58:I61)</f>
        <v>102.66666666666666</v>
      </c>
      <c r="I62" s="179"/>
      <c r="J62" s="1"/>
      <c r="K62" s="178">
        <f>SUM(K58:L61)</f>
        <v>88</v>
      </c>
      <c r="L62" s="178"/>
      <c r="M62" s="179">
        <f>SUM(M58:N61)</f>
        <v>20.5</v>
      </c>
      <c r="N62" s="179"/>
      <c r="P62" s="164">
        <f>SUM(P58:Q59)</f>
        <v>2</v>
      </c>
      <c r="Q62" s="165"/>
      <c r="R62" s="111"/>
      <c r="S62" s="110"/>
      <c r="T62" s="1"/>
      <c r="U62" s="161" t="s">
        <v>63</v>
      </c>
      <c r="V62" s="162"/>
      <c r="W62" s="164">
        <f>SUM(W60:X61)</f>
        <v>0</v>
      </c>
      <c r="X62" s="165"/>
      <c r="Y62" s="166">
        <f>SUM(Y60:Z61)</f>
        <v>0</v>
      </c>
      <c r="Z62" s="167"/>
      <c r="AA62" s="1"/>
      <c r="AB62" s="164">
        <f>SUM(AB60:AC61)</f>
        <v>0</v>
      </c>
      <c r="AC62" s="165"/>
      <c r="AD62" s="166">
        <f>SUM(AD60:AE61)</f>
        <v>0</v>
      </c>
      <c r="AE62" s="167"/>
      <c r="AH62" s="1"/>
      <c r="AI62" s="1"/>
      <c r="AJ62" s="1"/>
    </row>
    <row r="63" spans="1:60" ht="20.25" customHeight="1" x14ac:dyDescent="0.4">
      <c r="C63" s="112"/>
      <c r="D63" s="113"/>
      <c r="E63" s="113"/>
      <c r="F63" s="113"/>
      <c r="G63" s="113"/>
      <c r="H63" s="114"/>
      <c r="I63" s="114"/>
      <c r="J63" s="114"/>
      <c r="K63" s="115"/>
      <c r="L63" s="115"/>
      <c r="M63" s="115"/>
      <c r="N63" s="108"/>
      <c r="O63" s="109"/>
      <c r="P63" s="110"/>
      <c r="Q63" s="110"/>
      <c r="R63" s="110"/>
      <c r="S63" s="110"/>
      <c r="T63" s="1"/>
      <c r="U63" s="1"/>
      <c r="V63" s="1"/>
      <c r="W63" s="1"/>
      <c r="X63" s="1"/>
      <c r="Y63" s="1"/>
      <c r="Z63" s="1"/>
      <c r="AA63" s="1"/>
      <c r="AB63" s="1"/>
      <c r="AC63" s="1"/>
      <c r="AD63" s="2"/>
      <c r="AE63" s="1"/>
      <c r="AF63" s="1"/>
      <c r="AG63" s="1"/>
      <c r="AH63" s="1"/>
      <c r="AI63" s="1"/>
      <c r="AJ63" s="1"/>
    </row>
    <row r="64" spans="1:60" ht="20.25" customHeight="1" x14ac:dyDescent="0.4">
      <c r="C64" s="112"/>
      <c r="D64" s="2" t="s">
        <v>90</v>
      </c>
      <c r="E64" s="1"/>
      <c r="F64" s="1"/>
      <c r="G64" s="1"/>
      <c r="H64" s="1"/>
      <c r="I64" s="1"/>
      <c r="J64" s="39" t="s">
        <v>225</v>
      </c>
      <c r="K64" s="154" t="s">
        <v>226</v>
      </c>
      <c r="L64" s="155"/>
      <c r="M64" s="39"/>
      <c r="N64" s="39"/>
      <c r="O64" s="1"/>
      <c r="P64" s="1"/>
      <c r="Q64" s="1"/>
      <c r="R64" s="110"/>
      <c r="S64" s="110"/>
      <c r="T64" s="1"/>
      <c r="U64" s="2" t="s">
        <v>224</v>
      </c>
      <c r="V64" s="1"/>
      <c r="W64" s="1"/>
      <c r="X64" s="1"/>
      <c r="Y64" s="1"/>
      <c r="Z64" s="1"/>
      <c r="AA64" s="1"/>
      <c r="AB64" s="1"/>
      <c r="AC64" s="1"/>
      <c r="AD64" s="39"/>
      <c r="AE64" s="39"/>
      <c r="AF64" s="1"/>
      <c r="AG64" s="1"/>
      <c r="AH64" s="1"/>
      <c r="AI64" s="1"/>
      <c r="AJ64" s="1"/>
    </row>
    <row r="65" spans="3:40" ht="20.25" customHeight="1" x14ac:dyDescent="0.4">
      <c r="C65" s="112"/>
      <c r="D65" s="1" t="s">
        <v>85</v>
      </c>
      <c r="E65" s="1"/>
      <c r="F65" s="1"/>
      <c r="G65" s="1"/>
      <c r="H65" s="1"/>
      <c r="I65" s="1" t="s">
        <v>86</v>
      </c>
      <c r="J65" s="1"/>
      <c r="K65" s="1"/>
      <c r="L65" s="1"/>
      <c r="M65" s="2"/>
      <c r="N65" s="1"/>
      <c r="O65" s="1"/>
      <c r="P65" s="1"/>
      <c r="Q65" s="1"/>
      <c r="R65" s="110"/>
      <c r="S65" s="110"/>
      <c r="T65" s="1"/>
      <c r="U65" s="1" t="s">
        <v>85</v>
      </c>
      <c r="V65" s="1"/>
      <c r="W65" s="1"/>
      <c r="X65" s="1"/>
      <c r="Y65" s="1"/>
      <c r="Z65" s="1" t="s">
        <v>86</v>
      </c>
      <c r="AA65" s="1"/>
      <c r="AB65" s="1"/>
      <c r="AC65" s="1"/>
      <c r="AD65" s="2"/>
      <c r="AE65" s="1"/>
      <c r="AF65" s="1"/>
      <c r="AG65" s="1"/>
      <c r="AH65" s="1"/>
      <c r="AI65" s="1"/>
      <c r="AJ65" s="1"/>
    </row>
    <row r="66" spans="3:40" ht="20.25" customHeight="1" x14ac:dyDescent="0.4">
      <c r="C66" s="112"/>
      <c r="D66" s="1" t="str">
        <f>IF($K$64="週","対象時間数（週平均）","対象時間数（当月合計）")</f>
        <v>対象時間数（週平均）</v>
      </c>
      <c r="E66" s="1"/>
      <c r="F66" s="1"/>
      <c r="G66" s="1"/>
      <c r="H66" s="1"/>
      <c r="I66" s="1" t="str">
        <f>IF($K$64="週","週に勤務すべき時間数","当月に勤務すべき時間数")</f>
        <v>週に勤務すべき時間数</v>
      </c>
      <c r="J66" s="1"/>
      <c r="K66" s="1"/>
      <c r="L66" s="1"/>
      <c r="M66" s="2"/>
      <c r="N66" s="1" t="s">
        <v>87</v>
      </c>
      <c r="O66" s="1"/>
      <c r="P66" s="1"/>
      <c r="Q66" s="1"/>
      <c r="R66" s="110"/>
      <c r="S66" s="110"/>
      <c r="T66" s="1"/>
      <c r="U66" s="1" t="str">
        <f>IF($K$64="週","対象時間数（週平均）","対象時間数（当月合計）")</f>
        <v>対象時間数（週平均）</v>
      </c>
      <c r="V66" s="1"/>
      <c r="W66" s="1"/>
      <c r="X66" s="1"/>
      <c r="Y66" s="1"/>
      <c r="Z66" s="1" t="str">
        <f>IF($K$64="週","週に勤務すべき時間数","当月に勤務すべき時間数")</f>
        <v>週に勤務すべき時間数</v>
      </c>
      <c r="AA66" s="1"/>
      <c r="AB66" s="1"/>
      <c r="AC66" s="1"/>
      <c r="AD66" s="2"/>
      <c r="AE66" s="1" t="s">
        <v>87</v>
      </c>
      <c r="AF66" s="1"/>
      <c r="AG66" s="1"/>
      <c r="AH66" s="1"/>
      <c r="AI66" s="1"/>
      <c r="AJ66" s="1"/>
    </row>
    <row r="67" spans="3:40" ht="20.25" customHeight="1" x14ac:dyDescent="0.4">
      <c r="C67" s="111"/>
      <c r="D67" s="168">
        <f>IF($K$64="週",M62,K62)</f>
        <v>20.5</v>
      </c>
      <c r="E67" s="169"/>
      <c r="F67" s="169"/>
      <c r="G67" s="170"/>
      <c r="H67" s="142" t="s">
        <v>64</v>
      </c>
      <c r="I67" s="161">
        <f>IF($K$64="週",$AW$5,$BA$5)</f>
        <v>40</v>
      </c>
      <c r="J67" s="163"/>
      <c r="K67" s="163"/>
      <c r="L67" s="162"/>
      <c r="M67" s="107" t="s">
        <v>65</v>
      </c>
      <c r="N67" s="181">
        <f>ROUNDDOWN(D67/I67,1)</f>
        <v>0.5</v>
      </c>
      <c r="O67" s="181"/>
      <c r="P67" s="181"/>
      <c r="Q67" s="181"/>
      <c r="R67" s="111"/>
      <c r="S67" s="111"/>
      <c r="T67" s="1"/>
      <c r="U67" s="168">
        <f>IF($K$64="週",AD62,AB62)</f>
        <v>0</v>
      </c>
      <c r="V67" s="169"/>
      <c r="W67" s="169"/>
      <c r="X67" s="170"/>
      <c r="Y67" s="142" t="s">
        <v>64</v>
      </c>
      <c r="Z67" s="161">
        <f>IF($K$64="週",$AW$5,$BA$5)</f>
        <v>40</v>
      </c>
      <c r="AA67" s="163"/>
      <c r="AB67" s="163"/>
      <c r="AC67" s="162"/>
      <c r="AD67" s="142" t="s">
        <v>65</v>
      </c>
      <c r="AE67" s="171">
        <f>ROUNDDOWN(U67/Z67,1)</f>
        <v>0</v>
      </c>
      <c r="AF67" s="172"/>
      <c r="AG67" s="172"/>
      <c r="AH67" s="173"/>
      <c r="AI67" s="1"/>
      <c r="AJ67" s="1"/>
    </row>
    <row r="68" spans="3:40" ht="20.25" customHeight="1" x14ac:dyDescent="0.4">
      <c r="C68" s="111"/>
      <c r="D68" s="1"/>
      <c r="E68" s="1"/>
      <c r="F68" s="1"/>
      <c r="G68" s="1"/>
      <c r="H68" s="1"/>
      <c r="I68" s="1"/>
      <c r="J68" s="1"/>
      <c r="K68" s="1"/>
      <c r="L68" s="1"/>
      <c r="M68" s="2"/>
      <c r="N68" s="1" t="s">
        <v>148</v>
      </c>
      <c r="O68" s="1"/>
      <c r="P68" s="1"/>
      <c r="Q68" s="1"/>
      <c r="R68" s="111"/>
      <c r="S68" s="111"/>
      <c r="T68" s="1"/>
      <c r="U68" s="1"/>
      <c r="V68" s="1"/>
      <c r="W68" s="1"/>
      <c r="X68" s="1"/>
      <c r="Y68" s="1"/>
      <c r="Z68" s="1"/>
      <c r="AA68" s="1"/>
      <c r="AB68" s="1"/>
      <c r="AC68" s="1"/>
      <c r="AD68" s="2"/>
      <c r="AE68" s="1" t="s">
        <v>148</v>
      </c>
      <c r="AF68" s="1"/>
      <c r="AG68" s="1"/>
      <c r="AH68" s="1"/>
      <c r="AI68" s="1"/>
      <c r="AJ68" s="1"/>
    </row>
    <row r="69" spans="3:40" ht="20.25" customHeight="1" x14ac:dyDescent="0.4">
      <c r="C69" s="111"/>
      <c r="D69" s="1" t="s">
        <v>168</v>
      </c>
      <c r="E69" s="1"/>
      <c r="F69" s="1"/>
      <c r="G69" s="1"/>
      <c r="H69" s="1"/>
      <c r="I69" s="1"/>
      <c r="J69" s="1"/>
      <c r="K69" s="1"/>
      <c r="L69" s="1"/>
      <c r="M69" s="2"/>
      <c r="N69" s="1"/>
      <c r="O69" s="1"/>
      <c r="P69" s="1"/>
      <c r="Q69" s="1"/>
      <c r="R69" s="111"/>
      <c r="S69" s="111"/>
      <c r="T69" s="1"/>
      <c r="U69" s="1"/>
      <c r="V69" s="12"/>
      <c r="W69" s="13"/>
      <c r="X69" s="13"/>
      <c r="Y69" s="1"/>
      <c r="Z69" s="1"/>
      <c r="AA69" s="1"/>
      <c r="AB69" s="1"/>
      <c r="AC69" s="1"/>
      <c r="AD69" s="1"/>
      <c r="AE69" s="1"/>
      <c r="AF69" s="1"/>
      <c r="AI69" s="1"/>
      <c r="AJ69" s="1"/>
    </row>
    <row r="70" spans="3:40" ht="20.25" customHeight="1" x14ac:dyDescent="0.4">
      <c r="C70" s="111"/>
      <c r="D70" s="1" t="s">
        <v>92</v>
      </c>
      <c r="E70" s="1"/>
      <c r="F70" s="1"/>
      <c r="G70" s="1"/>
      <c r="H70" s="1"/>
      <c r="I70" s="1"/>
      <c r="J70" s="1"/>
      <c r="K70" s="1"/>
      <c r="L70" s="1"/>
      <c r="M70" s="2"/>
      <c r="N70" s="159"/>
      <c r="O70" s="159"/>
      <c r="P70" s="159"/>
      <c r="Q70" s="159"/>
      <c r="R70" s="111"/>
      <c r="S70" s="111"/>
      <c r="T70" s="1"/>
      <c r="U70" s="1"/>
      <c r="V70" s="12"/>
      <c r="W70" s="13"/>
      <c r="X70" s="13"/>
      <c r="Y70" s="1"/>
      <c r="Z70" s="1"/>
      <c r="AA70" s="1"/>
      <c r="AB70" s="1"/>
      <c r="AC70" s="1"/>
      <c r="AD70" s="1"/>
      <c r="AE70" s="1"/>
      <c r="AF70" s="1"/>
      <c r="AI70" s="1"/>
      <c r="AJ70" s="1"/>
    </row>
    <row r="71" spans="3:40" ht="20.25" customHeight="1" x14ac:dyDescent="0.4">
      <c r="C71" s="111"/>
      <c r="D71" s="10" t="s">
        <v>88</v>
      </c>
      <c r="I71" s="1" t="s">
        <v>91</v>
      </c>
      <c r="N71" s="156" t="s">
        <v>63</v>
      </c>
      <c r="O71" s="156"/>
      <c r="P71" s="156"/>
      <c r="Q71" s="156"/>
      <c r="R71" s="111"/>
      <c r="S71" s="111"/>
      <c r="T71" s="1"/>
      <c r="U71" s="1"/>
      <c r="V71" s="12"/>
      <c r="W71" s="13"/>
      <c r="X71" s="13"/>
      <c r="Y71" s="1"/>
      <c r="Z71" s="1"/>
      <c r="AA71" s="1"/>
      <c r="AB71" s="1"/>
      <c r="AC71" s="1"/>
      <c r="AD71" s="1"/>
      <c r="AE71" s="1"/>
      <c r="AF71" s="1"/>
      <c r="AI71" s="1"/>
      <c r="AJ71" s="1"/>
      <c r="AK71" s="156" t="s">
        <v>204</v>
      </c>
      <c r="AL71" s="156"/>
      <c r="AM71" s="156"/>
      <c r="AN71" s="156"/>
    </row>
    <row r="72" spans="3:40" ht="20.25" customHeight="1" x14ac:dyDescent="0.4">
      <c r="C72" s="111"/>
      <c r="D72" s="180">
        <f>P62</f>
        <v>2</v>
      </c>
      <c r="E72" s="180"/>
      <c r="F72" s="180"/>
      <c r="G72" s="180"/>
      <c r="H72" s="107" t="s">
        <v>186</v>
      </c>
      <c r="I72" s="181">
        <f>N67</f>
        <v>0.5</v>
      </c>
      <c r="J72" s="181"/>
      <c r="K72" s="181"/>
      <c r="L72" s="181"/>
      <c r="M72" s="107" t="s">
        <v>65</v>
      </c>
      <c r="N72" s="182">
        <f>ROUNDDOWN(D72+I72,1)</f>
        <v>2.5</v>
      </c>
      <c r="O72" s="182"/>
      <c r="P72" s="182"/>
      <c r="Q72" s="182"/>
      <c r="R72" s="111"/>
      <c r="S72" s="111"/>
      <c r="T72" s="1"/>
      <c r="U72" s="1"/>
      <c r="V72" s="12"/>
      <c r="W72" s="13"/>
      <c r="X72" s="13"/>
      <c r="Y72" s="1"/>
      <c r="Z72" s="1"/>
      <c r="AA72" s="1"/>
      <c r="AB72" s="1"/>
      <c r="AC72" s="1"/>
      <c r="AD72" s="1"/>
      <c r="AE72" s="1"/>
      <c r="AF72" s="1"/>
      <c r="AI72" s="1"/>
      <c r="AJ72" s="1"/>
      <c r="AK72" s="151">
        <f>N72+AE67</f>
        <v>2.5</v>
      </c>
      <c r="AL72" s="152"/>
      <c r="AM72" s="152"/>
      <c r="AN72" s="153"/>
    </row>
    <row r="73" spans="3:40"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sheet="1" insertRows="0"/>
  <mergeCells count="303">
    <mergeCell ref="AP1:BD1"/>
    <mergeCell ref="X2:Y2"/>
    <mergeCell ref="AA2:AB2"/>
    <mergeCell ref="AE2:AF2"/>
    <mergeCell ref="AP2:BD2"/>
    <mergeCell ref="BC3:BF3"/>
    <mergeCell ref="K7:M7"/>
    <mergeCell ref="O7:Q7"/>
    <mergeCell ref="S7:T7"/>
    <mergeCell ref="BA7:BB7"/>
    <mergeCell ref="B8:U8"/>
    <mergeCell ref="B9:U9"/>
    <mergeCell ref="B4:I4"/>
    <mergeCell ref="AS5:AT5"/>
    <mergeCell ref="AW5:AX5"/>
    <mergeCell ref="BA5:BB5"/>
    <mergeCell ref="K6:M6"/>
    <mergeCell ref="O6:Q6"/>
    <mergeCell ref="S6:T6"/>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50:B51"/>
    <mergeCell ref="C50:D51"/>
    <mergeCell ref="E50:F51"/>
    <mergeCell ref="G50:K51"/>
    <mergeCell ref="L50:O51"/>
    <mergeCell ref="P50:R50"/>
    <mergeCell ref="B44:B45"/>
    <mergeCell ref="C44:D45"/>
    <mergeCell ref="E44:F45"/>
    <mergeCell ref="G44:K45"/>
    <mergeCell ref="L44:O45"/>
    <mergeCell ref="P44:R44"/>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AD56:AE56"/>
    <mergeCell ref="AI56:AJ56"/>
    <mergeCell ref="AK56:AN56"/>
    <mergeCell ref="AI57:AJ57"/>
    <mergeCell ref="AK57:AN57"/>
    <mergeCell ref="D60:E60"/>
    <mergeCell ref="K60:L60"/>
    <mergeCell ref="M60:N60"/>
    <mergeCell ref="F62:G62"/>
    <mergeCell ref="D67:G67"/>
    <mergeCell ref="I67:L67"/>
    <mergeCell ref="N67:Q67"/>
    <mergeCell ref="F58:G58"/>
    <mergeCell ref="H58:I58"/>
    <mergeCell ref="F59:G59"/>
    <mergeCell ref="H59:I59"/>
    <mergeCell ref="D58:E58"/>
    <mergeCell ref="K58:L58"/>
    <mergeCell ref="M58:N58"/>
    <mergeCell ref="P58:Q58"/>
    <mergeCell ref="D59:E59"/>
    <mergeCell ref="K59:L59"/>
    <mergeCell ref="M59:N59"/>
    <mergeCell ref="P59:Q59"/>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AI58:AJ58"/>
    <mergeCell ref="AK58:AN58"/>
    <mergeCell ref="P60:Q60"/>
    <mergeCell ref="F60:G60"/>
    <mergeCell ref="H60:I60"/>
    <mergeCell ref="N70:Q70"/>
    <mergeCell ref="N71:Q71"/>
    <mergeCell ref="Y59:Z59"/>
    <mergeCell ref="AB59:AC59"/>
    <mergeCell ref="AD59:AE59"/>
    <mergeCell ref="AI59:AJ59"/>
    <mergeCell ref="AK59:AN59"/>
    <mergeCell ref="U60:V60"/>
    <mergeCell ref="W60:X60"/>
    <mergeCell ref="Y60:Z60"/>
    <mergeCell ref="AB60:AC60"/>
    <mergeCell ref="AD60:AE60"/>
    <mergeCell ref="AK72:AN72"/>
    <mergeCell ref="K64:L64"/>
    <mergeCell ref="AK71:AN71"/>
    <mergeCell ref="Z57:AA57"/>
    <mergeCell ref="AD57:AE57"/>
    <mergeCell ref="U58:V59"/>
    <mergeCell ref="W58:Z58"/>
    <mergeCell ref="AB58:AE58"/>
    <mergeCell ref="AI60:AJ60"/>
    <mergeCell ref="AK60:AN60"/>
    <mergeCell ref="U62:V62"/>
    <mergeCell ref="W62:X62"/>
    <mergeCell ref="Y62:Z62"/>
    <mergeCell ref="AB62:AC62"/>
    <mergeCell ref="AD62:AE62"/>
    <mergeCell ref="U67:X67"/>
    <mergeCell ref="Z67:AC67"/>
    <mergeCell ref="AE67:AH67"/>
    <mergeCell ref="U61:V61"/>
    <mergeCell ref="W61:X61"/>
    <mergeCell ref="Y61:Z61"/>
    <mergeCell ref="AB61:AC61"/>
    <mergeCell ref="AD61:AE61"/>
    <mergeCell ref="W59:X59"/>
  </mergeCells>
  <phoneticPr fontId="1"/>
  <conditionalFormatting sqref="P54:AH54 P57:Q57 S62 P62 P59:P60 P63:S64 P55:S55 S57:S60">
    <cfRule type="expression" dxfId="21" priority="12">
      <formula>OR(#REF!=$B53,#REF!=$B53)</formula>
    </cfRule>
  </conditionalFormatting>
  <conditionalFormatting sqref="P66:S66">
    <cfRule type="expression" dxfId="20" priority="13">
      <formula>OR(#REF!=$B53,#REF!=$B53)</formula>
    </cfRule>
  </conditionalFormatting>
  <conditionalFormatting sqref="P61 S61">
    <cfRule type="expression" dxfId="19" priority="14">
      <formula>OR(#REF!=$B53,#REF!=$B53)</formula>
    </cfRule>
  </conditionalFormatting>
  <conditionalFormatting sqref="P56:Q56 P65:S65 S56">
    <cfRule type="expression" dxfId="18" priority="15">
      <formula>OR(#REF!=$B54,#REF!=$B54)</formula>
    </cfRule>
  </conditionalFormatting>
  <conditionalFormatting sqref="U67:Z69">
    <cfRule type="expression" dxfId="17" priority="4">
      <formula>OR(#REF!=$B55,#REF!=$B55)</formula>
    </cfRule>
  </conditionalFormatting>
  <conditionalFormatting sqref="U71:Z71">
    <cfRule type="expression" dxfId="16" priority="5">
      <formula>OR(#REF!=$B47,#REF!=$B47)</formula>
    </cfRule>
  </conditionalFormatting>
  <conditionalFormatting sqref="U66:Z66">
    <cfRule type="expression" dxfId="15" priority="6">
      <formula>OR(#REF!=$B47,#REF!=$B47)</formula>
    </cfRule>
  </conditionalFormatting>
  <conditionalFormatting sqref="U70:Z70">
    <cfRule type="expression" dxfId="14" priority="7">
      <formula>OR(#REF!=$B57,#REF!=$B57)</formula>
    </cfRule>
  </conditionalFormatting>
  <conditionalFormatting sqref="P58">
    <cfRule type="expression" dxfId="13" priority="3">
      <formula>OR(#REF!=$B57,#REF!=$B57)</formula>
    </cfRule>
  </conditionalFormatting>
  <conditionalFormatting sqref="D66">
    <cfRule type="expression" dxfId="12" priority="2">
      <formula>OR(#REF!=$B47,#REF!=$B47)</formula>
    </cfRule>
  </conditionalFormatting>
  <conditionalFormatting sqref="I66">
    <cfRule type="expression" dxfId="11" priority="1">
      <formula>OR(#REF!=$B47,#REF!=$B47)</formula>
    </cfRule>
  </conditionalFormatting>
  <dataValidations count="7">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 type="list" allowBlank="1" showInputMessage="1" showErrorMessage="1" sqref="K64:L64">
      <formula1>"週,暦月"</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プルダウン・リスト!$C$4:$C$11</xm:f>
          </x14:formula1>
          <xm:sqref>AP1:BD1</xm:sqref>
        </x14:dataValidation>
        <x14:dataValidation type="list" allowBlank="1" showInputMessage="1" showErrorMessage="1">
          <x14:formula1>
            <xm:f>'【記載例】シフト記号表（勤務時間帯）'!$C$4:$C$35</xm:f>
          </x14:formula1>
          <xm:sqref>S16:AW16 S26:AW26 S28:AW28 S30:AW30 S32:AW32 S34:AW34 S36:AW36 S38:AW38 S40:AW40 S42:AW42 S44:AW44 S46:AW46 S48:AW48 S50:AW50 S20:AW20 S22:AW22 S18:AW18 S24:AW24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A33" sqref="A33:XFD33"/>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7" t="s">
        <v>189</v>
      </c>
      <c r="I2" s="118" t="s">
        <v>190</v>
      </c>
    </row>
    <row r="3" spans="2:11" x14ac:dyDescent="0.4">
      <c r="B3" s="28" t="s">
        <v>69</v>
      </c>
      <c r="C3" s="28" t="s">
        <v>7</v>
      </c>
      <c r="E3" s="28" t="s">
        <v>51</v>
      </c>
      <c r="F3" s="28"/>
      <c r="G3" s="28" t="s">
        <v>52</v>
      </c>
      <c r="I3" s="28" t="s">
        <v>54</v>
      </c>
      <c r="K3" s="28" t="s">
        <v>53</v>
      </c>
    </row>
    <row r="4" spans="2:11" x14ac:dyDescent="0.4">
      <c r="B4" s="146" t="s">
        <v>70</v>
      </c>
      <c r="C4" s="150" t="s">
        <v>67</v>
      </c>
      <c r="D4" s="146" t="s">
        <v>71</v>
      </c>
      <c r="E4" s="145" t="s">
        <v>74</v>
      </c>
      <c r="F4" s="146" t="s">
        <v>50</v>
      </c>
      <c r="G4" s="145" t="s">
        <v>74</v>
      </c>
      <c r="H4" s="147" t="s">
        <v>17</v>
      </c>
      <c r="I4" s="145" t="s">
        <v>74</v>
      </c>
      <c r="J4" s="149" t="s">
        <v>21</v>
      </c>
      <c r="K4" s="99" t="s">
        <v>74</v>
      </c>
    </row>
    <row r="5" spans="2:11" x14ac:dyDescent="0.4">
      <c r="B5" s="146" t="s">
        <v>72</v>
      </c>
      <c r="C5" s="150" t="s">
        <v>68</v>
      </c>
      <c r="D5" s="146" t="s">
        <v>71</v>
      </c>
      <c r="E5" s="145" t="s">
        <v>74</v>
      </c>
      <c r="F5" s="146" t="s">
        <v>50</v>
      </c>
      <c r="G5" s="145" t="s">
        <v>74</v>
      </c>
      <c r="H5" s="147" t="s">
        <v>17</v>
      </c>
      <c r="I5" s="145" t="s">
        <v>74</v>
      </c>
      <c r="J5" s="149" t="s">
        <v>21</v>
      </c>
      <c r="K5" s="99" t="s">
        <v>74</v>
      </c>
    </row>
    <row r="6" spans="2:11" x14ac:dyDescent="0.4">
      <c r="B6" s="146" t="s">
        <v>94</v>
      </c>
      <c r="C6" s="150" t="s">
        <v>93</v>
      </c>
      <c r="D6" s="146" t="s">
        <v>71</v>
      </c>
      <c r="E6" s="145" t="s">
        <v>74</v>
      </c>
      <c r="F6" s="146" t="s">
        <v>50</v>
      </c>
      <c r="G6" s="145" t="s">
        <v>74</v>
      </c>
      <c r="H6" s="147" t="s">
        <v>17</v>
      </c>
      <c r="I6" s="145" t="s">
        <v>74</v>
      </c>
      <c r="J6" s="149" t="s">
        <v>21</v>
      </c>
      <c r="K6" s="99" t="s">
        <v>74</v>
      </c>
    </row>
    <row r="7" spans="2:11" x14ac:dyDescent="0.4">
      <c r="B7" s="146"/>
      <c r="C7" s="150" t="s">
        <v>24</v>
      </c>
      <c r="D7" s="146" t="s">
        <v>71</v>
      </c>
      <c r="E7" s="145">
        <v>0.35416666666666669</v>
      </c>
      <c r="F7" s="146" t="s">
        <v>50</v>
      </c>
      <c r="G7" s="145">
        <v>0.72916666666666663</v>
      </c>
      <c r="H7" s="147" t="s">
        <v>17</v>
      </c>
      <c r="I7" s="145">
        <v>4.1666666666666664E-2</v>
      </c>
      <c r="J7" s="149" t="s">
        <v>21</v>
      </c>
      <c r="K7" s="99">
        <f>(G7-E7-I7)*24</f>
        <v>7.9999999999999982</v>
      </c>
    </row>
    <row r="8" spans="2:11" x14ac:dyDescent="0.4">
      <c r="B8" s="146"/>
      <c r="C8" s="150" t="s">
        <v>25</v>
      </c>
      <c r="D8" s="146" t="s">
        <v>71</v>
      </c>
      <c r="E8" s="145">
        <v>0.29166666666666669</v>
      </c>
      <c r="F8" s="146" t="s">
        <v>50</v>
      </c>
      <c r="G8" s="145">
        <v>0.66666666666666663</v>
      </c>
      <c r="H8" s="147" t="s">
        <v>17</v>
      </c>
      <c r="I8" s="145">
        <v>4.1666666666666664E-2</v>
      </c>
      <c r="J8" s="149" t="s">
        <v>21</v>
      </c>
      <c r="K8" s="99">
        <f>(G8-E8-I8)*24</f>
        <v>7.9999999999999982</v>
      </c>
    </row>
    <row r="9" spans="2:11" x14ac:dyDescent="0.4">
      <c r="B9" s="146"/>
      <c r="C9" s="150" t="s">
        <v>26</v>
      </c>
      <c r="D9" s="146" t="s">
        <v>71</v>
      </c>
      <c r="E9" s="145">
        <v>0.33333333333333331</v>
      </c>
      <c r="F9" s="146" t="s">
        <v>50</v>
      </c>
      <c r="G9" s="145">
        <v>0.70833333333333304</v>
      </c>
      <c r="H9" s="147" t="s">
        <v>17</v>
      </c>
      <c r="I9" s="145">
        <v>4.1666666666666699E-2</v>
      </c>
      <c r="J9" s="149" t="s">
        <v>21</v>
      </c>
      <c r="K9" s="99">
        <f t="shared" ref="K9:K20" si="0">(G9-E9-I9)*24</f>
        <v>7.9999999999999929</v>
      </c>
    </row>
    <row r="10" spans="2:11" x14ac:dyDescent="0.4">
      <c r="B10" s="146"/>
      <c r="C10" s="150" t="s">
        <v>27</v>
      </c>
      <c r="D10" s="146" t="s">
        <v>71</v>
      </c>
      <c r="E10" s="145">
        <v>0.33333333333333331</v>
      </c>
      <c r="F10" s="146" t="s">
        <v>50</v>
      </c>
      <c r="G10" s="145">
        <v>0.5</v>
      </c>
      <c r="H10" s="147" t="s">
        <v>17</v>
      </c>
      <c r="I10" s="145">
        <v>0</v>
      </c>
      <c r="J10" s="149" t="s">
        <v>21</v>
      </c>
      <c r="K10" s="99">
        <f t="shared" si="0"/>
        <v>4</v>
      </c>
    </row>
    <row r="11" spans="2:11" x14ac:dyDescent="0.4">
      <c r="B11" s="146"/>
      <c r="C11" s="150" t="s">
        <v>28</v>
      </c>
      <c r="D11" s="146" t="s">
        <v>71</v>
      </c>
      <c r="E11" s="145">
        <v>0.54166666666666663</v>
      </c>
      <c r="F11" s="146" t="s">
        <v>50</v>
      </c>
      <c r="G11" s="145">
        <v>0.70833333333333337</v>
      </c>
      <c r="H11" s="147" t="s">
        <v>17</v>
      </c>
      <c r="I11" s="145">
        <v>0</v>
      </c>
      <c r="J11" s="149" t="s">
        <v>21</v>
      </c>
      <c r="K11" s="99">
        <f t="shared" si="0"/>
        <v>4.0000000000000018</v>
      </c>
    </row>
    <row r="12" spans="2:11" x14ac:dyDescent="0.4">
      <c r="B12" s="146"/>
      <c r="C12" s="150" t="s">
        <v>29</v>
      </c>
      <c r="D12" s="146" t="s">
        <v>71</v>
      </c>
      <c r="E12" s="145">
        <v>0.41666666666666669</v>
      </c>
      <c r="F12" s="146" t="s">
        <v>50</v>
      </c>
      <c r="G12" s="145">
        <v>0.58333333333333337</v>
      </c>
      <c r="H12" s="147" t="s">
        <v>17</v>
      </c>
      <c r="I12" s="145">
        <v>0</v>
      </c>
      <c r="J12" s="149" t="s">
        <v>21</v>
      </c>
      <c r="K12" s="99">
        <f t="shared" si="0"/>
        <v>4</v>
      </c>
    </row>
    <row r="13" spans="2:11" x14ac:dyDescent="0.4">
      <c r="B13" s="146"/>
      <c r="C13" s="150" t="s">
        <v>30</v>
      </c>
      <c r="D13" s="146" t="s">
        <v>71</v>
      </c>
      <c r="E13" s="145"/>
      <c r="F13" s="146" t="s">
        <v>50</v>
      </c>
      <c r="G13" s="145"/>
      <c r="H13" s="147" t="s">
        <v>17</v>
      </c>
      <c r="I13" s="145"/>
      <c r="J13" s="149" t="s">
        <v>21</v>
      </c>
      <c r="K13" s="99">
        <f t="shared" si="0"/>
        <v>0</v>
      </c>
    </row>
    <row r="14" spans="2:11" x14ac:dyDescent="0.4">
      <c r="B14" s="146"/>
      <c r="C14" s="150" t="s">
        <v>31</v>
      </c>
      <c r="D14" s="146" t="s">
        <v>71</v>
      </c>
      <c r="E14" s="145"/>
      <c r="F14" s="146" t="s">
        <v>50</v>
      </c>
      <c r="G14" s="145"/>
      <c r="H14" s="147" t="s">
        <v>17</v>
      </c>
      <c r="I14" s="145"/>
      <c r="J14" s="149" t="s">
        <v>21</v>
      </c>
      <c r="K14" s="99">
        <f t="shared" si="0"/>
        <v>0</v>
      </c>
    </row>
    <row r="15" spans="2:11" x14ac:dyDescent="0.4">
      <c r="B15" s="146"/>
      <c r="C15" s="150" t="s">
        <v>32</v>
      </c>
      <c r="D15" s="146" t="s">
        <v>71</v>
      </c>
      <c r="E15" s="145"/>
      <c r="F15" s="146" t="s">
        <v>50</v>
      </c>
      <c r="G15" s="145"/>
      <c r="H15" s="147" t="s">
        <v>17</v>
      </c>
      <c r="I15" s="145"/>
      <c r="J15" s="149" t="s">
        <v>21</v>
      </c>
      <c r="K15" s="99">
        <f t="shared" si="0"/>
        <v>0</v>
      </c>
    </row>
    <row r="16" spans="2:11" x14ac:dyDescent="0.4">
      <c r="B16" s="146"/>
      <c r="C16" s="150" t="s">
        <v>33</v>
      </c>
      <c r="D16" s="146" t="s">
        <v>71</v>
      </c>
      <c r="E16" s="145"/>
      <c r="F16" s="146" t="s">
        <v>50</v>
      </c>
      <c r="G16" s="145"/>
      <c r="H16" s="147" t="s">
        <v>17</v>
      </c>
      <c r="I16" s="145"/>
      <c r="J16" s="149" t="s">
        <v>21</v>
      </c>
      <c r="K16" s="99">
        <f t="shared" si="0"/>
        <v>0</v>
      </c>
    </row>
    <row r="17" spans="2:11" x14ac:dyDescent="0.4">
      <c r="B17" s="146"/>
      <c r="C17" s="150" t="s">
        <v>34</v>
      </c>
      <c r="D17" s="146" t="s">
        <v>71</v>
      </c>
      <c r="E17" s="145"/>
      <c r="F17" s="146" t="s">
        <v>50</v>
      </c>
      <c r="G17" s="145"/>
      <c r="H17" s="147" t="s">
        <v>17</v>
      </c>
      <c r="I17" s="145"/>
      <c r="J17" s="149" t="s">
        <v>21</v>
      </c>
      <c r="K17" s="99">
        <f t="shared" si="0"/>
        <v>0</v>
      </c>
    </row>
    <row r="18" spans="2:11" x14ac:dyDescent="0.4">
      <c r="B18" s="146"/>
      <c r="C18" s="150" t="s">
        <v>35</v>
      </c>
      <c r="D18" s="146" t="s">
        <v>71</v>
      </c>
      <c r="E18" s="145"/>
      <c r="F18" s="146" t="s">
        <v>50</v>
      </c>
      <c r="G18" s="145"/>
      <c r="H18" s="147" t="s">
        <v>17</v>
      </c>
      <c r="I18" s="145"/>
      <c r="J18" s="149" t="s">
        <v>21</v>
      </c>
      <c r="K18" s="139">
        <f t="shared" si="0"/>
        <v>0</v>
      </c>
    </row>
    <row r="19" spans="2:11" x14ac:dyDescent="0.4">
      <c r="B19" s="146"/>
      <c r="C19" s="150" t="s">
        <v>36</v>
      </c>
      <c r="D19" s="146" t="s">
        <v>71</v>
      </c>
      <c r="E19" s="145"/>
      <c r="F19" s="146" t="s">
        <v>50</v>
      </c>
      <c r="G19" s="145"/>
      <c r="H19" s="147" t="s">
        <v>17</v>
      </c>
      <c r="I19" s="145"/>
      <c r="J19" s="149" t="s">
        <v>21</v>
      </c>
      <c r="K19" s="99">
        <f t="shared" si="0"/>
        <v>0</v>
      </c>
    </row>
    <row r="20" spans="2:11" x14ac:dyDescent="0.4">
      <c r="B20" s="146"/>
      <c r="C20" s="150" t="s">
        <v>37</v>
      </c>
      <c r="D20" s="146" t="s">
        <v>71</v>
      </c>
      <c r="E20" s="145"/>
      <c r="F20" s="146" t="s">
        <v>50</v>
      </c>
      <c r="G20" s="145"/>
      <c r="H20" s="147" t="s">
        <v>17</v>
      </c>
      <c r="I20" s="145"/>
      <c r="J20" s="149" t="s">
        <v>21</v>
      </c>
      <c r="K20" s="99">
        <f t="shared" si="0"/>
        <v>0</v>
      </c>
    </row>
    <row r="21" spans="2:11" x14ac:dyDescent="0.4">
      <c r="B21" s="146"/>
      <c r="C21" s="150" t="s">
        <v>38</v>
      </c>
      <c r="D21" s="146" t="s">
        <v>71</v>
      </c>
      <c r="E21" s="148"/>
      <c r="F21" s="146" t="s">
        <v>50</v>
      </c>
      <c r="G21" s="148"/>
      <c r="H21" s="147" t="s">
        <v>17</v>
      </c>
      <c r="I21" s="148"/>
      <c r="J21" s="149" t="s">
        <v>21</v>
      </c>
      <c r="K21" s="144">
        <v>1</v>
      </c>
    </row>
    <row r="22" spans="2:11" x14ac:dyDescent="0.4">
      <c r="B22" s="146"/>
      <c r="C22" s="150" t="s">
        <v>39</v>
      </c>
      <c r="D22" s="146" t="s">
        <v>71</v>
      </c>
      <c r="E22" s="148"/>
      <c r="F22" s="146" t="s">
        <v>50</v>
      </c>
      <c r="G22" s="148"/>
      <c r="H22" s="147" t="s">
        <v>17</v>
      </c>
      <c r="I22" s="148"/>
      <c r="J22" s="149" t="s">
        <v>21</v>
      </c>
      <c r="K22" s="144">
        <v>2</v>
      </c>
    </row>
    <row r="23" spans="2:11" x14ac:dyDescent="0.4">
      <c r="B23" s="146"/>
      <c r="C23" s="150" t="s">
        <v>40</v>
      </c>
      <c r="D23" s="146" t="s">
        <v>71</v>
      </c>
      <c r="E23" s="148"/>
      <c r="F23" s="146" t="s">
        <v>50</v>
      </c>
      <c r="G23" s="148"/>
      <c r="H23" s="147" t="s">
        <v>17</v>
      </c>
      <c r="I23" s="148"/>
      <c r="J23" s="149" t="s">
        <v>21</v>
      </c>
      <c r="K23" s="144">
        <v>3</v>
      </c>
    </row>
    <row r="24" spans="2:11" x14ac:dyDescent="0.4">
      <c r="B24" s="146"/>
      <c r="C24" s="150" t="s">
        <v>41</v>
      </c>
      <c r="D24" s="146" t="s">
        <v>71</v>
      </c>
      <c r="E24" s="148"/>
      <c r="F24" s="146" t="s">
        <v>50</v>
      </c>
      <c r="G24" s="148"/>
      <c r="H24" s="147" t="s">
        <v>17</v>
      </c>
      <c r="I24" s="148"/>
      <c r="J24" s="149" t="s">
        <v>21</v>
      </c>
      <c r="K24" s="144">
        <v>4</v>
      </c>
    </row>
    <row r="25" spans="2:11" x14ac:dyDescent="0.4">
      <c r="B25" s="146"/>
      <c r="C25" s="150" t="s">
        <v>42</v>
      </c>
      <c r="D25" s="146" t="s">
        <v>71</v>
      </c>
      <c r="E25" s="148"/>
      <c r="F25" s="146" t="s">
        <v>50</v>
      </c>
      <c r="G25" s="148"/>
      <c r="H25" s="147" t="s">
        <v>17</v>
      </c>
      <c r="I25" s="148"/>
      <c r="J25" s="149" t="s">
        <v>21</v>
      </c>
      <c r="K25" s="144">
        <v>5</v>
      </c>
    </row>
    <row r="26" spans="2:11" x14ac:dyDescent="0.4">
      <c r="B26" s="146"/>
      <c r="C26" s="150" t="s">
        <v>43</v>
      </c>
      <c r="D26" s="146" t="s">
        <v>71</v>
      </c>
      <c r="E26" s="148"/>
      <c r="F26" s="146" t="s">
        <v>50</v>
      </c>
      <c r="G26" s="148"/>
      <c r="H26" s="147" t="s">
        <v>17</v>
      </c>
      <c r="I26" s="148"/>
      <c r="J26" s="149" t="s">
        <v>21</v>
      </c>
      <c r="K26" s="144">
        <v>6</v>
      </c>
    </row>
    <row r="27" spans="2:11" x14ac:dyDescent="0.4">
      <c r="B27" s="146"/>
      <c r="C27" s="150" t="s">
        <v>44</v>
      </c>
      <c r="D27" s="146" t="s">
        <v>71</v>
      </c>
      <c r="E27" s="148"/>
      <c r="F27" s="146" t="s">
        <v>50</v>
      </c>
      <c r="G27" s="148"/>
      <c r="H27" s="147" t="s">
        <v>17</v>
      </c>
      <c r="I27" s="148"/>
      <c r="J27" s="149" t="s">
        <v>21</v>
      </c>
      <c r="K27" s="144">
        <v>7</v>
      </c>
    </row>
    <row r="28" spans="2:11" x14ac:dyDescent="0.4">
      <c r="B28" s="146"/>
      <c r="C28" s="150" t="s">
        <v>45</v>
      </c>
      <c r="D28" s="146" t="s">
        <v>71</v>
      </c>
      <c r="E28" s="148"/>
      <c r="F28" s="146" t="s">
        <v>50</v>
      </c>
      <c r="G28" s="148"/>
      <c r="H28" s="147" t="s">
        <v>17</v>
      </c>
      <c r="I28" s="148"/>
      <c r="J28" s="149" t="s">
        <v>21</v>
      </c>
      <c r="K28" s="144">
        <v>8</v>
      </c>
    </row>
    <row r="29" spans="2:11" x14ac:dyDescent="0.4">
      <c r="B29" s="146"/>
      <c r="C29" s="150" t="s">
        <v>46</v>
      </c>
      <c r="D29" s="146" t="s">
        <v>71</v>
      </c>
      <c r="E29" s="148"/>
      <c r="F29" s="146" t="s">
        <v>50</v>
      </c>
      <c r="G29" s="148"/>
      <c r="H29" s="147" t="s">
        <v>17</v>
      </c>
      <c r="I29" s="148"/>
      <c r="J29" s="149" t="s">
        <v>21</v>
      </c>
      <c r="K29" s="144"/>
    </row>
    <row r="30" spans="2:11" x14ac:dyDescent="0.4">
      <c r="B30" s="146"/>
      <c r="C30" s="150" t="s">
        <v>47</v>
      </c>
      <c r="D30" s="146" t="s">
        <v>71</v>
      </c>
      <c r="E30" s="148"/>
      <c r="F30" s="146" t="s">
        <v>50</v>
      </c>
      <c r="G30" s="148"/>
      <c r="H30" s="147" t="s">
        <v>17</v>
      </c>
      <c r="I30" s="148"/>
      <c r="J30" s="149" t="s">
        <v>21</v>
      </c>
      <c r="K30" s="144"/>
    </row>
    <row r="31" spans="2:11" x14ac:dyDescent="0.4">
      <c r="B31" s="146"/>
      <c r="C31" s="150" t="s">
        <v>48</v>
      </c>
      <c r="D31" s="146" t="s">
        <v>71</v>
      </c>
      <c r="E31" s="148"/>
      <c r="F31" s="146" t="s">
        <v>50</v>
      </c>
      <c r="G31" s="148"/>
      <c r="H31" s="147" t="s">
        <v>17</v>
      </c>
      <c r="I31" s="148"/>
      <c r="J31" s="149" t="s">
        <v>21</v>
      </c>
      <c r="K31" s="144"/>
    </row>
    <row r="32" spans="2:11" x14ac:dyDescent="0.4">
      <c r="B32" s="146"/>
      <c r="C32" s="150" t="s">
        <v>49</v>
      </c>
      <c r="D32" s="146" t="s">
        <v>71</v>
      </c>
      <c r="E32" s="145"/>
      <c r="F32" s="146" t="s">
        <v>50</v>
      </c>
      <c r="G32" s="145"/>
      <c r="H32" s="147" t="s">
        <v>17</v>
      </c>
      <c r="I32" s="145"/>
      <c r="J32" s="149" t="s">
        <v>21</v>
      </c>
      <c r="K32" s="99">
        <f t="shared" ref="K32" si="1">(G32-E32-I32)*24</f>
        <v>0</v>
      </c>
    </row>
    <row r="33" spans="2:13" x14ac:dyDescent="0.4">
      <c r="B33" s="146"/>
      <c r="C33" s="150" t="s">
        <v>191</v>
      </c>
      <c r="D33" s="146" t="s">
        <v>71</v>
      </c>
      <c r="E33" s="145"/>
      <c r="F33" s="146" t="s">
        <v>50</v>
      </c>
      <c r="G33" s="145"/>
      <c r="H33" s="147" t="s">
        <v>17</v>
      </c>
      <c r="I33" s="145"/>
      <c r="J33" s="149" t="s">
        <v>21</v>
      </c>
      <c r="K33" s="99">
        <f t="shared" ref="K33:K35" si="2">(G33-E33-I33)*24</f>
        <v>0</v>
      </c>
      <c r="M33" s="29" t="s">
        <v>193</v>
      </c>
    </row>
    <row r="34" spans="2:13" x14ac:dyDescent="0.4">
      <c r="B34" s="146"/>
      <c r="C34" s="150" t="s">
        <v>192</v>
      </c>
      <c r="D34" s="146" t="s">
        <v>71</v>
      </c>
      <c r="E34" s="145"/>
      <c r="F34" s="146" t="s">
        <v>50</v>
      </c>
      <c r="G34" s="145"/>
      <c r="H34" s="147" t="s">
        <v>17</v>
      </c>
      <c r="I34" s="145"/>
      <c r="J34" s="149" t="s">
        <v>21</v>
      </c>
      <c r="K34" s="99">
        <f t="shared" ref="K34" si="3">(G34-E34-I34)*24</f>
        <v>0</v>
      </c>
      <c r="M34" s="29" t="s">
        <v>193</v>
      </c>
    </row>
    <row r="35" spans="2:13" x14ac:dyDescent="0.4">
      <c r="B35" s="146"/>
      <c r="C35" s="150" t="s">
        <v>73</v>
      </c>
      <c r="D35" s="146" t="s">
        <v>71</v>
      </c>
      <c r="E35" s="145"/>
      <c r="F35" s="146" t="s">
        <v>50</v>
      </c>
      <c r="G35" s="145"/>
      <c r="H35" s="147" t="s">
        <v>17</v>
      </c>
      <c r="I35" s="145"/>
      <c r="J35" s="149" t="s">
        <v>21</v>
      </c>
      <c r="K35" s="99">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H73"/>
  <sheetViews>
    <sheetView showGridLines="0" tabSelected="1" view="pageBreakPreview" zoomScale="75" zoomScaleNormal="55" zoomScaleSheetLayoutView="75" workbookViewId="0">
      <selection activeCell="S48" sqref="S48"/>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313" t="s">
        <v>171</v>
      </c>
      <c r="AQ1" s="314"/>
      <c r="AR1" s="314"/>
      <c r="AS1" s="314"/>
      <c r="AT1" s="314"/>
      <c r="AU1" s="314"/>
      <c r="AV1" s="314"/>
      <c r="AW1" s="314"/>
      <c r="AX1" s="314"/>
      <c r="AY1" s="314"/>
      <c r="AZ1" s="314"/>
      <c r="BA1" s="314"/>
      <c r="BB1" s="314"/>
      <c r="BC1" s="314"/>
      <c r="BD1" s="314"/>
      <c r="BE1" s="14" t="s">
        <v>0</v>
      </c>
    </row>
    <row r="2" spans="2:60" s="7" customFormat="1" ht="20.25" customHeight="1" x14ac:dyDescent="0.4">
      <c r="D2" s="6"/>
      <c r="H2" s="6"/>
      <c r="I2" s="8"/>
      <c r="J2" s="8"/>
      <c r="K2" s="8"/>
      <c r="L2" s="8"/>
      <c r="M2" s="8"/>
      <c r="W2" s="18" t="s">
        <v>20</v>
      </c>
      <c r="X2" s="315">
        <v>2</v>
      </c>
      <c r="Y2" s="315"/>
      <c r="Z2" s="18" t="s">
        <v>17</v>
      </c>
      <c r="AA2" s="316">
        <f>IF(X2=0,"",YEAR(DATE(2018+X2,1,1)))</f>
        <v>2020</v>
      </c>
      <c r="AB2" s="316"/>
      <c r="AC2" s="19" t="s">
        <v>21</v>
      </c>
      <c r="AD2" s="19" t="s">
        <v>22</v>
      </c>
      <c r="AE2" s="315">
        <v>4</v>
      </c>
      <c r="AF2" s="315"/>
      <c r="AG2" s="19" t="s">
        <v>23</v>
      </c>
      <c r="AM2" s="14"/>
      <c r="AN2" s="8" t="s">
        <v>18</v>
      </c>
      <c r="AO2" s="8" t="s">
        <v>17</v>
      </c>
      <c r="AP2" s="317"/>
      <c r="AQ2" s="317"/>
      <c r="AR2" s="317"/>
      <c r="AS2" s="317"/>
      <c r="AT2" s="317"/>
      <c r="AU2" s="317"/>
      <c r="AV2" s="317"/>
      <c r="AW2" s="317"/>
      <c r="AX2" s="317"/>
      <c r="AY2" s="317"/>
      <c r="AZ2" s="317"/>
      <c r="BA2" s="317"/>
      <c r="BB2" s="317"/>
      <c r="BC2" s="317"/>
      <c r="BD2" s="317"/>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149</v>
      </c>
      <c r="BC3" s="318" t="s">
        <v>119</v>
      </c>
      <c r="BD3" s="319"/>
      <c r="BE3" s="319"/>
      <c r="BF3" s="319"/>
      <c r="BG3" s="8"/>
      <c r="BH3" s="8"/>
    </row>
    <row r="4" spans="2:60" s="7" customFormat="1" ht="20.25" customHeight="1" x14ac:dyDescent="0.4">
      <c r="B4" s="307" t="s">
        <v>150</v>
      </c>
      <c r="C4" s="308"/>
      <c r="D4" s="308"/>
      <c r="E4" s="308"/>
      <c r="F4" s="308"/>
      <c r="G4" s="308"/>
      <c r="H4" s="308"/>
      <c r="I4" s="309"/>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161</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10">
        <v>8</v>
      </c>
      <c r="AT5" s="310"/>
      <c r="AU5" s="67" t="s">
        <v>57</v>
      </c>
      <c r="AV5" s="66"/>
      <c r="AW5" s="310">
        <v>40</v>
      </c>
      <c r="AX5" s="310"/>
      <c r="AY5" s="67" t="s">
        <v>58</v>
      </c>
      <c r="AZ5" s="66"/>
      <c r="BA5" s="310">
        <v>160</v>
      </c>
      <c r="BB5" s="310"/>
      <c r="BC5" s="67" t="s">
        <v>59</v>
      </c>
      <c r="BD5" s="66"/>
      <c r="BE5" s="26"/>
      <c r="BF5" s="8"/>
      <c r="BG5" s="8"/>
      <c r="BH5" s="8"/>
    </row>
    <row r="6" spans="2:60" s="7" customFormat="1" ht="20.25" customHeight="1" x14ac:dyDescent="0.4">
      <c r="B6" s="125" t="s">
        <v>101</v>
      </c>
      <c r="C6" s="125" t="s">
        <v>101</v>
      </c>
      <c r="D6" s="125" t="s">
        <v>101</v>
      </c>
      <c r="E6" s="125" t="s">
        <v>101</v>
      </c>
      <c r="F6" s="125" t="s">
        <v>101</v>
      </c>
      <c r="G6" s="125" t="s">
        <v>102</v>
      </c>
      <c r="H6" s="125" t="s">
        <v>102</v>
      </c>
      <c r="I6" s="125" t="s">
        <v>101</v>
      </c>
      <c r="J6" s="64" t="s">
        <v>66</v>
      </c>
      <c r="K6" s="311"/>
      <c r="L6" s="311"/>
      <c r="M6" s="311"/>
      <c r="N6" s="64" t="s">
        <v>50</v>
      </c>
      <c r="O6" s="311"/>
      <c r="P6" s="311"/>
      <c r="Q6" s="311"/>
      <c r="R6" s="60" t="s">
        <v>103</v>
      </c>
      <c r="S6" s="312">
        <f>(O6-K6)*24</f>
        <v>0</v>
      </c>
      <c r="T6" s="312"/>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6" t="s">
        <v>102</v>
      </c>
      <c r="C7" s="126" t="s">
        <v>102</v>
      </c>
      <c r="D7" s="126" t="s">
        <v>102</v>
      </c>
      <c r="E7" s="126" t="s">
        <v>102</v>
      </c>
      <c r="F7" s="126" t="s">
        <v>102</v>
      </c>
      <c r="G7" s="126" t="s">
        <v>101</v>
      </c>
      <c r="H7" s="126" t="s">
        <v>101</v>
      </c>
      <c r="I7" s="126" t="s">
        <v>102</v>
      </c>
      <c r="J7" s="64" t="s">
        <v>66</v>
      </c>
      <c r="K7" s="311"/>
      <c r="L7" s="311"/>
      <c r="M7" s="311"/>
      <c r="N7" s="64" t="s">
        <v>50</v>
      </c>
      <c r="O7" s="311"/>
      <c r="P7" s="311"/>
      <c r="Q7" s="311"/>
      <c r="R7" s="60" t="s">
        <v>103</v>
      </c>
      <c r="S7" s="312">
        <f>(O7-K7)*24</f>
        <v>0</v>
      </c>
      <c r="T7" s="312"/>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320">
        <f>DAY(EOMONTH(DATE(AA2,AE2,1),0))</f>
        <v>30</v>
      </c>
      <c r="BB7" s="320"/>
      <c r="BC7" s="67" t="s">
        <v>61</v>
      </c>
      <c r="BD7" s="71"/>
      <c r="BE7" s="14"/>
      <c r="BF7" s="8"/>
      <c r="BG7" s="8"/>
      <c r="BH7" s="8"/>
    </row>
    <row r="8" spans="2:60" s="7" customFormat="1" ht="20.25" customHeight="1" x14ac:dyDescent="0.4">
      <c r="B8" s="300" t="s">
        <v>162</v>
      </c>
      <c r="C8" s="301"/>
      <c r="D8" s="301"/>
      <c r="E8" s="301"/>
      <c r="F8" s="301"/>
      <c r="G8" s="301"/>
      <c r="H8" s="301"/>
      <c r="I8" s="301"/>
      <c r="J8" s="301"/>
      <c r="K8" s="302"/>
      <c r="L8" s="302"/>
      <c r="M8" s="302"/>
      <c r="N8" s="301"/>
      <c r="O8" s="302"/>
      <c r="P8" s="302"/>
      <c r="Q8" s="302"/>
      <c r="R8" s="301"/>
      <c r="S8" s="302"/>
      <c r="T8" s="302"/>
      <c r="U8" s="303"/>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304"/>
      <c r="C9" s="305"/>
      <c r="D9" s="305"/>
      <c r="E9" s="305"/>
      <c r="F9" s="305"/>
      <c r="G9" s="305"/>
      <c r="H9" s="305"/>
      <c r="I9" s="305"/>
      <c r="J9" s="305"/>
      <c r="K9" s="305"/>
      <c r="L9" s="305"/>
      <c r="M9" s="305"/>
      <c r="N9" s="305"/>
      <c r="O9" s="305"/>
      <c r="P9" s="305"/>
      <c r="Q9" s="305"/>
      <c r="R9" s="305"/>
      <c r="S9" s="305"/>
      <c r="T9" s="305"/>
      <c r="U9" s="306"/>
      <c r="V9" s="64"/>
      <c r="AC9" s="25"/>
      <c r="AD9" s="25"/>
      <c r="AE9" s="23"/>
      <c r="AF9" s="23"/>
      <c r="AG9" s="68"/>
      <c r="AH9" s="15"/>
      <c r="AI9" s="15"/>
      <c r="AJ9" s="15"/>
      <c r="AK9" s="15"/>
      <c r="AL9" s="15"/>
      <c r="AM9" s="69"/>
      <c r="AN9" s="70"/>
      <c r="AO9" s="70"/>
      <c r="AP9" s="71"/>
      <c r="AQ9" s="71"/>
      <c r="AR9" s="71"/>
      <c r="AS9" s="71"/>
      <c r="AT9" s="71"/>
      <c r="AU9" s="71"/>
      <c r="AV9" s="71"/>
      <c r="AW9" s="66"/>
      <c r="AX9" s="66"/>
      <c r="AY9" s="66"/>
      <c r="AZ9" s="66"/>
      <c r="BA9" s="106"/>
      <c r="BB9" s="106"/>
      <c r="BC9" s="67"/>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284" t="s">
        <v>62</v>
      </c>
      <c r="C11" s="287" t="s">
        <v>130</v>
      </c>
      <c r="D11" s="288"/>
      <c r="E11" s="292" t="s">
        <v>131</v>
      </c>
      <c r="F11" s="288"/>
      <c r="G11" s="292" t="s">
        <v>132</v>
      </c>
      <c r="H11" s="287"/>
      <c r="I11" s="287"/>
      <c r="J11" s="287"/>
      <c r="K11" s="288"/>
      <c r="L11" s="292" t="s">
        <v>133</v>
      </c>
      <c r="M11" s="287"/>
      <c r="N11" s="287"/>
      <c r="O11" s="295"/>
      <c r="P11" s="33"/>
      <c r="Q11" s="33"/>
      <c r="R11" s="33"/>
      <c r="S11" s="298" t="s">
        <v>134</v>
      </c>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72" t="str">
        <f>IF(BC3="計画","(9)1～4週目の勤務時間数合計","(9)1か月の勤務時間数合計")</f>
        <v>(9)1～4週目の勤務時間数合計</v>
      </c>
      <c r="AY11" s="273"/>
      <c r="AZ11" s="272" t="s">
        <v>135</v>
      </c>
      <c r="BA11" s="273"/>
      <c r="BB11" s="280" t="s">
        <v>159</v>
      </c>
      <c r="BC11" s="280"/>
      <c r="BD11" s="280"/>
      <c r="BE11" s="280"/>
      <c r="BF11" s="280"/>
      <c r="BG11" s="280"/>
    </row>
    <row r="12" spans="2:60" ht="20.25" customHeight="1" thickBot="1" x14ac:dyDescent="0.45">
      <c r="B12" s="285"/>
      <c r="C12" s="160"/>
      <c r="D12" s="289"/>
      <c r="E12" s="293"/>
      <c r="F12" s="289"/>
      <c r="G12" s="293"/>
      <c r="H12" s="160"/>
      <c r="I12" s="160"/>
      <c r="J12" s="160"/>
      <c r="K12" s="289"/>
      <c r="L12" s="293"/>
      <c r="M12" s="160"/>
      <c r="N12" s="160"/>
      <c r="O12" s="296"/>
      <c r="P12" s="34"/>
      <c r="Q12" s="34"/>
      <c r="R12" s="34"/>
      <c r="S12" s="282" t="s">
        <v>10</v>
      </c>
      <c r="T12" s="163"/>
      <c r="U12" s="163"/>
      <c r="V12" s="163"/>
      <c r="W12" s="163"/>
      <c r="X12" s="163"/>
      <c r="Y12" s="283"/>
      <c r="Z12" s="282" t="s">
        <v>11</v>
      </c>
      <c r="AA12" s="163"/>
      <c r="AB12" s="163"/>
      <c r="AC12" s="163"/>
      <c r="AD12" s="163"/>
      <c r="AE12" s="163"/>
      <c r="AF12" s="283"/>
      <c r="AG12" s="282" t="s">
        <v>12</v>
      </c>
      <c r="AH12" s="163"/>
      <c r="AI12" s="163"/>
      <c r="AJ12" s="163"/>
      <c r="AK12" s="163"/>
      <c r="AL12" s="163"/>
      <c r="AM12" s="283"/>
      <c r="AN12" s="282" t="s">
        <v>13</v>
      </c>
      <c r="AO12" s="163"/>
      <c r="AP12" s="163"/>
      <c r="AQ12" s="163"/>
      <c r="AR12" s="163"/>
      <c r="AS12" s="163"/>
      <c r="AT12" s="283"/>
      <c r="AU12" s="282" t="s">
        <v>14</v>
      </c>
      <c r="AV12" s="163"/>
      <c r="AW12" s="283"/>
      <c r="AX12" s="274"/>
      <c r="AY12" s="275"/>
      <c r="AZ12" s="274"/>
      <c r="BA12" s="275"/>
      <c r="BB12" s="280"/>
      <c r="BC12" s="280"/>
      <c r="BD12" s="280"/>
      <c r="BE12" s="280"/>
      <c r="BF12" s="280"/>
      <c r="BG12" s="280"/>
    </row>
    <row r="13" spans="2:60" ht="20.25" customHeight="1" thickBot="1" x14ac:dyDescent="0.45">
      <c r="B13" s="285"/>
      <c r="C13" s="160"/>
      <c r="D13" s="289"/>
      <c r="E13" s="293"/>
      <c r="F13" s="289"/>
      <c r="G13" s="293"/>
      <c r="H13" s="160"/>
      <c r="I13" s="160"/>
      <c r="J13" s="160"/>
      <c r="K13" s="289"/>
      <c r="L13" s="293"/>
      <c r="M13" s="160"/>
      <c r="N13" s="160"/>
      <c r="O13" s="296"/>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274"/>
      <c r="AY13" s="275"/>
      <c r="AZ13" s="274"/>
      <c r="BA13" s="275"/>
      <c r="BB13" s="280"/>
      <c r="BC13" s="280"/>
      <c r="BD13" s="280"/>
      <c r="BE13" s="280"/>
      <c r="BF13" s="280"/>
      <c r="BG13" s="280"/>
    </row>
    <row r="14" spans="2:60" ht="20.25" hidden="1" customHeight="1" thickBot="1" x14ac:dyDescent="0.45">
      <c r="B14" s="285"/>
      <c r="C14" s="160"/>
      <c r="D14" s="289"/>
      <c r="E14" s="293"/>
      <c r="F14" s="289"/>
      <c r="G14" s="293"/>
      <c r="H14" s="160"/>
      <c r="I14" s="160"/>
      <c r="J14" s="160"/>
      <c r="K14" s="289"/>
      <c r="L14" s="293"/>
      <c r="M14" s="160"/>
      <c r="N14" s="160"/>
      <c r="O14" s="296"/>
      <c r="P14" s="34"/>
      <c r="Q14" s="34"/>
      <c r="R14" s="34"/>
      <c r="S14" s="4">
        <f>WEEKDAY(DATE($AA$2,$AE$2,1))</f>
        <v>4</v>
      </c>
      <c r="T14" s="37">
        <f>WEEKDAY(DATE($AA$2,$AE$2,2))</f>
        <v>5</v>
      </c>
      <c r="U14" s="37">
        <f>WEEKDAY(DATE($AA$2,$AE$2,3))</f>
        <v>6</v>
      </c>
      <c r="V14" s="37">
        <f>WEEKDAY(DATE($AA$2,$AE$2,4))</f>
        <v>7</v>
      </c>
      <c r="W14" s="37">
        <f>WEEKDAY(DATE($AA$2,$AE$2,5))</f>
        <v>1</v>
      </c>
      <c r="X14" s="37">
        <f>WEEKDAY(DATE($AA$2,$AE$2,6))</f>
        <v>2</v>
      </c>
      <c r="Y14" s="5">
        <f>WEEKDAY(DATE($AA$2,$AE$2,7))</f>
        <v>3</v>
      </c>
      <c r="Z14" s="4">
        <f>WEEKDAY(DATE($AA$2,$AE$2,8))</f>
        <v>4</v>
      </c>
      <c r="AA14" s="37">
        <f>WEEKDAY(DATE($AA$2,$AE$2,9))</f>
        <v>5</v>
      </c>
      <c r="AB14" s="37">
        <f>WEEKDAY(DATE($AA$2,$AE$2,10))</f>
        <v>6</v>
      </c>
      <c r="AC14" s="37">
        <f>WEEKDAY(DATE($AA$2,$AE$2,11))</f>
        <v>7</v>
      </c>
      <c r="AD14" s="37">
        <f>WEEKDAY(DATE($AA$2,$AE$2,12))</f>
        <v>1</v>
      </c>
      <c r="AE14" s="37">
        <f>WEEKDAY(DATE($AA$2,$AE$2,13))</f>
        <v>2</v>
      </c>
      <c r="AF14" s="5">
        <f>WEEKDAY(DATE($AA$2,$AE$2,14))</f>
        <v>3</v>
      </c>
      <c r="AG14" s="4">
        <f>WEEKDAY(DATE($AA$2,$AE$2,15))</f>
        <v>4</v>
      </c>
      <c r="AH14" s="37">
        <f>WEEKDAY(DATE($AA$2,$AE$2,16))</f>
        <v>5</v>
      </c>
      <c r="AI14" s="37">
        <f>WEEKDAY(DATE($AA$2,$AE$2,17))</f>
        <v>6</v>
      </c>
      <c r="AJ14" s="37">
        <f>WEEKDAY(DATE($AA$2,$AE$2,18))</f>
        <v>7</v>
      </c>
      <c r="AK14" s="37">
        <f>WEEKDAY(DATE($AA$2,$AE$2,19))</f>
        <v>1</v>
      </c>
      <c r="AL14" s="37">
        <f>WEEKDAY(DATE($AA$2,$AE$2,20))</f>
        <v>2</v>
      </c>
      <c r="AM14" s="5">
        <f>WEEKDAY(DATE($AA$2,$AE$2,21))</f>
        <v>3</v>
      </c>
      <c r="AN14" s="4">
        <f>WEEKDAY(DATE($AA$2,$AE$2,22))</f>
        <v>4</v>
      </c>
      <c r="AO14" s="37">
        <f>WEEKDAY(DATE($AA$2,$AE$2,23))</f>
        <v>5</v>
      </c>
      <c r="AP14" s="37">
        <f>WEEKDAY(DATE($AA$2,$AE$2,24))</f>
        <v>6</v>
      </c>
      <c r="AQ14" s="37">
        <f>WEEKDAY(DATE($AA$2,$AE$2,25))</f>
        <v>7</v>
      </c>
      <c r="AR14" s="37">
        <f>WEEKDAY(DATE($AA$2,$AE$2,26))</f>
        <v>1</v>
      </c>
      <c r="AS14" s="37">
        <f>WEEKDAY(DATE($AA$2,$AE$2,27))</f>
        <v>2</v>
      </c>
      <c r="AT14" s="5">
        <f>WEEKDAY(DATE($AA$2,$AE$2,28))</f>
        <v>3</v>
      </c>
      <c r="AU14" s="4">
        <f>IF(AU13=29,WEEKDAY(DATE($AA$2,$AE$2,29)),0)</f>
        <v>0</v>
      </c>
      <c r="AV14" s="37">
        <f>IF(AV13=30,WEEKDAY(DATE($AA$2,$AE$2,30)),0)</f>
        <v>0</v>
      </c>
      <c r="AW14" s="5">
        <f>IF(AW13=31,WEEKDAY(DATE($AA$2,$AE$2,31)),0)</f>
        <v>0</v>
      </c>
      <c r="AX14" s="276"/>
      <c r="AY14" s="277"/>
      <c r="AZ14" s="276"/>
      <c r="BA14" s="277"/>
      <c r="BB14" s="281"/>
      <c r="BC14" s="281"/>
      <c r="BD14" s="281"/>
      <c r="BE14" s="281"/>
      <c r="BF14" s="281"/>
      <c r="BG14" s="281"/>
    </row>
    <row r="15" spans="2:60" ht="20.25" customHeight="1" thickBot="1" x14ac:dyDescent="0.45">
      <c r="B15" s="286"/>
      <c r="C15" s="290"/>
      <c r="D15" s="291"/>
      <c r="E15" s="294"/>
      <c r="F15" s="291"/>
      <c r="G15" s="294"/>
      <c r="H15" s="290"/>
      <c r="I15" s="290"/>
      <c r="J15" s="290"/>
      <c r="K15" s="291"/>
      <c r="L15" s="294"/>
      <c r="M15" s="290"/>
      <c r="N15" s="290"/>
      <c r="O15" s="297"/>
      <c r="P15" s="35"/>
      <c r="Q15" s="35"/>
      <c r="R15" s="35"/>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78"/>
      <c r="AY15" s="279"/>
      <c r="AZ15" s="278"/>
      <c r="BA15" s="279"/>
      <c r="BB15" s="281"/>
      <c r="BC15" s="281"/>
      <c r="BD15" s="281"/>
      <c r="BE15" s="281"/>
      <c r="BF15" s="281"/>
      <c r="BG15" s="281"/>
    </row>
    <row r="16" spans="2:60" ht="20.25" customHeight="1" x14ac:dyDescent="0.4">
      <c r="B16" s="261">
        <v>1</v>
      </c>
      <c r="C16" s="262"/>
      <c r="D16" s="263"/>
      <c r="E16" s="264"/>
      <c r="F16" s="265"/>
      <c r="G16" s="226"/>
      <c r="H16" s="227"/>
      <c r="I16" s="227"/>
      <c r="J16" s="227"/>
      <c r="K16" s="228"/>
      <c r="L16" s="266"/>
      <c r="M16" s="267"/>
      <c r="N16" s="267"/>
      <c r="O16" s="268"/>
      <c r="P16" s="269" t="s">
        <v>55</v>
      </c>
      <c r="Q16" s="270"/>
      <c r="R16" s="271"/>
      <c r="S16" s="133"/>
      <c r="T16" s="134"/>
      <c r="U16" s="134"/>
      <c r="V16" s="134"/>
      <c r="W16" s="134"/>
      <c r="X16" s="134"/>
      <c r="Y16" s="135"/>
      <c r="Z16" s="133"/>
      <c r="AA16" s="134"/>
      <c r="AB16" s="134"/>
      <c r="AC16" s="134"/>
      <c r="AD16" s="134"/>
      <c r="AE16" s="134"/>
      <c r="AF16" s="135"/>
      <c r="AG16" s="133"/>
      <c r="AH16" s="134"/>
      <c r="AI16" s="134"/>
      <c r="AJ16" s="134"/>
      <c r="AK16" s="134"/>
      <c r="AL16" s="134"/>
      <c r="AM16" s="135"/>
      <c r="AN16" s="133"/>
      <c r="AO16" s="134"/>
      <c r="AP16" s="134"/>
      <c r="AQ16" s="134"/>
      <c r="AR16" s="134"/>
      <c r="AS16" s="134"/>
      <c r="AT16" s="135"/>
      <c r="AU16" s="133"/>
      <c r="AV16" s="134"/>
      <c r="AW16" s="135"/>
      <c r="AX16" s="248">
        <f>IF($BC$3="計画",SUM(S17:AT17),IF($BC$3="実績",SUM(S17:AW17),""))</f>
        <v>0</v>
      </c>
      <c r="AY16" s="249"/>
      <c r="AZ16" s="250">
        <f>IF($BC$3="計画",AX16/4,IF($BC$3="実績",AX16/($BA$7/7),""))</f>
        <v>0</v>
      </c>
      <c r="BA16" s="251"/>
      <c r="BB16" s="252"/>
      <c r="BC16" s="253"/>
      <c r="BD16" s="253"/>
      <c r="BE16" s="253"/>
      <c r="BF16" s="253"/>
      <c r="BG16" s="254"/>
    </row>
    <row r="17" spans="2:59" ht="20.25" customHeight="1" x14ac:dyDescent="0.4">
      <c r="B17" s="218"/>
      <c r="C17" s="222"/>
      <c r="D17" s="221"/>
      <c r="E17" s="256"/>
      <c r="F17" s="257"/>
      <c r="G17" s="229"/>
      <c r="H17" s="227"/>
      <c r="I17" s="227"/>
      <c r="J17" s="227"/>
      <c r="K17" s="228"/>
      <c r="L17" s="258"/>
      <c r="M17" s="259"/>
      <c r="N17" s="259"/>
      <c r="O17" s="260"/>
      <c r="P17" s="198" t="s">
        <v>56</v>
      </c>
      <c r="Q17" s="199"/>
      <c r="R17" s="200"/>
      <c r="S17" s="119" t="str">
        <f>IF(S16="","",VLOOKUP(S16,'シフト記号表（勤務時間帯）'!$C$4:$K$35,9,FALSE))</f>
        <v/>
      </c>
      <c r="T17" s="120" t="str">
        <f>IF(T16="","",VLOOKUP(T16,'シフト記号表（勤務時間帯）'!$C$4:$K$35,9,FALSE))</f>
        <v/>
      </c>
      <c r="U17" s="120" t="str">
        <f>IF(U16="","",VLOOKUP(U16,'シフト記号表（勤務時間帯）'!$C$4:$K$35,9,FALSE))</f>
        <v/>
      </c>
      <c r="V17" s="120" t="str">
        <f>IF(V16="","",VLOOKUP(V16,'シフト記号表（勤務時間帯）'!$C$4:$K$35,9,FALSE))</f>
        <v/>
      </c>
      <c r="W17" s="120" t="str">
        <f>IF(W16="","",VLOOKUP(W16,'シフト記号表（勤務時間帯）'!$C$4:$K$35,9,FALSE))</f>
        <v/>
      </c>
      <c r="X17" s="120" t="str">
        <f>IF(X16="","",VLOOKUP(X16,'シフト記号表（勤務時間帯）'!$C$4:$K$35,9,FALSE))</f>
        <v/>
      </c>
      <c r="Y17" s="121" t="str">
        <f>IF(Y16="","",VLOOKUP(Y16,'シフト記号表（勤務時間帯）'!$C$4:$K$35,9,FALSE))</f>
        <v/>
      </c>
      <c r="Z17" s="119" t="str">
        <f>IF(Z16="","",VLOOKUP(Z16,'シフト記号表（勤務時間帯）'!$C$4:$K$35,9,FALSE))</f>
        <v/>
      </c>
      <c r="AA17" s="120" t="str">
        <f>IF(AA16="","",VLOOKUP(AA16,'シフト記号表（勤務時間帯）'!$C$4:$K$35,9,FALSE))</f>
        <v/>
      </c>
      <c r="AB17" s="120" t="str">
        <f>IF(AB16="","",VLOOKUP(AB16,'シフト記号表（勤務時間帯）'!$C$4:$K$35,9,FALSE))</f>
        <v/>
      </c>
      <c r="AC17" s="120" t="str">
        <f>IF(AC16="","",VLOOKUP(AC16,'シフト記号表（勤務時間帯）'!$C$4:$K$35,9,FALSE))</f>
        <v/>
      </c>
      <c r="AD17" s="120" t="str">
        <f>IF(AD16="","",VLOOKUP(AD16,'シフト記号表（勤務時間帯）'!$C$4:$K$35,9,FALSE))</f>
        <v/>
      </c>
      <c r="AE17" s="120" t="str">
        <f>IF(AE16="","",VLOOKUP(AE16,'シフト記号表（勤務時間帯）'!$C$4:$K$35,9,FALSE))</f>
        <v/>
      </c>
      <c r="AF17" s="121" t="str">
        <f>IF(AF16="","",VLOOKUP(AF16,'シフト記号表（勤務時間帯）'!$C$4:$K$35,9,FALSE))</f>
        <v/>
      </c>
      <c r="AG17" s="119" t="str">
        <f>IF(AG16="","",VLOOKUP(AG16,'シフト記号表（勤務時間帯）'!$C$4:$K$35,9,FALSE))</f>
        <v/>
      </c>
      <c r="AH17" s="120" t="str">
        <f>IF(AH16="","",VLOOKUP(AH16,'シフト記号表（勤務時間帯）'!$C$4:$K$35,9,FALSE))</f>
        <v/>
      </c>
      <c r="AI17" s="120" t="str">
        <f>IF(AI16="","",VLOOKUP(AI16,'シフト記号表（勤務時間帯）'!$C$4:$K$35,9,FALSE))</f>
        <v/>
      </c>
      <c r="AJ17" s="120" t="str">
        <f>IF(AJ16="","",VLOOKUP(AJ16,'シフト記号表（勤務時間帯）'!$C$4:$K$35,9,FALSE))</f>
        <v/>
      </c>
      <c r="AK17" s="120" t="str">
        <f>IF(AK16="","",VLOOKUP(AK16,'シフト記号表（勤務時間帯）'!$C$4:$K$35,9,FALSE))</f>
        <v/>
      </c>
      <c r="AL17" s="120" t="str">
        <f>IF(AL16="","",VLOOKUP(AL16,'シフト記号表（勤務時間帯）'!$C$4:$K$35,9,FALSE))</f>
        <v/>
      </c>
      <c r="AM17" s="121" t="str">
        <f>IF(AM16="","",VLOOKUP(AM16,'シフト記号表（勤務時間帯）'!$C$4:$K$35,9,FALSE))</f>
        <v/>
      </c>
      <c r="AN17" s="119" t="str">
        <f>IF(AN16="","",VLOOKUP(AN16,'シフト記号表（勤務時間帯）'!$C$4:$K$35,9,FALSE))</f>
        <v/>
      </c>
      <c r="AO17" s="120" t="str">
        <f>IF(AO16="","",VLOOKUP(AO16,'シフト記号表（勤務時間帯）'!$C$4:$K$35,9,FALSE))</f>
        <v/>
      </c>
      <c r="AP17" s="120" t="str">
        <f>IF(AP16="","",VLOOKUP(AP16,'シフト記号表（勤務時間帯）'!$C$4:$K$35,9,FALSE))</f>
        <v/>
      </c>
      <c r="AQ17" s="120" t="str">
        <f>IF(AQ16="","",VLOOKUP(AQ16,'シフト記号表（勤務時間帯）'!$C$4:$K$35,9,FALSE))</f>
        <v/>
      </c>
      <c r="AR17" s="120" t="str">
        <f>IF(AR16="","",VLOOKUP(AR16,'シフト記号表（勤務時間帯）'!$C$4:$K$35,9,FALSE))</f>
        <v/>
      </c>
      <c r="AS17" s="120" t="str">
        <f>IF(AS16="","",VLOOKUP(AS16,'シフト記号表（勤務時間帯）'!$C$4:$K$35,9,FALSE))</f>
        <v/>
      </c>
      <c r="AT17" s="121" t="str">
        <f>IF(AT16="","",VLOOKUP(AT16,'シフト記号表（勤務時間帯）'!$C$4:$K$35,9,FALSE))</f>
        <v/>
      </c>
      <c r="AU17" s="119" t="str">
        <f>IF(AU16="","",VLOOKUP(AU16,'シフト記号表（勤務時間帯）'!$C$4:$K$35,9,FALSE))</f>
        <v/>
      </c>
      <c r="AV17" s="120" t="str">
        <f>IF(AV16="","",VLOOKUP(AV16,'シフト記号表（勤務時間帯）'!$C$4:$K$35,9,FALSE))</f>
        <v/>
      </c>
      <c r="AW17" s="121" t="str">
        <f>IF(AW16="","",VLOOKUP(AW16,'シフト記号表（勤務時間帯）'!$C$4:$K$35,9,FALSE))</f>
        <v/>
      </c>
      <c r="AX17" s="188"/>
      <c r="AY17" s="189"/>
      <c r="AZ17" s="190"/>
      <c r="BA17" s="191"/>
      <c r="BB17" s="195"/>
      <c r="BC17" s="196"/>
      <c r="BD17" s="196"/>
      <c r="BE17" s="196"/>
      <c r="BF17" s="196"/>
      <c r="BG17" s="197"/>
    </row>
    <row r="18" spans="2:59" ht="20.25" customHeight="1" x14ac:dyDescent="0.4">
      <c r="B18" s="218">
        <f>B16+1</f>
        <v>2</v>
      </c>
      <c r="C18" s="220"/>
      <c r="D18" s="221"/>
      <c r="E18" s="255"/>
      <c r="F18" s="225"/>
      <c r="G18" s="226"/>
      <c r="H18" s="227"/>
      <c r="I18" s="227"/>
      <c r="J18" s="227"/>
      <c r="K18" s="228"/>
      <c r="L18" s="233"/>
      <c r="M18" s="234"/>
      <c r="N18" s="234"/>
      <c r="O18" s="235"/>
      <c r="P18" s="236" t="s">
        <v>55</v>
      </c>
      <c r="Q18" s="237"/>
      <c r="R18" s="238"/>
      <c r="S18" s="136"/>
      <c r="T18" s="137"/>
      <c r="U18" s="137"/>
      <c r="V18" s="137"/>
      <c r="W18" s="137"/>
      <c r="X18" s="137"/>
      <c r="Y18" s="138"/>
      <c r="Z18" s="136"/>
      <c r="AA18" s="137"/>
      <c r="AB18" s="137"/>
      <c r="AC18" s="137"/>
      <c r="AD18" s="137"/>
      <c r="AE18" s="137"/>
      <c r="AF18" s="138"/>
      <c r="AG18" s="136"/>
      <c r="AH18" s="137"/>
      <c r="AI18" s="137"/>
      <c r="AJ18" s="137"/>
      <c r="AK18" s="137"/>
      <c r="AL18" s="137"/>
      <c r="AM18" s="138"/>
      <c r="AN18" s="136"/>
      <c r="AO18" s="137"/>
      <c r="AP18" s="137"/>
      <c r="AQ18" s="137"/>
      <c r="AR18" s="137"/>
      <c r="AS18" s="137"/>
      <c r="AT18" s="138"/>
      <c r="AU18" s="136"/>
      <c r="AV18" s="137"/>
      <c r="AW18" s="138"/>
      <c r="AX18" s="188">
        <f>IF($BC$3="計画",SUM(S19:AT19),IF($BC$3="実績",SUM(S19:AW19),""))</f>
        <v>0</v>
      </c>
      <c r="AY18" s="189"/>
      <c r="AZ18" s="190">
        <f>IF($BC$3="計画",AX18/4,IF($BC$3="実績",AX18/($BA$7/7),""))</f>
        <v>0</v>
      </c>
      <c r="BA18" s="191"/>
      <c r="BB18" s="192"/>
      <c r="BC18" s="193"/>
      <c r="BD18" s="193"/>
      <c r="BE18" s="193"/>
      <c r="BF18" s="193"/>
      <c r="BG18" s="194"/>
    </row>
    <row r="19" spans="2:59" ht="20.25" customHeight="1" x14ac:dyDescent="0.4">
      <c r="B19" s="218"/>
      <c r="C19" s="222"/>
      <c r="D19" s="221"/>
      <c r="E19" s="256"/>
      <c r="F19" s="257"/>
      <c r="G19" s="229"/>
      <c r="H19" s="227"/>
      <c r="I19" s="227"/>
      <c r="J19" s="227"/>
      <c r="K19" s="228"/>
      <c r="L19" s="258"/>
      <c r="M19" s="259"/>
      <c r="N19" s="259"/>
      <c r="O19" s="260"/>
      <c r="P19" s="198" t="s">
        <v>56</v>
      </c>
      <c r="Q19" s="199"/>
      <c r="R19" s="200"/>
      <c r="S19" s="119" t="str">
        <f>IF(S18="","",VLOOKUP(S18,'シフト記号表（勤務時間帯）'!$C$4:$K$35,9,FALSE))</f>
        <v/>
      </c>
      <c r="T19" s="120" t="str">
        <f>IF(T18="","",VLOOKUP(T18,'シフト記号表（勤務時間帯）'!$C$4:$K$35,9,FALSE))</f>
        <v/>
      </c>
      <c r="U19" s="120" t="str">
        <f>IF(U18="","",VLOOKUP(U18,'シフト記号表（勤務時間帯）'!$C$4:$K$35,9,FALSE))</f>
        <v/>
      </c>
      <c r="V19" s="120" t="str">
        <f>IF(V18="","",VLOOKUP(V18,'シフト記号表（勤務時間帯）'!$C$4:$K$35,9,FALSE))</f>
        <v/>
      </c>
      <c r="W19" s="120" t="str">
        <f>IF(W18="","",VLOOKUP(W18,'シフト記号表（勤務時間帯）'!$C$4:$K$35,9,FALSE))</f>
        <v/>
      </c>
      <c r="X19" s="120" t="str">
        <f>IF(X18="","",VLOOKUP(X18,'シフト記号表（勤務時間帯）'!$C$4:$K$35,9,FALSE))</f>
        <v/>
      </c>
      <c r="Y19" s="121" t="str">
        <f>IF(Y18="","",VLOOKUP(Y18,'シフト記号表（勤務時間帯）'!$C$4:$K$35,9,FALSE))</f>
        <v/>
      </c>
      <c r="Z19" s="119" t="str">
        <f>IF(Z18="","",VLOOKUP(Z18,'シフト記号表（勤務時間帯）'!$C$4:$K$35,9,FALSE))</f>
        <v/>
      </c>
      <c r="AA19" s="120" t="str">
        <f>IF(AA18="","",VLOOKUP(AA18,'シフト記号表（勤務時間帯）'!$C$4:$K$35,9,FALSE))</f>
        <v/>
      </c>
      <c r="AB19" s="120" t="str">
        <f>IF(AB18="","",VLOOKUP(AB18,'シフト記号表（勤務時間帯）'!$C$4:$K$35,9,FALSE))</f>
        <v/>
      </c>
      <c r="AC19" s="120" t="str">
        <f>IF(AC18="","",VLOOKUP(AC18,'シフト記号表（勤務時間帯）'!$C$4:$K$35,9,FALSE))</f>
        <v/>
      </c>
      <c r="AD19" s="120" t="str">
        <f>IF(AD18="","",VLOOKUP(AD18,'シフト記号表（勤務時間帯）'!$C$4:$K$35,9,FALSE))</f>
        <v/>
      </c>
      <c r="AE19" s="120" t="str">
        <f>IF(AE18="","",VLOOKUP(AE18,'シフト記号表（勤務時間帯）'!$C$4:$K$35,9,FALSE))</f>
        <v/>
      </c>
      <c r="AF19" s="121" t="str">
        <f>IF(AF18="","",VLOOKUP(AF18,'シフト記号表（勤務時間帯）'!$C$4:$K$35,9,FALSE))</f>
        <v/>
      </c>
      <c r="AG19" s="119" t="str">
        <f>IF(AG18="","",VLOOKUP(AG18,'シフト記号表（勤務時間帯）'!$C$4:$K$35,9,FALSE))</f>
        <v/>
      </c>
      <c r="AH19" s="120" t="str">
        <f>IF(AH18="","",VLOOKUP(AH18,'シフト記号表（勤務時間帯）'!$C$4:$K$35,9,FALSE))</f>
        <v/>
      </c>
      <c r="AI19" s="120" t="str">
        <f>IF(AI18="","",VLOOKUP(AI18,'シフト記号表（勤務時間帯）'!$C$4:$K$35,9,FALSE))</f>
        <v/>
      </c>
      <c r="AJ19" s="120" t="str">
        <f>IF(AJ18="","",VLOOKUP(AJ18,'シフト記号表（勤務時間帯）'!$C$4:$K$35,9,FALSE))</f>
        <v/>
      </c>
      <c r="AK19" s="120" t="str">
        <f>IF(AK18="","",VLOOKUP(AK18,'シフト記号表（勤務時間帯）'!$C$4:$K$35,9,FALSE))</f>
        <v/>
      </c>
      <c r="AL19" s="120" t="str">
        <f>IF(AL18="","",VLOOKUP(AL18,'シフト記号表（勤務時間帯）'!$C$4:$K$35,9,FALSE))</f>
        <v/>
      </c>
      <c r="AM19" s="121" t="str">
        <f>IF(AM18="","",VLOOKUP(AM18,'シフト記号表（勤務時間帯）'!$C$4:$K$35,9,FALSE))</f>
        <v/>
      </c>
      <c r="AN19" s="119" t="str">
        <f>IF(AN18="","",VLOOKUP(AN18,'シフト記号表（勤務時間帯）'!$C$4:$K$35,9,FALSE))</f>
        <v/>
      </c>
      <c r="AO19" s="120" t="str">
        <f>IF(AO18="","",VLOOKUP(AO18,'シフト記号表（勤務時間帯）'!$C$4:$K$35,9,FALSE))</f>
        <v/>
      </c>
      <c r="AP19" s="120" t="str">
        <f>IF(AP18="","",VLOOKUP(AP18,'シフト記号表（勤務時間帯）'!$C$4:$K$35,9,FALSE))</f>
        <v/>
      </c>
      <c r="AQ19" s="120" t="str">
        <f>IF(AQ18="","",VLOOKUP(AQ18,'シフト記号表（勤務時間帯）'!$C$4:$K$35,9,FALSE))</f>
        <v/>
      </c>
      <c r="AR19" s="120" t="str">
        <f>IF(AR18="","",VLOOKUP(AR18,'シフト記号表（勤務時間帯）'!$C$4:$K$35,9,FALSE))</f>
        <v/>
      </c>
      <c r="AS19" s="120" t="str">
        <f>IF(AS18="","",VLOOKUP(AS18,'シフト記号表（勤務時間帯）'!$C$4:$K$35,9,FALSE))</f>
        <v/>
      </c>
      <c r="AT19" s="121" t="str">
        <f>IF(AT18="","",VLOOKUP(AT18,'シフト記号表（勤務時間帯）'!$C$4:$K$35,9,FALSE))</f>
        <v/>
      </c>
      <c r="AU19" s="119" t="str">
        <f>IF(AU18="","",VLOOKUP(AU18,'シフト記号表（勤務時間帯）'!$C$4:$K$35,9,FALSE))</f>
        <v/>
      </c>
      <c r="AV19" s="120" t="str">
        <f>IF(AV18="","",VLOOKUP(AV18,'シフト記号表（勤務時間帯）'!$C$4:$K$35,9,FALSE))</f>
        <v/>
      </c>
      <c r="AW19" s="121" t="str">
        <f>IF(AW18="","",VLOOKUP(AW18,'シフト記号表（勤務時間帯）'!$C$4:$K$35,9,FALSE))</f>
        <v/>
      </c>
      <c r="AX19" s="188"/>
      <c r="AY19" s="189"/>
      <c r="AZ19" s="190"/>
      <c r="BA19" s="191"/>
      <c r="BB19" s="195"/>
      <c r="BC19" s="196"/>
      <c r="BD19" s="196"/>
      <c r="BE19" s="196"/>
      <c r="BF19" s="196"/>
      <c r="BG19" s="197"/>
    </row>
    <row r="20" spans="2:59" ht="20.25" customHeight="1" x14ac:dyDescent="0.4">
      <c r="B20" s="218">
        <f t="shared" ref="B20" si="22">B18+1</f>
        <v>3</v>
      </c>
      <c r="C20" s="220"/>
      <c r="D20" s="221"/>
      <c r="E20" s="223"/>
      <c r="F20" s="221"/>
      <c r="G20" s="226"/>
      <c r="H20" s="227"/>
      <c r="I20" s="227"/>
      <c r="J20" s="227"/>
      <c r="K20" s="228"/>
      <c r="L20" s="230"/>
      <c r="M20" s="231"/>
      <c r="N20" s="231"/>
      <c r="O20" s="232"/>
      <c r="P20" s="236" t="s">
        <v>55</v>
      </c>
      <c r="Q20" s="237"/>
      <c r="R20" s="238"/>
      <c r="S20" s="136"/>
      <c r="T20" s="137"/>
      <c r="U20" s="137"/>
      <c r="V20" s="137"/>
      <c r="W20" s="137"/>
      <c r="X20" s="137"/>
      <c r="Y20" s="138"/>
      <c r="Z20" s="136"/>
      <c r="AA20" s="137"/>
      <c r="AB20" s="137"/>
      <c r="AC20" s="137"/>
      <c r="AD20" s="137"/>
      <c r="AE20" s="137"/>
      <c r="AF20" s="138"/>
      <c r="AG20" s="136"/>
      <c r="AH20" s="137"/>
      <c r="AI20" s="137"/>
      <c r="AJ20" s="137"/>
      <c r="AK20" s="137"/>
      <c r="AL20" s="137"/>
      <c r="AM20" s="138"/>
      <c r="AN20" s="136"/>
      <c r="AO20" s="137"/>
      <c r="AP20" s="137"/>
      <c r="AQ20" s="137"/>
      <c r="AR20" s="137"/>
      <c r="AS20" s="137"/>
      <c r="AT20" s="138"/>
      <c r="AU20" s="136"/>
      <c r="AV20" s="137"/>
      <c r="AW20" s="138"/>
      <c r="AX20" s="188">
        <f>IF($BC$3="計画",SUM(S21:AT21),IF($BC$3="実績",SUM(S21:AW21),""))</f>
        <v>0</v>
      </c>
      <c r="AY20" s="189"/>
      <c r="AZ20" s="190">
        <f>IF($BC$3="計画",AX20/4,IF($BC$3="実績",AX20/($BA$7/7),""))</f>
        <v>0</v>
      </c>
      <c r="BA20" s="191"/>
      <c r="BB20" s="192"/>
      <c r="BC20" s="193"/>
      <c r="BD20" s="193"/>
      <c r="BE20" s="193"/>
      <c r="BF20" s="193"/>
      <c r="BG20" s="194"/>
    </row>
    <row r="21" spans="2:59" ht="20.25" customHeight="1" x14ac:dyDescent="0.4">
      <c r="B21" s="218"/>
      <c r="C21" s="222"/>
      <c r="D21" s="221"/>
      <c r="E21" s="241"/>
      <c r="F21" s="221"/>
      <c r="G21" s="229"/>
      <c r="H21" s="227"/>
      <c r="I21" s="227"/>
      <c r="J21" s="227"/>
      <c r="K21" s="228"/>
      <c r="L21" s="230"/>
      <c r="M21" s="231"/>
      <c r="N21" s="231"/>
      <c r="O21" s="232"/>
      <c r="P21" s="198" t="s">
        <v>56</v>
      </c>
      <c r="Q21" s="199"/>
      <c r="R21" s="200"/>
      <c r="S21" s="119" t="str">
        <f>IF(S20="","",VLOOKUP(S20,'シフト記号表（勤務時間帯）'!$C$4:$K$35,9,FALSE))</f>
        <v/>
      </c>
      <c r="T21" s="120" t="str">
        <f>IF(T20="","",VLOOKUP(T20,'シフト記号表（勤務時間帯）'!$C$4:$K$35,9,FALSE))</f>
        <v/>
      </c>
      <c r="U21" s="120" t="str">
        <f>IF(U20="","",VLOOKUP(U20,'シフト記号表（勤務時間帯）'!$C$4:$K$35,9,FALSE))</f>
        <v/>
      </c>
      <c r="V21" s="120" t="str">
        <f>IF(V20="","",VLOOKUP(V20,'シフト記号表（勤務時間帯）'!$C$4:$K$35,9,FALSE))</f>
        <v/>
      </c>
      <c r="W21" s="120" t="str">
        <f>IF(W20="","",VLOOKUP(W20,'シフト記号表（勤務時間帯）'!$C$4:$K$35,9,FALSE))</f>
        <v/>
      </c>
      <c r="X21" s="120" t="str">
        <f>IF(X20="","",VLOOKUP(X20,'シフト記号表（勤務時間帯）'!$C$4:$K$35,9,FALSE))</f>
        <v/>
      </c>
      <c r="Y21" s="121" t="str">
        <f>IF(Y20="","",VLOOKUP(Y20,'シフト記号表（勤務時間帯）'!$C$4:$K$35,9,FALSE))</f>
        <v/>
      </c>
      <c r="Z21" s="119" t="str">
        <f>IF(Z20="","",VLOOKUP(Z20,'シフト記号表（勤務時間帯）'!$C$4:$K$35,9,FALSE))</f>
        <v/>
      </c>
      <c r="AA21" s="120" t="str">
        <f>IF(AA20="","",VLOOKUP(AA20,'シフト記号表（勤務時間帯）'!$C$4:$K$35,9,FALSE))</f>
        <v/>
      </c>
      <c r="AB21" s="120" t="str">
        <f>IF(AB20="","",VLOOKUP(AB20,'シフト記号表（勤務時間帯）'!$C$4:$K$35,9,FALSE))</f>
        <v/>
      </c>
      <c r="AC21" s="120" t="str">
        <f>IF(AC20="","",VLOOKUP(AC20,'シフト記号表（勤務時間帯）'!$C$4:$K$35,9,FALSE))</f>
        <v/>
      </c>
      <c r="AD21" s="120" t="str">
        <f>IF(AD20="","",VLOOKUP(AD20,'シフト記号表（勤務時間帯）'!$C$4:$K$35,9,FALSE))</f>
        <v/>
      </c>
      <c r="AE21" s="120" t="str">
        <f>IF(AE20="","",VLOOKUP(AE20,'シフト記号表（勤務時間帯）'!$C$4:$K$35,9,FALSE))</f>
        <v/>
      </c>
      <c r="AF21" s="121" t="str">
        <f>IF(AF20="","",VLOOKUP(AF20,'シフト記号表（勤務時間帯）'!$C$4:$K$35,9,FALSE))</f>
        <v/>
      </c>
      <c r="AG21" s="119" t="str">
        <f>IF(AG20="","",VLOOKUP(AG20,'シフト記号表（勤務時間帯）'!$C$4:$K$35,9,FALSE))</f>
        <v/>
      </c>
      <c r="AH21" s="120" t="str">
        <f>IF(AH20="","",VLOOKUP(AH20,'シフト記号表（勤務時間帯）'!$C$4:$K$35,9,FALSE))</f>
        <v/>
      </c>
      <c r="AI21" s="120" t="str">
        <f>IF(AI20="","",VLOOKUP(AI20,'シフト記号表（勤務時間帯）'!$C$4:$K$35,9,FALSE))</f>
        <v/>
      </c>
      <c r="AJ21" s="120" t="str">
        <f>IF(AJ20="","",VLOOKUP(AJ20,'シフト記号表（勤務時間帯）'!$C$4:$K$35,9,FALSE))</f>
        <v/>
      </c>
      <c r="AK21" s="120" t="str">
        <f>IF(AK20="","",VLOOKUP(AK20,'シフト記号表（勤務時間帯）'!$C$4:$K$35,9,FALSE))</f>
        <v/>
      </c>
      <c r="AL21" s="120" t="str">
        <f>IF(AL20="","",VLOOKUP(AL20,'シフト記号表（勤務時間帯）'!$C$4:$K$35,9,FALSE))</f>
        <v/>
      </c>
      <c r="AM21" s="121" t="str">
        <f>IF(AM20="","",VLOOKUP(AM20,'シフト記号表（勤務時間帯）'!$C$4:$K$35,9,FALSE))</f>
        <v/>
      </c>
      <c r="AN21" s="119" t="str">
        <f>IF(AN20="","",VLOOKUP(AN20,'シフト記号表（勤務時間帯）'!$C$4:$K$35,9,FALSE))</f>
        <v/>
      </c>
      <c r="AO21" s="120" t="str">
        <f>IF(AO20="","",VLOOKUP(AO20,'シフト記号表（勤務時間帯）'!$C$4:$K$35,9,FALSE))</f>
        <v/>
      </c>
      <c r="AP21" s="120" t="str">
        <f>IF(AP20="","",VLOOKUP(AP20,'シフト記号表（勤務時間帯）'!$C$4:$K$35,9,FALSE))</f>
        <v/>
      </c>
      <c r="AQ21" s="120" t="str">
        <f>IF(AQ20="","",VLOOKUP(AQ20,'シフト記号表（勤務時間帯）'!$C$4:$K$35,9,FALSE))</f>
        <v/>
      </c>
      <c r="AR21" s="120" t="str">
        <f>IF(AR20="","",VLOOKUP(AR20,'シフト記号表（勤務時間帯）'!$C$4:$K$35,9,FALSE))</f>
        <v/>
      </c>
      <c r="AS21" s="120" t="str">
        <f>IF(AS20="","",VLOOKUP(AS20,'シフト記号表（勤務時間帯）'!$C$4:$K$35,9,FALSE))</f>
        <v/>
      </c>
      <c r="AT21" s="121" t="str">
        <f>IF(AT20="","",VLOOKUP(AT20,'シフト記号表（勤務時間帯）'!$C$4:$K$35,9,FALSE))</f>
        <v/>
      </c>
      <c r="AU21" s="119" t="str">
        <f>IF(AU20="","",VLOOKUP(AU20,'シフト記号表（勤務時間帯）'!$C$4:$K$35,9,FALSE))</f>
        <v/>
      </c>
      <c r="AV21" s="120" t="str">
        <f>IF(AV20="","",VLOOKUP(AV20,'シフト記号表（勤務時間帯）'!$C$4:$K$35,9,FALSE))</f>
        <v/>
      </c>
      <c r="AW21" s="121" t="str">
        <f>IF(AW20="","",VLOOKUP(AW20,'シフト記号表（勤務時間帯）'!$C$4:$K$35,9,FALSE))</f>
        <v/>
      </c>
      <c r="AX21" s="188"/>
      <c r="AY21" s="189"/>
      <c r="AZ21" s="190"/>
      <c r="BA21" s="191"/>
      <c r="BB21" s="195"/>
      <c r="BC21" s="196"/>
      <c r="BD21" s="196"/>
      <c r="BE21" s="196"/>
      <c r="BF21" s="196"/>
      <c r="BG21" s="197"/>
    </row>
    <row r="22" spans="2:59" ht="20.25" customHeight="1" x14ac:dyDescent="0.4">
      <c r="B22" s="218">
        <f t="shared" ref="B22" si="23">B20+1</f>
        <v>4</v>
      </c>
      <c r="C22" s="220"/>
      <c r="D22" s="221"/>
      <c r="E22" s="223"/>
      <c r="F22" s="221"/>
      <c r="G22" s="226"/>
      <c r="H22" s="227"/>
      <c r="I22" s="227"/>
      <c r="J22" s="227"/>
      <c r="K22" s="228"/>
      <c r="L22" s="230"/>
      <c r="M22" s="231"/>
      <c r="N22" s="231"/>
      <c r="O22" s="232"/>
      <c r="P22" s="236" t="s">
        <v>55</v>
      </c>
      <c r="Q22" s="237"/>
      <c r="R22" s="238"/>
      <c r="S22" s="136"/>
      <c r="T22" s="137"/>
      <c r="U22" s="137"/>
      <c r="V22" s="137"/>
      <c r="W22" s="137"/>
      <c r="X22" s="137"/>
      <c r="Y22" s="138"/>
      <c r="Z22" s="136"/>
      <c r="AA22" s="137"/>
      <c r="AB22" s="137"/>
      <c r="AC22" s="137"/>
      <c r="AD22" s="137"/>
      <c r="AE22" s="137"/>
      <c r="AF22" s="138"/>
      <c r="AG22" s="136"/>
      <c r="AH22" s="137"/>
      <c r="AI22" s="137"/>
      <c r="AJ22" s="137"/>
      <c r="AK22" s="137"/>
      <c r="AL22" s="137"/>
      <c r="AM22" s="138"/>
      <c r="AN22" s="136"/>
      <c r="AO22" s="137"/>
      <c r="AP22" s="137"/>
      <c r="AQ22" s="137"/>
      <c r="AR22" s="137"/>
      <c r="AS22" s="137"/>
      <c r="AT22" s="138"/>
      <c r="AU22" s="136"/>
      <c r="AV22" s="137"/>
      <c r="AW22" s="138"/>
      <c r="AX22" s="188">
        <f t="shared" ref="AX22" si="24">IF($BC$3="計画",SUM(S23:AT23),IF($BC$3="実績",SUM(S23:AW23),""))</f>
        <v>0</v>
      </c>
      <c r="AY22" s="189"/>
      <c r="AZ22" s="190">
        <f t="shared" ref="AZ22" si="25">IF($BC$3="計画",AX22/4,IF($BC$3="実績",AX22/($BA$7/7),""))</f>
        <v>0</v>
      </c>
      <c r="BA22" s="191"/>
      <c r="BB22" s="192"/>
      <c r="BC22" s="193"/>
      <c r="BD22" s="193"/>
      <c r="BE22" s="193"/>
      <c r="BF22" s="193"/>
      <c r="BG22" s="194"/>
    </row>
    <row r="23" spans="2:59" ht="20.25" customHeight="1" x14ac:dyDescent="0.4">
      <c r="B23" s="218"/>
      <c r="C23" s="222"/>
      <c r="D23" s="221"/>
      <c r="E23" s="241"/>
      <c r="F23" s="221"/>
      <c r="G23" s="229"/>
      <c r="H23" s="227"/>
      <c r="I23" s="227"/>
      <c r="J23" s="227"/>
      <c r="K23" s="228"/>
      <c r="L23" s="230"/>
      <c r="M23" s="231"/>
      <c r="N23" s="231"/>
      <c r="O23" s="232"/>
      <c r="P23" s="198" t="s">
        <v>56</v>
      </c>
      <c r="Q23" s="199"/>
      <c r="R23" s="200"/>
      <c r="S23" s="119" t="str">
        <f>IF(S22="","",VLOOKUP(S22,'シフト記号表（勤務時間帯）'!$C$4:$K$35,9,FALSE))</f>
        <v/>
      </c>
      <c r="T23" s="120" t="str">
        <f>IF(T22="","",VLOOKUP(T22,'シフト記号表（勤務時間帯）'!$C$4:$K$35,9,FALSE))</f>
        <v/>
      </c>
      <c r="U23" s="120" t="str">
        <f>IF(U22="","",VLOOKUP(U22,'シフト記号表（勤務時間帯）'!$C$4:$K$35,9,FALSE))</f>
        <v/>
      </c>
      <c r="V23" s="120" t="str">
        <f>IF(V22="","",VLOOKUP(V22,'シフト記号表（勤務時間帯）'!$C$4:$K$35,9,FALSE))</f>
        <v/>
      </c>
      <c r="W23" s="120" t="str">
        <f>IF(W22="","",VLOOKUP(W22,'シフト記号表（勤務時間帯）'!$C$4:$K$35,9,FALSE))</f>
        <v/>
      </c>
      <c r="X23" s="120" t="str">
        <f>IF(X22="","",VLOOKUP(X22,'シフト記号表（勤務時間帯）'!$C$4:$K$35,9,FALSE))</f>
        <v/>
      </c>
      <c r="Y23" s="121" t="str">
        <f>IF(Y22="","",VLOOKUP(Y22,'シフト記号表（勤務時間帯）'!$C$4:$K$35,9,FALSE))</f>
        <v/>
      </c>
      <c r="Z23" s="119" t="str">
        <f>IF(Z22="","",VLOOKUP(Z22,'シフト記号表（勤務時間帯）'!$C$4:$K$35,9,FALSE))</f>
        <v/>
      </c>
      <c r="AA23" s="120" t="str">
        <f>IF(AA22="","",VLOOKUP(AA22,'シフト記号表（勤務時間帯）'!$C$4:$K$35,9,FALSE))</f>
        <v/>
      </c>
      <c r="AB23" s="120" t="str">
        <f>IF(AB22="","",VLOOKUP(AB22,'シフト記号表（勤務時間帯）'!$C$4:$K$35,9,FALSE))</f>
        <v/>
      </c>
      <c r="AC23" s="120" t="str">
        <f>IF(AC22="","",VLOOKUP(AC22,'シフト記号表（勤務時間帯）'!$C$4:$K$35,9,FALSE))</f>
        <v/>
      </c>
      <c r="AD23" s="120" t="str">
        <f>IF(AD22="","",VLOOKUP(AD22,'シフト記号表（勤務時間帯）'!$C$4:$K$35,9,FALSE))</f>
        <v/>
      </c>
      <c r="AE23" s="120" t="str">
        <f>IF(AE22="","",VLOOKUP(AE22,'シフト記号表（勤務時間帯）'!$C$4:$K$35,9,FALSE))</f>
        <v/>
      </c>
      <c r="AF23" s="121" t="str">
        <f>IF(AF22="","",VLOOKUP(AF22,'シフト記号表（勤務時間帯）'!$C$4:$K$35,9,FALSE))</f>
        <v/>
      </c>
      <c r="AG23" s="119" t="str">
        <f>IF(AG22="","",VLOOKUP(AG22,'シフト記号表（勤務時間帯）'!$C$4:$K$35,9,FALSE))</f>
        <v/>
      </c>
      <c r="AH23" s="120" t="str">
        <f>IF(AH22="","",VLOOKUP(AH22,'シフト記号表（勤務時間帯）'!$C$4:$K$35,9,FALSE))</f>
        <v/>
      </c>
      <c r="AI23" s="120" t="str">
        <f>IF(AI22="","",VLOOKUP(AI22,'シフト記号表（勤務時間帯）'!$C$4:$K$35,9,FALSE))</f>
        <v/>
      </c>
      <c r="AJ23" s="120" t="str">
        <f>IF(AJ22="","",VLOOKUP(AJ22,'シフト記号表（勤務時間帯）'!$C$4:$K$35,9,FALSE))</f>
        <v/>
      </c>
      <c r="AK23" s="120" t="str">
        <f>IF(AK22="","",VLOOKUP(AK22,'シフト記号表（勤務時間帯）'!$C$4:$K$35,9,FALSE))</f>
        <v/>
      </c>
      <c r="AL23" s="120" t="str">
        <f>IF(AL22="","",VLOOKUP(AL22,'シフト記号表（勤務時間帯）'!$C$4:$K$35,9,FALSE))</f>
        <v/>
      </c>
      <c r="AM23" s="121" t="str">
        <f>IF(AM22="","",VLOOKUP(AM22,'シフト記号表（勤務時間帯）'!$C$4:$K$35,9,FALSE))</f>
        <v/>
      </c>
      <c r="AN23" s="119" t="str">
        <f>IF(AN22="","",VLOOKUP(AN22,'シフト記号表（勤務時間帯）'!$C$4:$K$35,9,FALSE))</f>
        <v/>
      </c>
      <c r="AO23" s="120" t="str">
        <f>IF(AO22="","",VLOOKUP(AO22,'シフト記号表（勤務時間帯）'!$C$4:$K$35,9,FALSE))</f>
        <v/>
      </c>
      <c r="AP23" s="120" t="str">
        <f>IF(AP22="","",VLOOKUP(AP22,'シフト記号表（勤務時間帯）'!$C$4:$K$35,9,FALSE))</f>
        <v/>
      </c>
      <c r="AQ23" s="120" t="str">
        <f>IF(AQ22="","",VLOOKUP(AQ22,'シフト記号表（勤務時間帯）'!$C$4:$K$35,9,FALSE))</f>
        <v/>
      </c>
      <c r="AR23" s="120" t="str">
        <f>IF(AR22="","",VLOOKUP(AR22,'シフト記号表（勤務時間帯）'!$C$4:$K$35,9,FALSE))</f>
        <v/>
      </c>
      <c r="AS23" s="120" t="str">
        <f>IF(AS22="","",VLOOKUP(AS22,'シフト記号表（勤務時間帯）'!$C$4:$K$35,9,FALSE))</f>
        <v/>
      </c>
      <c r="AT23" s="121" t="str">
        <f>IF(AT22="","",VLOOKUP(AT22,'シフト記号表（勤務時間帯）'!$C$4:$K$35,9,FALSE))</f>
        <v/>
      </c>
      <c r="AU23" s="119" t="str">
        <f>IF(AU22="","",VLOOKUP(AU22,'シフト記号表（勤務時間帯）'!$C$4:$K$35,9,FALSE))</f>
        <v/>
      </c>
      <c r="AV23" s="120" t="str">
        <f>IF(AV22="","",VLOOKUP(AV22,'シフト記号表（勤務時間帯）'!$C$4:$K$35,9,FALSE))</f>
        <v/>
      </c>
      <c r="AW23" s="121" t="str">
        <f>IF(AW22="","",VLOOKUP(AW22,'シフト記号表（勤務時間帯）'!$C$4:$K$35,9,FALSE))</f>
        <v/>
      </c>
      <c r="AX23" s="188"/>
      <c r="AY23" s="189"/>
      <c r="AZ23" s="190"/>
      <c r="BA23" s="191"/>
      <c r="BB23" s="195"/>
      <c r="BC23" s="196"/>
      <c r="BD23" s="196"/>
      <c r="BE23" s="196"/>
      <c r="BF23" s="196"/>
      <c r="BG23" s="197"/>
    </row>
    <row r="24" spans="2:59" ht="20.25" customHeight="1" x14ac:dyDescent="0.4">
      <c r="B24" s="218">
        <f t="shared" ref="B24" si="26">B22+1</f>
        <v>5</v>
      </c>
      <c r="C24" s="220"/>
      <c r="D24" s="221"/>
      <c r="E24" s="223"/>
      <c r="F24" s="221"/>
      <c r="G24" s="226"/>
      <c r="H24" s="227"/>
      <c r="I24" s="227"/>
      <c r="J24" s="227"/>
      <c r="K24" s="228"/>
      <c r="L24" s="230"/>
      <c r="M24" s="231"/>
      <c r="N24" s="231"/>
      <c r="O24" s="232"/>
      <c r="P24" s="236" t="s">
        <v>55</v>
      </c>
      <c r="Q24" s="237"/>
      <c r="R24" s="238"/>
      <c r="S24" s="136"/>
      <c r="T24" s="137"/>
      <c r="U24" s="137"/>
      <c r="V24" s="137"/>
      <c r="W24" s="137"/>
      <c r="X24" s="137"/>
      <c r="Y24" s="138"/>
      <c r="Z24" s="136"/>
      <c r="AA24" s="137"/>
      <c r="AB24" s="137"/>
      <c r="AC24" s="137"/>
      <c r="AD24" s="137"/>
      <c r="AE24" s="137"/>
      <c r="AF24" s="138"/>
      <c r="AG24" s="136"/>
      <c r="AH24" s="137"/>
      <c r="AI24" s="137"/>
      <c r="AJ24" s="137"/>
      <c r="AK24" s="137"/>
      <c r="AL24" s="137"/>
      <c r="AM24" s="138"/>
      <c r="AN24" s="136"/>
      <c r="AO24" s="137"/>
      <c r="AP24" s="137"/>
      <c r="AQ24" s="137"/>
      <c r="AR24" s="137"/>
      <c r="AS24" s="137"/>
      <c r="AT24" s="138"/>
      <c r="AU24" s="136"/>
      <c r="AV24" s="137"/>
      <c r="AW24" s="138"/>
      <c r="AX24" s="188">
        <f t="shared" ref="AX24" si="27">IF($BC$3="計画",SUM(S25:AT25),IF($BC$3="実績",SUM(S25:AW25),""))</f>
        <v>0</v>
      </c>
      <c r="AY24" s="189"/>
      <c r="AZ24" s="190">
        <f t="shared" ref="AZ24" si="28">IF($BC$3="計画",AX24/4,IF($BC$3="実績",AX24/($BA$7/7),""))</f>
        <v>0</v>
      </c>
      <c r="BA24" s="191"/>
      <c r="BB24" s="192"/>
      <c r="BC24" s="193"/>
      <c r="BD24" s="193"/>
      <c r="BE24" s="193"/>
      <c r="BF24" s="193"/>
      <c r="BG24" s="194"/>
    </row>
    <row r="25" spans="2:59" ht="20.25" customHeight="1" x14ac:dyDescent="0.4">
      <c r="B25" s="218"/>
      <c r="C25" s="222"/>
      <c r="D25" s="221"/>
      <c r="E25" s="241"/>
      <c r="F25" s="221"/>
      <c r="G25" s="229"/>
      <c r="H25" s="227"/>
      <c r="I25" s="227"/>
      <c r="J25" s="227"/>
      <c r="K25" s="228"/>
      <c r="L25" s="230"/>
      <c r="M25" s="231"/>
      <c r="N25" s="231"/>
      <c r="O25" s="232"/>
      <c r="P25" s="198" t="s">
        <v>56</v>
      </c>
      <c r="Q25" s="199"/>
      <c r="R25" s="200"/>
      <c r="S25" s="119" t="str">
        <f>IF(S24="","",VLOOKUP(S24,'シフト記号表（勤務時間帯）'!$C$4:$K$35,9,FALSE))</f>
        <v/>
      </c>
      <c r="T25" s="120" t="str">
        <f>IF(T24="","",VLOOKUP(T24,'シフト記号表（勤務時間帯）'!$C$4:$K$35,9,FALSE))</f>
        <v/>
      </c>
      <c r="U25" s="120" t="str">
        <f>IF(U24="","",VLOOKUP(U24,'シフト記号表（勤務時間帯）'!$C$4:$K$35,9,FALSE))</f>
        <v/>
      </c>
      <c r="V25" s="120" t="str">
        <f>IF(V24="","",VLOOKUP(V24,'シフト記号表（勤務時間帯）'!$C$4:$K$35,9,FALSE))</f>
        <v/>
      </c>
      <c r="W25" s="120" t="str">
        <f>IF(W24="","",VLOOKUP(W24,'シフト記号表（勤務時間帯）'!$C$4:$K$35,9,FALSE))</f>
        <v/>
      </c>
      <c r="X25" s="120" t="str">
        <f>IF(X24="","",VLOOKUP(X24,'シフト記号表（勤務時間帯）'!$C$4:$K$35,9,FALSE))</f>
        <v/>
      </c>
      <c r="Y25" s="121" t="str">
        <f>IF(Y24="","",VLOOKUP(Y24,'シフト記号表（勤務時間帯）'!$C$4:$K$35,9,FALSE))</f>
        <v/>
      </c>
      <c r="Z25" s="119" t="str">
        <f>IF(Z24="","",VLOOKUP(Z24,'シフト記号表（勤務時間帯）'!$C$4:$K$35,9,FALSE))</f>
        <v/>
      </c>
      <c r="AA25" s="120" t="str">
        <f>IF(AA24="","",VLOOKUP(AA24,'シフト記号表（勤務時間帯）'!$C$4:$K$35,9,FALSE))</f>
        <v/>
      </c>
      <c r="AB25" s="120" t="str">
        <f>IF(AB24="","",VLOOKUP(AB24,'シフト記号表（勤務時間帯）'!$C$4:$K$35,9,FALSE))</f>
        <v/>
      </c>
      <c r="AC25" s="120" t="str">
        <f>IF(AC24="","",VLOOKUP(AC24,'シフト記号表（勤務時間帯）'!$C$4:$K$35,9,FALSE))</f>
        <v/>
      </c>
      <c r="AD25" s="120" t="str">
        <f>IF(AD24="","",VLOOKUP(AD24,'シフト記号表（勤務時間帯）'!$C$4:$K$35,9,FALSE))</f>
        <v/>
      </c>
      <c r="AE25" s="120" t="str">
        <f>IF(AE24="","",VLOOKUP(AE24,'シフト記号表（勤務時間帯）'!$C$4:$K$35,9,FALSE))</f>
        <v/>
      </c>
      <c r="AF25" s="121" t="str">
        <f>IF(AF24="","",VLOOKUP(AF24,'シフト記号表（勤務時間帯）'!$C$4:$K$35,9,FALSE))</f>
        <v/>
      </c>
      <c r="AG25" s="119" t="str">
        <f>IF(AG24="","",VLOOKUP(AG24,'シフト記号表（勤務時間帯）'!$C$4:$K$35,9,FALSE))</f>
        <v/>
      </c>
      <c r="AH25" s="120" t="str">
        <f>IF(AH24="","",VLOOKUP(AH24,'シフト記号表（勤務時間帯）'!$C$4:$K$35,9,FALSE))</f>
        <v/>
      </c>
      <c r="AI25" s="120" t="str">
        <f>IF(AI24="","",VLOOKUP(AI24,'シフト記号表（勤務時間帯）'!$C$4:$K$35,9,FALSE))</f>
        <v/>
      </c>
      <c r="AJ25" s="120" t="str">
        <f>IF(AJ24="","",VLOOKUP(AJ24,'シフト記号表（勤務時間帯）'!$C$4:$K$35,9,FALSE))</f>
        <v/>
      </c>
      <c r="AK25" s="120" t="str">
        <f>IF(AK24="","",VLOOKUP(AK24,'シフト記号表（勤務時間帯）'!$C$4:$K$35,9,FALSE))</f>
        <v/>
      </c>
      <c r="AL25" s="120" t="str">
        <f>IF(AL24="","",VLOOKUP(AL24,'シフト記号表（勤務時間帯）'!$C$4:$K$35,9,FALSE))</f>
        <v/>
      </c>
      <c r="AM25" s="121" t="str">
        <f>IF(AM24="","",VLOOKUP(AM24,'シフト記号表（勤務時間帯）'!$C$4:$K$35,9,FALSE))</f>
        <v/>
      </c>
      <c r="AN25" s="119" t="str">
        <f>IF(AN24="","",VLOOKUP(AN24,'シフト記号表（勤務時間帯）'!$C$4:$K$35,9,FALSE))</f>
        <v/>
      </c>
      <c r="AO25" s="120" t="str">
        <f>IF(AO24="","",VLOOKUP(AO24,'シフト記号表（勤務時間帯）'!$C$4:$K$35,9,FALSE))</f>
        <v/>
      </c>
      <c r="AP25" s="120" t="str">
        <f>IF(AP24="","",VLOOKUP(AP24,'シフト記号表（勤務時間帯）'!$C$4:$K$35,9,FALSE))</f>
        <v/>
      </c>
      <c r="AQ25" s="120" t="str">
        <f>IF(AQ24="","",VLOOKUP(AQ24,'シフト記号表（勤務時間帯）'!$C$4:$K$35,9,FALSE))</f>
        <v/>
      </c>
      <c r="AR25" s="120" t="str">
        <f>IF(AR24="","",VLOOKUP(AR24,'シフト記号表（勤務時間帯）'!$C$4:$K$35,9,FALSE))</f>
        <v/>
      </c>
      <c r="AS25" s="120" t="str">
        <f>IF(AS24="","",VLOOKUP(AS24,'シフト記号表（勤務時間帯）'!$C$4:$K$35,9,FALSE))</f>
        <v/>
      </c>
      <c r="AT25" s="121" t="str">
        <f>IF(AT24="","",VLOOKUP(AT24,'シフト記号表（勤務時間帯）'!$C$4:$K$35,9,FALSE))</f>
        <v/>
      </c>
      <c r="AU25" s="119" t="str">
        <f>IF(AU24="","",VLOOKUP(AU24,'シフト記号表（勤務時間帯）'!$C$4:$K$35,9,FALSE))</f>
        <v/>
      </c>
      <c r="AV25" s="120" t="str">
        <f>IF(AV24="","",VLOOKUP(AV24,'シフト記号表（勤務時間帯）'!$C$4:$K$35,9,FALSE))</f>
        <v/>
      </c>
      <c r="AW25" s="121" t="str">
        <f>IF(AW24="","",VLOOKUP(AW24,'シフト記号表（勤務時間帯）'!$C$4:$K$35,9,FALSE))</f>
        <v/>
      </c>
      <c r="AX25" s="188"/>
      <c r="AY25" s="189"/>
      <c r="AZ25" s="190"/>
      <c r="BA25" s="191"/>
      <c r="BB25" s="195"/>
      <c r="BC25" s="196"/>
      <c r="BD25" s="196"/>
      <c r="BE25" s="196"/>
      <c r="BF25" s="196"/>
      <c r="BG25" s="197"/>
    </row>
    <row r="26" spans="2:59" ht="20.25" customHeight="1" x14ac:dyDescent="0.4">
      <c r="B26" s="218">
        <f t="shared" ref="B26" si="29">B24+1</f>
        <v>6</v>
      </c>
      <c r="C26" s="220"/>
      <c r="D26" s="221"/>
      <c r="E26" s="223"/>
      <c r="F26" s="221"/>
      <c r="G26" s="226"/>
      <c r="H26" s="227"/>
      <c r="I26" s="227"/>
      <c r="J26" s="227"/>
      <c r="K26" s="228"/>
      <c r="L26" s="230"/>
      <c r="M26" s="231"/>
      <c r="N26" s="231"/>
      <c r="O26" s="232"/>
      <c r="P26" s="236" t="s">
        <v>55</v>
      </c>
      <c r="Q26" s="237"/>
      <c r="R26" s="238"/>
      <c r="S26" s="136"/>
      <c r="T26" s="137"/>
      <c r="U26" s="137"/>
      <c r="V26" s="137"/>
      <c r="W26" s="137"/>
      <c r="X26" s="137"/>
      <c r="Y26" s="138"/>
      <c r="Z26" s="136"/>
      <c r="AA26" s="137"/>
      <c r="AB26" s="137"/>
      <c r="AC26" s="137"/>
      <c r="AD26" s="137"/>
      <c r="AE26" s="137"/>
      <c r="AF26" s="138"/>
      <c r="AG26" s="136"/>
      <c r="AH26" s="137"/>
      <c r="AI26" s="137"/>
      <c r="AJ26" s="137"/>
      <c r="AK26" s="137"/>
      <c r="AL26" s="137"/>
      <c r="AM26" s="138"/>
      <c r="AN26" s="136"/>
      <c r="AO26" s="137"/>
      <c r="AP26" s="137"/>
      <c r="AQ26" s="137"/>
      <c r="AR26" s="137"/>
      <c r="AS26" s="137"/>
      <c r="AT26" s="138"/>
      <c r="AU26" s="136"/>
      <c r="AV26" s="137"/>
      <c r="AW26" s="138"/>
      <c r="AX26" s="188">
        <f>IF($BC$3="計画",SUM(S27:AT27),IF($BC$3="実績",SUM(S27:AW27),""))</f>
        <v>0</v>
      </c>
      <c r="AY26" s="189"/>
      <c r="AZ26" s="190">
        <f t="shared" ref="AZ26" si="30">IF($BC$3="計画",AX26/4,IF($BC$3="実績",AX26/($BA$7/7),""))</f>
        <v>0</v>
      </c>
      <c r="BA26" s="191"/>
      <c r="BB26" s="192"/>
      <c r="BC26" s="193"/>
      <c r="BD26" s="193"/>
      <c r="BE26" s="193"/>
      <c r="BF26" s="193"/>
      <c r="BG26" s="194"/>
    </row>
    <row r="27" spans="2:59" ht="20.25" customHeight="1" x14ac:dyDescent="0.4">
      <c r="B27" s="218"/>
      <c r="C27" s="222"/>
      <c r="D27" s="221"/>
      <c r="E27" s="241"/>
      <c r="F27" s="221"/>
      <c r="G27" s="229"/>
      <c r="H27" s="227"/>
      <c r="I27" s="227"/>
      <c r="J27" s="227"/>
      <c r="K27" s="228"/>
      <c r="L27" s="230"/>
      <c r="M27" s="231"/>
      <c r="N27" s="231"/>
      <c r="O27" s="232"/>
      <c r="P27" s="198" t="s">
        <v>56</v>
      </c>
      <c r="Q27" s="199"/>
      <c r="R27" s="200"/>
      <c r="S27" s="119" t="str">
        <f>IF(S26="","",VLOOKUP(S26,'シフト記号表（勤務時間帯）'!$C$4:$K$35,9,FALSE))</f>
        <v/>
      </c>
      <c r="T27" s="120" t="str">
        <f>IF(T26="","",VLOOKUP(T26,'シフト記号表（勤務時間帯）'!$C$4:$K$35,9,FALSE))</f>
        <v/>
      </c>
      <c r="U27" s="120" t="str">
        <f>IF(U26="","",VLOOKUP(U26,'シフト記号表（勤務時間帯）'!$C$4:$K$35,9,FALSE))</f>
        <v/>
      </c>
      <c r="V27" s="120" t="str">
        <f>IF(V26="","",VLOOKUP(V26,'シフト記号表（勤務時間帯）'!$C$4:$K$35,9,FALSE))</f>
        <v/>
      </c>
      <c r="W27" s="120" t="str">
        <f>IF(W26="","",VLOOKUP(W26,'シフト記号表（勤務時間帯）'!$C$4:$K$35,9,FALSE))</f>
        <v/>
      </c>
      <c r="X27" s="120" t="str">
        <f>IF(X26="","",VLOOKUP(X26,'シフト記号表（勤務時間帯）'!$C$4:$K$35,9,FALSE))</f>
        <v/>
      </c>
      <c r="Y27" s="121" t="str">
        <f>IF(Y26="","",VLOOKUP(Y26,'シフト記号表（勤務時間帯）'!$C$4:$K$35,9,FALSE))</f>
        <v/>
      </c>
      <c r="Z27" s="119" t="str">
        <f>IF(Z26="","",VLOOKUP(Z26,'シフト記号表（勤務時間帯）'!$C$4:$K$35,9,FALSE))</f>
        <v/>
      </c>
      <c r="AA27" s="120" t="str">
        <f>IF(AA26="","",VLOOKUP(AA26,'シフト記号表（勤務時間帯）'!$C$4:$K$35,9,FALSE))</f>
        <v/>
      </c>
      <c r="AB27" s="120" t="str">
        <f>IF(AB26="","",VLOOKUP(AB26,'シフト記号表（勤務時間帯）'!$C$4:$K$35,9,FALSE))</f>
        <v/>
      </c>
      <c r="AC27" s="120" t="str">
        <f>IF(AC26="","",VLOOKUP(AC26,'シフト記号表（勤務時間帯）'!$C$4:$K$35,9,FALSE))</f>
        <v/>
      </c>
      <c r="AD27" s="120" t="str">
        <f>IF(AD26="","",VLOOKUP(AD26,'シフト記号表（勤務時間帯）'!$C$4:$K$35,9,FALSE))</f>
        <v/>
      </c>
      <c r="AE27" s="120" t="str">
        <f>IF(AE26="","",VLOOKUP(AE26,'シフト記号表（勤務時間帯）'!$C$4:$K$35,9,FALSE))</f>
        <v/>
      </c>
      <c r="AF27" s="121" t="str">
        <f>IF(AF26="","",VLOOKUP(AF26,'シフト記号表（勤務時間帯）'!$C$4:$K$35,9,FALSE))</f>
        <v/>
      </c>
      <c r="AG27" s="119" t="str">
        <f>IF(AG26="","",VLOOKUP(AG26,'シフト記号表（勤務時間帯）'!$C$4:$K$35,9,FALSE))</f>
        <v/>
      </c>
      <c r="AH27" s="120" t="str">
        <f>IF(AH26="","",VLOOKUP(AH26,'シフト記号表（勤務時間帯）'!$C$4:$K$35,9,FALSE))</f>
        <v/>
      </c>
      <c r="AI27" s="120" t="str">
        <f>IF(AI26="","",VLOOKUP(AI26,'シフト記号表（勤務時間帯）'!$C$4:$K$35,9,FALSE))</f>
        <v/>
      </c>
      <c r="AJ27" s="120" t="str">
        <f>IF(AJ26="","",VLOOKUP(AJ26,'シフト記号表（勤務時間帯）'!$C$4:$K$35,9,FALSE))</f>
        <v/>
      </c>
      <c r="AK27" s="120" t="str">
        <f>IF(AK26="","",VLOOKUP(AK26,'シフト記号表（勤務時間帯）'!$C$4:$K$35,9,FALSE))</f>
        <v/>
      </c>
      <c r="AL27" s="120" t="str">
        <f>IF(AL26="","",VLOOKUP(AL26,'シフト記号表（勤務時間帯）'!$C$4:$K$35,9,FALSE))</f>
        <v/>
      </c>
      <c r="AM27" s="121" t="str">
        <f>IF(AM26="","",VLOOKUP(AM26,'シフト記号表（勤務時間帯）'!$C$4:$K$35,9,FALSE))</f>
        <v/>
      </c>
      <c r="AN27" s="119" t="str">
        <f>IF(AN26="","",VLOOKUP(AN26,'シフト記号表（勤務時間帯）'!$C$4:$K$35,9,FALSE))</f>
        <v/>
      </c>
      <c r="AO27" s="120" t="str">
        <f>IF(AO26="","",VLOOKUP(AO26,'シフト記号表（勤務時間帯）'!$C$4:$K$35,9,FALSE))</f>
        <v/>
      </c>
      <c r="AP27" s="120" t="str">
        <f>IF(AP26="","",VLOOKUP(AP26,'シフト記号表（勤務時間帯）'!$C$4:$K$35,9,FALSE))</f>
        <v/>
      </c>
      <c r="AQ27" s="120" t="str">
        <f>IF(AQ26="","",VLOOKUP(AQ26,'シフト記号表（勤務時間帯）'!$C$4:$K$35,9,FALSE))</f>
        <v/>
      </c>
      <c r="AR27" s="120" t="str">
        <f>IF(AR26="","",VLOOKUP(AR26,'シフト記号表（勤務時間帯）'!$C$4:$K$35,9,FALSE))</f>
        <v/>
      </c>
      <c r="AS27" s="120" t="str">
        <f>IF(AS26="","",VLOOKUP(AS26,'シフト記号表（勤務時間帯）'!$C$4:$K$35,9,FALSE))</f>
        <v/>
      </c>
      <c r="AT27" s="121" t="str">
        <f>IF(AT26="","",VLOOKUP(AT26,'シフト記号表（勤務時間帯）'!$C$4:$K$35,9,FALSE))</f>
        <v/>
      </c>
      <c r="AU27" s="119" t="str">
        <f>IF(AU26="","",VLOOKUP(AU26,'シフト記号表（勤務時間帯）'!$C$4:$K$35,9,FALSE))</f>
        <v/>
      </c>
      <c r="AV27" s="120" t="str">
        <f>IF(AV26="","",VLOOKUP(AV26,'シフト記号表（勤務時間帯）'!$C$4:$K$35,9,FALSE))</f>
        <v/>
      </c>
      <c r="AW27" s="121" t="str">
        <f>IF(AW26="","",VLOOKUP(AW26,'シフト記号表（勤務時間帯）'!$C$4:$K$35,9,FALSE))</f>
        <v/>
      </c>
      <c r="AX27" s="188"/>
      <c r="AY27" s="189"/>
      <c r="AZ27" s="190"/>
      <c r="BA27" s="191"/>
      <c r="BB27" s="195"/>
      <c r="BC27" s="196"/>
      <c r="BD27" s="196"/>
      <c r="BE27" s="196"/>
      <c r="BF27" s="196"/>
      <c r="BG27" s="197"/>
    </row>
    <row r="28" spans="2:59" ht="20.25" customHeight="1" x14ac:dyDescent="0.4">
      <c r="B28" s="218">
        <f t="shared" ref="B28" si="31">B26+1</f>
        <v>7</v>
      </c>
      <c r="C28" s="220"/>
      <c r="D28" s="221"/>
      <c r="E28" s="223"/>
      <c r="F28" s="221"/>
      <c r="G28" s="226"/>
      <c r="H28" s="227"/>
      <c r="I28" s="227"/>
      <c r="J28" s="227"/>
      <c r="K28" s="228"/>
      <c r="L28" s="230"/>
      <c r="M28" s="231"/>
      <c r="N28" s="231"/>
      <c r="O28" s="232"/>
      <c r="P28" s="236" t="s">
        <v>55</v>
      </c>
      <c r="Q28" s="237"/>
      <c r="R28" s="238"/>
      <c r="S28" s="136"/>
      <c r="T28" s="137"/>
      <c r="U28" s="137"/>
      <c r="V28" s="137"/>
      <c r="W28" s="137"/>
      <c r="X28" s="137"/>
      <c r="Y28" s="138"/>
      <c r="Z28" s="136"/>
      <c r="AA28" s="137"/>
      <c r="AB28" s="137"/>
      <c r="AC28" s="137"/>
      <c r="AD28" s="137"/>
      <c r="AE28" s="137"/>
      <c r="AF28" s="138"/>
      <c r="AG28" s="136"/>
      <c r="AH28" s="137"/>
      <c r="AI28" s="137"/>
      <c r="AJ28" s="137"/>
      <c r="AK28" s="137"/>
      <c r="AL28" s="137"/>
      <c r="AM28" s="138"/>
      <c r="AN28" s="136"/>
      <c r="AO28" s="137"/>
      <c r="AP28" s="137"/>
      <c r="AQ28" s="137"/>
      <c r="AR28" s="137"/>
      <c r="AS28" s="137"/>
      <c r="AT28" s="138"/>
      <c r="AU28" s="136"/>
      <c r="AV28" s="137"/>
      <c r="AW28" s="138"/>
      <c r="AX28" s="188">
        <f>IF($BC$3="計画",SUM(S29:AT29),IF($BC$3="実績",SUM(S29:AW29),""))</f>
        <v>0</v>
      </c>
      <c r="AY28" s="189"/>
      <c r="AZ28" s="190">
        <f t="shared" ref="AZ28" si="32">IF($BC$3="計画",AX28/4,IF($BC$3="実績",AX28/($BA$7/7),""))</f>
        <v>0</v>
      </c>
      <c r="BA28" s="191"/>
      <c r="BB28" s="192"/>
      <c r="BC28" s="193"/>
      <c r="BD28" s="193"/>
      <c r="BE28" s="193"/>
      <c r="BF28" s="193"/>
      <c r="BG28" s="194"/>
    </row>
    <row r="29" spans="2:59" ht="20.25" customHeight="1" x14ac:dyDescent="0.4">
      <c r="B29" s="218"/>
      <c r="C29" s="222"/>
      <c r="D29" s="221"/>
      <c r="E29" s="241"/>
      <c r="F29" s="221"/>
      <c r="G29" s="229"/>
      <c r="H29" s="227"/>
      <c r="I29" s="227"/>
      <c r="J29" s="227"/>
      <c r="K29" s="228"/>
      <c r="L29" s="230"/>
      <c r="M29" s="231"/>
      <c r="N29" s="231"/>
      <c r="O29" s="232"/>
      <c r="P29" s="198" t="s">
        <v>56</v>
      </c>
      <c r="Q29" s="199"/>
      <c r="R29" s="200"/>
      <c r="S29" s="119" t="str">
        <f>IF(S28="","",VLOOKUP(S28,'シフト記号表（勤務時間帯）'!$C$4:$K$35,9,FALSE))</f>
        <v/>
      </c>
      <c r="T29" s="120" t="str">
        <f>IF(T28="","",VLOOKUP(T28,'シフト記号表（勤務時間帯）'!$C$4:$K$35,9,FALSE))</f>
        <v/>
      </c>
      <c r="U29" s="120" t="str">
        <f>IF(U28="","",VLOOKUP(U28,'シフト記号表（勤務時間帯）'!$C$4:$K$35,9,FALSE))</f>
        <v/>
      </c>
      <c r="V29" s="120" t="str">
        <f>IF(V28="","",VLOOKUP(V28,'シフト記号表（勤務時間帯）'!$C$4:$K$35,9,FALSE))</f>
        <v/>
      </c>
      <c r="W29" s="120" t="str">
        <f>IF(W28="","",VLOOKUP(W28,'シフト記号表（勤務時間帯）'!$C$4:$K$35,9,FALSE))</f>
        <v/>
      </c>
      <c r="X29" s="120" t="str">
        <f>IF(X28="","",VLOOKUP(X28,'シフト記号表（勤務時間帯）'!$C$4:$K$35,9,FALSE))</f>
        <v/>
      </c>
      <c r="Y29" s="121" t="str">
        <f>IF(Y28="","",VLOOKUP(Y28,'シフト記号表（勤務時間帯）'!$C$4:$K$35,9,FALSE))</f>
        <v/>
      </c>
      <c r="Z29" s="119" t="str">
        <f>IF(Z28="","",VLOOKUP(Z28,'シフト記号表（勤務時間帯）'!$C$4:$K$35,9,FALSE))</f>
        <v/>
      </c>
      <c r="AA29" s="120" t="str">
        <f>IF(AA28="","",VLOOKUP(AA28,'シフト記号表（勤務時間帯）'!$C$4:$K$35,9,FALSE))</f>
        <v/>
      </c>
      <c r="AB29" s="120" t="str">
        <f>IF(AB28="","",VLOOKUP(AB28,'シフト記号表（勤務時間帯）'!$C$4:$K$35,9,FALSE))</f>
        <v/>
      </c>
      <c r="AC29" s="120" t="str">
        <f>IF(AC28="","",VLOOKUP(AC28,'シフト記号表（勤務時間帯）'!$C$4:$K$35,9,FALSE))</f>
        <v/>
      </c>
      <c r="AD29" s="120" t="str">
        <f>IF(AD28="","",VLOOKUP(AD28,'シフト記号表（勤務時間帯）'!$C$4:$K$35,9,FALSE))</f>
        <v/>
      </c>
      <c r="AE29" s="120" t="str">
        <f>IF(AE28="","",VLOOKUP(AE28,'シフト記号表（勤務時間帯）'!$C$4:$K$35,9,FALSE))</f>
        <v/>
      </c>
      <c r="AF29" s="121" t="str">
        <f>IF(AF28="","",VLOOKUP(AF28,'シフト記号表（勤務時間帯）'!$C$4:$K$35,9,FALSE))</f>
        <v/>
      </c>
      <c r="AG29" s="119" t="str">
        <f>IF(AG28="","",VLOOKUP(AG28,'シフト記号表（勤務時間帯）'!$C$4:$K$35,9,FALSE))</f>
        <v/>
      </c>
      <c r="AH29" s="120" t="str">
        <f>IF(AH28="","",VLOOKUP(AH28,'シフト記号表（勤務時間帯）'!$C$4:$K$35,9,FALSE))</f>
        <v/>
      </c>
      <c r="AI29" s="120" t="str">
        <f>IF(AI28="","",VLOOKUP(AI28,'シフト記号表（勤務時間帯）'!$C$4:$K$35,9,FALSE))</f>
        <v/>
      </c>
      <c r="AJ29" s="120" t="str">
        <f>IF(AJ28="","",VLOOKUP(AJ28,'シフト記号表（勤務時間帯）'!$C$4:$K$35,9,FALSE))</f>
        <v/>
      </c>
      <c r="AK29" s="120" t="str">
        <f>IF(AK28="","",VLOOKUP(AK28,'シフト記号表（勤務時間帯）'!$C$4:$K$35,9,FALSE))</f>
        <v/>
      </c>
      <c r="AL29" s="120" t="str">
        <f>IF(AL28="","",VLOOKUP(AL28,'シフト記号表（勤務時間帯）'!$C$4:$K$35,9,FALSE))</f>
        <v/>
      </c>
      <c r="AM29" s="121" t="str">
        <f>IF(AM28="","",VLOOKUP(AM28,'シフト記号表（勤務時間帯）'!$C$4:$K$35,9,FALSE))</f>
        <v/>
      </c>
      <c r="AN29" s="119" t="str">
        <f>IF(AN28="","",VLOOKUP(AN28,'シフト記号表（勤務時間帯）'!$C$4:$K$35,9,FALSE))</f>
        <v/>
      </c>
      <c r="AO29" s="120" t="str">
        <f>IF(AO28="","",VLOOKUP(AO28,'シフト記号表（勤務時間帯）'!$C$4:$K$35,9,FALSE))</f>
        <v/>
      </c>
      <c r="AP29" s="120" t="str">
        <f>IF(AP28="","",VLOOKUP(AP28,'シフト記号表（勤務時間帯）'!$C$4:$K$35,9,FALSE))</f>
        <v/>
      </c>
      <c r="AQ29" s="120" t="str">
        <f>IF(AQ28="","",VLOOKUP(AQ28,'シフト記号表（勤務時間帯）'!$C$4:$K$35,9,FALSE))</f>
        <v/>
      </c>
      <c r="AR29" s="120" t="str">
        <f>IF(AR28="","",VLOOKUP(AR28,'シフト記号表（勤務時間帯）'!$C$4:$K$35,9,FALSE))</f>
        <v/>
      </c>
      <c r="AS29" s="120" t="str">
        <f>IF(AS28="","",VLOOKUP(AS28,'シフト記号表（勤務時間帯）'!$C$4:$K$35,9,FALSE))</f>
        <v/>
      </c>
      <c r="AT29" s="121" t="str">
        <f>IF(AT28="","",VLOOKUP(AT28,'シフト記号表（勤務時間帯）'!$C$4:$K$35,9,FALSE))</f>
        <v/>
      </c>
      <c r="AU29" s="119" t="str">
        <f>IF(AU28="","",VLOOKUP(AU28,'シフト記号表（勤務時間帯）'!$C$4:$K$35,9,FALSE))</f>
        <v/>
      </c>
      <c r="AV29" s="120" t="str">
        <f>IF(AV28="","",VLOOKUP(AV28,'シフト記号表（勤務時間帯）'!$C$4:$K$35,9,FALSE))</f>
        <v/>
      </c>
      <c r="AW29" s="121" t="str">
        <f>IF(AW28="","",VLOOKUP(AW28,'シフト記号表（勤務時間帯）'!$C$4:$K$35,9,FALSE))</f>
        <v/>
      </c>
      <c r="AX29" s="188"/>
      <c r="AY29" s="189"/>
      <c r="AZ29" s="190"/>
      <c r="BA29" s="191"/>
      <c r="BB29" s="195"/>
      <c r="BC29" s="196"/>
      <c r="BD29" s="196"/>
      <c r="BE29" s="196"/>
      <c r="BF29" s="196"/>
      <c r="BG29" s="197"/>
    </row>
    <row r="30" spans="2:59" ht="20.25" customHeight="1" x14ac:dyDescent="0.4">
      <c r="B30" s="218">
        <f t="shared" ref="B30" si="33">B28+1</f>
        <v>8</v>
      </c>
      <c r="C30" s="220"/>
      <c r="D30" s="221"/>
      <c r="E30" s="223"/>
      <c r="F30" s="221"/>
      <c r="G30" s="226"/>
      <c r="H30" s="227"/>
      <c r="I30" s="227"/>
      <c r="J30" s="227"/>
      <c r="K30" s="228"/>
      <c r="L30" s="230"/>
      <c r="M30" s="231"/>
      <c r="N30" s="231"/>
      <c r="O30" s="232"/>
      <c r="P30" s="236" t="s">
        <v>55</v>
      </c>
      <c r="Q30" s="237"/>
      <c r="R30" s="238"/>
      <c r="S30" s="136"/>
      <c r="T30" s="137"/>
      <c r="U30" s="137"/>
      <c r="V30" s="137"/>
      <c r="W30" s="137"/>
      <c r="X30" s="137"/>
      <c r="Y30" s="138"/>
      <c r="Z30" s="136"/>
      <c r="AA30" s="137"/>
      <c r="AB30" s="137"/>
      <c r="AC30" s="137"/>
      <c r="AD30" s="137"/>
      <c r="AE30" s="137"/>
      <c r="AF30" s="138"/>
      <c r="AG30" s="136"/>
      <c r="AH30" s="137"/>
      <c r="AI30" s="137"/>
      <c r="AJ30" s="137"/>
      <c r="AK30" s="137"/>
      <c r="AL30" s="137"/>
      <c r="AM30" s="138"/>
      <c r="AN30" s="136"/>
      <c r="AO30" s="137"/>
      <c r="AP30" s="137"/>
      <c r="AQ30" s="137"/>
      <c r="AR30" s="137"/>
      <c r="AS30" s="137"/>
      <c r="AT30" s="138"/>
      <c r="AU30" s="136"/>
      <c r="AV30" s="137"/>
      <c r="AW30" s="138"/>
      <c r="AX30" s="188">
        <f t="shared" ref="AX30" si="34">IF($BC$3="計画",SUM(S31:AT31),IF($BC$3="実績",SUM(S31:AW31),""))</f>
        <v>0</v>
      </c>
      <c r="AY30" s="189"/>
      <c r="AZ30" s="190">
        <f t="shared" ref="AZ30" si="35">IF($BC$3="計画",AX30/4,IF($BC$3="実績",AX30/($BA$7/7),""))</f>
        <v>0</v>
      </c>
      <c r="BA30" s="191"/>
      <c r="BB30" s="192"/>
      <c r="BC30" s="193"/>
      <c r="BD30" s="193"/>
      <c r="BE30" s="193"/>
      <c r="BF30" s="193"/>
      <c r="BG30" s="194"/>
    </row>
    <row r="31" spans="2:59" ht="20.25" customHeight="1" x14ac:dyDescent="0.4">
      <c r="B31" s="218"/>
      <c r="C31" s="222"/>
      <c r="D31" s="221"/>
      <c r="E31" s="241"/>
      <c r="F31" s="221"/>
      <c r="G31" s="229"/>
      <c r="H31" s="227"/>
      <c r="I31" s="227"/>
      <c r="J31" s="227"/>
      <c r="K31" s="228"/>
      <c r="L31" s="230"/>
      <c r="M31" s="231"/>
      <c r="N31" s="231"/>
      <c r="O31" s="232"/>
      <c r="P31" s="198" t="s">
        <v>56</v>
      </c>
      <c r="Q31" s="199"/>
      <c r="R31" s="200"/>
      <c r="S31" s="119" t="str">
        <f>IF(S30="","",VLOOKUP(S30,'シフト記号表（勤務時間帯）'!$C$4:$K$35,9,FALSE))</f>
        <v/>
      </c>
      <c r="T31" s="120" t="str">
        <f>IF(T30="","",VLOOKUP(T30,'シフト記号表（勤務時間帯）'!$C$4:$K$35,9,FALSE))</f>
        <v/>
      </c>
      <c r="U31" s="120" t="str">
        <f>IF(U30="","",VLOOKUP(U30,'シフト記号表（勤務時間帯）'!$C$4:$K$35,9,FALSE))</f>
        <v/>
      </c>
      <c r="V31" s="120" t="str">
        <f>IF(V30="","",VLOOKUP(V30,'シフト記号表（勤務時間帯）'!$C$4:$K$35,9,FALSE))</f>
        <v/>
      </c>
      <c r="W31" s="120" t="str">
        <f>IF(W30="","",VLOOKUP(W30,'シフト記号表（勤務時間帯）'!$C$4:$K$35,9,FALSE))</f>
        <v/>
      </c>
      <c r="X31" s="120" t="str">
        <f>IF(X30="","",VLOOKUP(X30,'シフト記号表（勤務時間帯）'!$C$4:$K$35,9,FALSE))</f>
        <v/>
      </c>
      <c r="Y31" s="121" t="str">
        <f>IF(Y30="","",VLOOKUP(Y30,'シフト記号表（勤務時間帯）'!$C$4:$K$35,9,FALSE))</f>
        <v/>
      </c>
      <c r="Z31" s="119" t="str">
        <f>IF(Z30="","",VLOOKUP(Z30,'シフト記号表（勤務時間帯）'!$C$4:$K$35,9,FALSE))</f>
        <v/>
      </c>
      <c r="AA31" s="120" t="str">
        <f>IF(AA30="","",VLOOKUP(AA30,'シフト記号表（勤務時間帯）'!$C$4:$K$35,9,FALSE))</f>
        <v/>
      </c>
      <c r="AB31" s="120" t="str">
        <f>IF(AB30="","",VLOOKUP(AB30,'シフト記号表（勤務時間帯）'!$C$4:$K$35,9,FALSE))</f>
        <v/>
      </c>
      <c r="AC31" s="120" t="str">
        <f>IF(AC30="","",VLOOKUP(AC30,'シフト記号表（勤務時間帯）'!$C$4:$K$35,9,FALSE))</f>
        <v/>
      </c>
      <c r="AD31" s="120" t="str">
        <f>IF(AD30="","",VLOOKUP(AD30,'シフト記号表（勤務時間帯）'!$C$4:$K$35,9,FALSE))</f>
        <v/>
      </c>
      <c r="AE31" s="120" t="str">
        <f>IF(AE30="","",VLOOKUP(AE30,'シフト記号表（勤務時間帯）'!$C$4:$K$35,9,FALSE))</f>
        <v/>
      </c>
      <c r="AF31" s="121" t="str">
        <f>IF(AF30="","",VLOOKUP(AF30,'シフト記号表（勤務時間帯）'!$C$4:$K$35,9,FALSE))</f>
        <v/>
      </c>
      <c r="AG31" s="119" t="str">
        <f>IF(AG30="","",VLOOKUP(AG30,'シフト記号表（勤務時間帯）'!$C$4:$K$35,9,FALSE))</f>
        <v/>
      </c>
      <c r="AH31" s="120" t="str">
        <f>IF(AH30="","",VLOOKUP(AH30,'シフト記号表（勤務時間帯）'!$C$4:$K$35,9,FALSE))</f>
        <v/>
      </c>
      <c r="AI31" s="120" t="str">
        <f>IF(AI30="","",VLOOKUP(AI30,'シフト記号表（勤務時間帯）'!$C$4:$K$35,9,FALSE))</f>
        <v/>
      </c>
      <c r="AJ31" s="120" t="str">
        <f>IF(AJ30="","",VLOOKUP(AJ30,'シフト記号表（勤務時間帯）'!$C$4:$K$35,9,FALSE))</f>
        <v/>
      </c>
      <c r="AK31" s="120" t="str">
        <f>IF(AK30="","",VLOOKUP(AK30,'シフト記号表（勤務時間帯）'!$C$4:$K$35,9,FALSE))</f>
        <v/>
      </c>
      <c r="AL31" s="120" t="str">
        <f>IF(AL30="","",VLOOKUP(AL30,'シフト記号表（勤務時間帯）'!$C$4:$K$35,9,FALSE))</f>
        <v/>
      </c>
      <c r="AM31" s="121" t="str">
        <f>IF(AM30="","",VLOOKUP(AM30,'シフト記号表（勤務時間帯）'!$C$4:$K$35,9,FALSE))</f>
        <v/>
      </c>
      <c r="AN31" s="119" t="str">
        <f>IF(AN30="","",VLOOKUP(AN30,'シフト記号表（勤務時間帯）'!$C$4:$K$35,9,FALSE))</f>
        <v/>
      </c>
      <c r="AO31" s="120" t="str">
        <f>IF(AO30="","",VLOOKUP(AO30,'シフト記号表（勤務時間帯）'!$C$4:$K$35,9,FALSE))</f>
        <v/>
      </c>
      <c r="AP31" s="120" t="str">
        <f>IF(AP30="","",VLOOKUP(AP30,'シフト記号表（勤務時間帯）'!$C$4:$K$35,9,FALSE))</f>
        <v/>
      </c>
      <c r="AQ31" s="120" t="str">
        <f>IF(AQ30="","",VLOOKUP(AQ30,'シフト記号表（勤務時間帯）'!$C$4:$K$35,9,FALSE))</f>
        <v/>
      </c>
      <c r="AR31" s="120" t="str">
        <f>IF(AR30="","",VLOOKUP(AR30,'シフト記号表（勤務時間帯）'!$C$4:$K$35,9,FALSE))</f>
        <v/>
      </c>
      <c r="AS31" s="120" t="str">
        <f>IF(AS30="","",VLOOKUP(AS30,'シフト記号表（勤務時間帯）'!$C$4:$K$35,9,FALSE))</f>
        <v/>
      </c>
      <c r="AT31" s="121" t="str">
        <f>IF(AT30="","",VLOOKUP(AT30,'シフト記号表（勤務時間帯）'!$C$4:$K$35,9,FALSE))</f>
        <v/>
      </c>
      <c r="AU31" s="119" t="str">
        <f>IF(AU30="","",VLOOKUP(AU30,'シフト記号表（勤務時間帯）'!$C$4:$K$35,9,FALSE))</f>
        <v/>
      </c>
      <c r="AV31" s="120" t="str">
        <f>IF(AV30="","",VLOOKUP(AV30,'シフト記号表（勤務時間帯）'!$C$4:$K$35,9,FALSE))</f>
        <v/>
      </c>
      <c r="AW31" s="121" t="str">
        <f>IF(AW30="","",VLOOKUP(AW30,'シフト記号表（勤務時間帯）'!$C$4:$K$35,9,FALSE))</f>
        <v/>
      </c>
      <c r="AX31" s="188"/>
      <c r="AY31" s="189"/>
      <c r="AZ31" s="190"/>
      <c r="BA31" s="191"/>
      <c r="BB31" s="195"/>
      <c r="BC31" s="196"/>
      <c r="BD31" s="196"/>
      <c r="BE31" s="196"/>
      <c r="BF31" s="196"/>
      <c r="BG31" s="197"/>
    </row>
    <row r="32" spans="2:59" ht="20.25" customHeight="1" x14ac:dyDescent="0.4">
      <c r="B32" s="218">
        <f>B30+1</f>
        <v>9</v>
      </c>
      <c r="C32" s="220"/>
      <c r="D32" s="221"/>
      <c r="E32" s="223"/>
      <c r="F32" s="221"/>
      <c r="G32" s="226"/>
      <c r="H32" s="227"/>
      <c r="I32" s="227"/>
      <c r="J32" s="227"/>
      <c r="K32" s="228"/>
      <c r="L32" s="230"/>
      <c r="M32" s="231"/>
      <c r="N32" s="231"/>
      <c r="O32" s="232"/>
      <c r="P32" s="236" t="s">
        <v>55</v>
      </c>
      <c r="Q32" s="237"/>
      <c r="R32" s="238"/>
      <c r="S32" s="136"/>
      <c r="T32" s="137"/>
      <c r="U32" s="137"/>
      <c r="V32" s="137"/>
      <c r="W32" s="137"/>
      <c r="X32" s="137"/>
      <c r="Y32" s="138"/>
      <c r="Z32" s="136"/>
      <c r="AA32" s="137"/>
      <c r="AB32" s="137"/>
      <c r="AC32" s="137"/>
      <c r="AD32" s="137"/>
      <c r="AE32" s="137"/>
      <c r="AF32" s="138"/>
      <c r="AG32" s="136"/>
      <c r="AH32" s="137"/>
      <c r="AI32" s="137"/>
      <c r="AJ32" s="137"/>
      <c r="AK32" s="137"/>
      <c r="AL32" s="137"/>
      <c r="AM32" s="138"/>
      <c r="AN32" s="136"/>
      <c r="AO32" s="137"/>
      <c r="AP32" s="137"/>
      <c r="AQ32" s="137"/>
      <c r="AR32" s="137"/>
      <c r="AS32" s="137"/>
      <c r="AT32" s="138"/>
      <c r="AU32" s="136"/>
      <c r="AV32" s="137"/>
      <c r="AW32" s="138"/>
      <c r="AX32" s="188">
        <f t="shared" ref="AX32" si="36">IF($BC$3="計画",SUM(S33:AT33),IF($BC$3="実績",SUM(S33:AW33),""))</f>
        <v>0</v>
      </c>
      <c r="AY32" s="189"/>
      <c r="AZ32" s="190">
        <f t="shared" ref="AZ32" si="37">IF($BC$3="計画",AX32/4,IF($BC$3="実績",AX32/($BA$7/7),""))</f>
        <v>0</v>
      </c>
      <c r="BA32" s="191"/>
      <c r="BB32" s="242"/>
      <c r="BC32" s="243"/>
      <c r="BD32" s="243"/>
      <c r="BE32" s="243"/>
      <c r="BF32" s="243"/>
      <c r="BG32" s="244"/>
    </row>
    <row r="33" spans="2:59" ht="20.25" customHeight="1" x14ac:dyDescent="0.4">
      <c r="B33" s="218"/>
      <c r="C33" s="222"/>
      <c r="D33" s="221"/>
      <c r="E33" s="241"/>
      <c r="F33" s="221"/>
      <c r="G33" s="229"/>
      <c r="H33" s="227"/>
      <c r="I33" s="227"/>
      <c r="J33" s="227"/>
      <c r="K33" s="228"/>
      <c r="L33" s="230"/>
      <c r="M33" s="231"/>
      <c r="N33" s="231"/>
      <c r="O33" s="232"/>
      <c r="P33" s="198" t="s">
        <v>56</v>
      </c>
      <c r="Q33" s="199"/>
      <c r="R33" s="200"/>
      <c r="S33" s="119" t="str">
        <f>IF(S32="","",VLOOKUP(S32,'シフト記号表（勤務時間帯）'!$C$4:$K$35,9,FALSE))</f>
        <v/>
      </c>
      <c r="T33" s="120" t="str">
        <f>IF(T32="","",VLOOKUP(T32,'シフト記号表（勤務時間帯）'!$C$4:$K$35,9,FALSE))</f>
        <v/>
      </c>
      <c r="U33" s="120" t="str">
        <f>IF(U32="","",VLOOKUP(U32,'シフト記号表（勤務時間帯）'!$C$4:$K$35,9,FALSE))</f>
        <v/>
      </c>
      <c r="V33" s="120" t="str">
        <f>IF(V32="","",VLOOKUP(V32,'シフト記号表（勤務時間帯）'!$C$4:$K$35,9,FALSE))</f>
        <v/>
      </c>
      <c r="W33" s="120" t="str">
        <f>IF(W32="","",VLOOKUP(W32,'シフト記号表（勤務時間帯）'!$C$4:$K$35,9,FALSE))</f>
        <v/>
      </c>
      <c r="X33" s="120" t="str">
        <f>IF(X32="","",VLOOKUP(X32,'シフト記号表（勤務時間帯）'!$C$4:$K$35,9,FALSE))</f>
        <v/>
      </c>
      <c r="Y33" s="121" t="str">
        <f>IF(Y32="","",VLOOKUP(Y32,'シフト記号表（勤務時間帯）'!$C$4:$K$35,9,FALSE))</f>
        <v/>
      </c>
      <c r="Z33" s="119" t="str">
        <f>IF(Z32="","",VLOOKUP(Z32,'シフト記号表（勤務時間帯）'!$C$4:$K$35,9,FALSE))</f>
        <v/>
      </c>
      <c r="AA33" s="120" t="str">
        <f>IF(AA32="","",VLOOKUP(AA32,'シフト記号表（勤務時間帯）'!$C$4:$K$35,9,FALSE))</f>
        <v/>
      </c>
      <c r="AB33" s="120" t="str">
        <f>IF(AB32="","",VLOOKUP(AB32,'シフト記号表（勤務時間帯）'!$C$4:$K$35,9,FALSE))</f>
        <v/>
      </c>
      <c r="AC33" s="120" t="str">
        <f>IF(AC32="","",VLOOKUP(AC32,'シフト記号表（勤務時間帯）'!$C$4:$K$35,9,FALSE))</f>
        <v/>
      </c>
      <c r="AD33" s="120" t="str">
        <f>IF(AD32="","",VLOOKUP(AD32,'シフト記号表（勤務時間帯）'!$C$4:$K$35,9,FALSE))</f>
        <v/>
      </c>
      <c r="AE33" s="120" t="str">
        <f>IF(AE32="","",VLOOKUP(AE32,'シフト記号表（勤務時間帯）'!$C$4:$K$35,9,FALSE))</f>
        <v/>
      </c>
      <c r="AF33" s="121" t="str">
        <f>IF(AF32="","",VLOOKUP(AF32,'シフト記号表（勤務時間帯）'!$C$4:$K$35,9,FALSE))</f>
        <v/>
      </c>
      <c r="AG33" s="119" t="str">
        <f>IF(AG32="","",VLOOKUP(AG32,'シフト記号表（勤務時間帯）'!$C$4:$K$35,9,FALSE))</f>
        <v/>
      </c>
      <c r="AH33" s="120" t="str">
        <f>IF(AH32="","",VLOOKUP(AH32,'シフト記号表（勤務時間帯）'!$C$4:$K$35,9,FALSE))</f>
        <v/>
      </c>
      <c r="AI33" s="120" t="str">
        <f>IF(AI32="","",VLOOKUP(AI32,'シフト記号表（勤務時間帯）'!$C$4:$K$35,9,FALSE))</f>
        <v/>
      </c>
      <c r="AJ33" s="120" t="str">
        <f>IF(AJ32="","",VLOOKUP(AJ32,'シフト記号表（勤務時間帯）'!$C$4:$K$35,9,FALSE))</f>
        <v/>
      </c>
      <c r="AK33" s="120" t="str">
        <f>IF(AK32="","",VLOOKUP(AK32,'シフト記号表（勤務時間帯）'!$C$4:$K$35,9,FALSE))</f>
        <v/>
      </c>
      <c r="AL33" s="120" t="str">
        <f>IF(AL32="","",VLOOKUP(AL32,'シフト記号表（勤務時間帯）'!$C$4:$K$35,9,FALSE))</f>
        <v/>
      </c>
      <c r="AM33" s="121" t="str">
        <f>IF(AM32="","",VLOOKUP(AM32,'シフト記号表（勤務時間帯）'!$C$4:$K$35,9,FALSE))</f>
        <v/>
      </c>
      <c r="AN33" s="119" t="str">
        <f>IF(AN32="","",VLOOKUP(AN32,'シフト記号表（勤務時間帯）'!$C$4:$K$35,9,FALSE))</f>
        <v/>
      </c>
      <c r="AO33" s="120" t="str">
        <f>IF(AO32="","",VLOOKUP(AO32,'シフト記号表（勤務時間帯）'!$C$4:$K$35,9,FALSE))</f>
        <v/>
      </c>
      <c r="AP33" s="120" t="str">
        <f>IF(AP32="","",VLOOKUP(AP32,'シフト記号表（勤務時間帯）'!$C$4:$K$35,9,FALSE))</f>
        <v/>
      </c>
      <c r="AQ33" s="120" t="str">
        <f>IF(AQ32="","",VLOOKUP(AQ32,'シフト記号表（勤務時間帯）'!$C$4:$K$35,9,FALSE))</f>
        <v/>
      </c>
      <c r="AR33" s="120" t="str">
        <f>IF(AR32="","",VLOOKUP(AR32,'シフト記号表（勤務時間帯）'!$C$4:$K$35,9,FALSE))</f>
        <v/>
      </c>
      <c r="AS33" s="120" t="str">
        <f>IF(AS32="","",VLOOKUP(AS32,'シフト記号表（勤務時間帯）'!$C$4:$K$35,9,FALSE))</f>
        <v/>
      </c>
      <c r="AT33" s="121" t="str">
        <f>IF(AT32="","",VLOOKUP(AT32,'シフト記号表（勤務時間帯）'!$C$4:$K$35,9,FALSE))</f>
        <v/>
      </c>
      <c r="AU33" s="119" t="str">
        <f>IF(AU32="","",VLOOKUP(AU32,'シフト記号表（勤務時間帯）'!$C$4:$K$35,9,FALSE))</f>
        <v/>
      </c>
      <c r="AV33" s="120" t="str">
        <f>IF(AV32="","",VLOOKUP(AV32,'シフト記号表（勤務時間帯）'!$C$4:$K$35,9,FALSE))</f>
        <v/>
      </c>
      <c r="AW33" s="121" t="str">
        <f>IF(AW32="","",VLOOKUP(AW32,'シフト記号表（勤務時間帯）'!$C$4:$K$35,9,FALSE))</f>
        <v/>
      </c>
      <c r="AX33" s="188"/>
      <c r="AY33" s="189"/>
      <c r="AZ33" s="190"/>
      <c r="BA33" s="191"/>
      <c r="BB33" s="245"/>
      <c r="BC33" s="246"/>
      <c r="BD33" s="246"/>
      <c r="BE33" s="246"/>
      <c r="BF33" s="246"/>
      <c r="BG33" s="247"/>
    </row>
    <row r="34" spans="2:59" ht="20.25" customHeight="1" x14ac:dyDescent="0.4">
      <c r="B34" s="218">
        <f t="shared" ref="B34:B36" si="38">B32+1</f>
        <v>10</v>
      </c>
      <c r="C34" s="220"/>
      <c r="D34" s="221"/>
      <c r="E34" s="223"/>
      <c r="F34" s="221"/>
      <c r="G34" s="226"/>
      <c r="H34" s="227"/>
      <c r="I34" s="227"/>
      <c r="J34" s="227"/>
      <c r="K34" s="228"/>
      <c r="L34" s="230"/>
      <c r="M34" s="231"/>
      <c r="N34" s="231"/>
      <c r="O34" s="232"/>
      <c r="P34" s="236" t="s">
        <v>55</v>
      </c>
      <c r="Q34" s="237"/>
      <c r="R34" s="238"/>
      <c r="S34" s="136"/>
      <c r="T34" s="137"/>
      <c r="U34" s="137"/>
      <c r="V34" s="137"/>
      <c r="W34" s="137"/>
      <c r="X34" s="137"/>
      <c r="Y34" s="138"/>
      <c r="Z34" s="136"/>
      <c r="AA34" s="137"/>
      <c r="AB34" s="137"/>
      <c r="AC34" s="137"/>
      <c r="AD34" s="137"/>
      <c r="AE34" s="137"/>
      <c r="AF34" s="138"/>
      <c r="AG34" s="136"/>
      <c r="AH34" s="137"/>
      <c r="AI34" s="137"/>
      <c r="AJ34" s="137"/>
      <c r="AK34" s="137"/>
      <c r="AL34" s="137"/>
      <c r="AM34" s="138"/>
      <c r="AN34" s="136"/>
      <c r="AO34" s="137"/>
      <c r="AP34" s="137"/>
      <c r="AQ34" s="137"/>
      <c r="AR34" s="137"/>
      <c r="AS34" s="137"/>
      <c r="AT34" s="138"/>
      <c r="AU34" s="136"/>
      <c r="AV34" s="137"/>
      <c r="AW34" s="138"/>
      <c r="AX34" s="188">
        <f t="shared" ref="AX34" si="39">IF($BC$3="計画",SUM(S35:AT35),IF($BC$3="実績",SUM(S35:AW35),""))</f>
        <v>0</v>
      </c>
      <c r="AY34" s="189"/>
      <c r="AZ34" s="190">
        <f t="shared" ref="AZ34" si="40">IF($BC$3="計画",AX34/4,IF($BC$3="実績",AX34/($BA$7/7),""))</f>
        <v>0</v>
      </c>
      <c r="BA34" s="191"/>
      <c r="BB34" s="192"/>
      <c r="BC34" s="193"/>
      <c r="BD34" s="193"/>
      <c r="BE34" s="193"/>
      <c r="BF34" s="193"/>
      <c r="BG34" s="194"/>
    </row>
    <row r="35" spans="2:59" ht="20.25" customHeight="1" x14ac:dyDescent="0.4">
      <c r="B35" s="219"/>
      <c r="C35" s="222"/>
      <c r="D35" s="221"/>
      <c r="E35" s="224"/>
      <c r="F35" s="225"/>
      <c r="G35" s="229"/>
      <c r="H35" s="227"/>
      <c r="I35" s="227"/>
      <c r="J35" s="227"/>
      <c r="K35" s="228"/>
      <c r="L35" s="233"/>
      <c r="M35" s="234"/>
      <c r="N35" s="234"/>
      <c r="O35" s="235"/>
      <c r="P35" s="215" t="s">
        <v>56</v>
      </c>
      <c r="Q35" s="216"/>
      <c r="R35" s="217"/>
      <c r="S35" s="119" t="str">
        <f>IF(S34="","",VLOOKUP(S34,'シフト記号表（勤務時間帯）'!$C$4:$K$35,9,FALSE))</f>
        <v/>
      </c>
      <c r="T35" s="120" t="str">
        <f>IF(T34="","",VLOOKUP(T34,'シフト記号表（勤務時間帯）'!$C$4:$K$35,9,FALSE))</f>
        <v/>
      </c>
      <c r="U35" s="120" t="str">
        <f>IF(U34="","",VLOOKUP(U34,'シフト記号表（勤務時間帯）'!$C$4:$K$35,9,FALSE))</f>
        <v/>
      </c>
      <c r="V35" s="120" t="str">
        <f>IF(V34="","",VLOOKUP(V34,'シフト記号表（勤務時間帯）'!$C$4:$K$35,9,FALSE))</f>
        <v/>
      </c>
      <c r="W35" s="120" t="str">
        <f>IF(W34="","",VLOOKUP(W34,'シフト記号表（勤務時間帯）'!$C$4:$K$35,9,FALSE))</f>
        <v/>
      </c>
      <c r="X35" s="120" t="str">
        <f>IF(X34="","",VLOOKUP(X34,'シフト記号表（勤務時間帯）'!$C$4:$K$35,9,FALSE))</f>
        <v/>
      </c>
      <c r="Y35" s="121" t="str">
        <f>IF(Y34="","",VLOOKUP(Y34,'シフト記号表（勤務時間帯）'!$C$4:$K$35,9,FALSE))</f>
        <v/>
      </c>
      <c r="Z35" s="119" t="str">
        <f>IF(Z34="","",VLOOKUP(Z34,'シフト記号表（勤務時間帯）'!$C$4:$K$35,9,FALSE))</f>
        <v/>
      </c>
      <c r="AA35" s="120" t="str">
        <f>IF(AA34="","",VLOOKUP(AA34,'シフト記号表（勤務時間帯）'!$C$4:$K$35,9,FALSE))</f>
        <v/>
      </c>
      <c r="AB35" s="120" t="str">
        <f>IF(AB34="","",VLOOKUP(AB34,'シフト記号表（勤務時間帯）'!$C$4:$K$35,9,FALSE))</f>
        <v/>
      </c>
      <c r="AC35" s="120" t="str">
        <f>IF(AC34="","",VLOOKUP(AC34,'シフト記号表（勤務時間帯）'!$C$4:$K$35,9,FALSE))</f>
        <v/>
      </c>
      <c r="AD35" s="120" t="str">
        <f>IF(AD34="","",VLOOKUP(AD34,'シフト記号表（勤務時間帯）'!$C$4:$K$35,9,FALSE))</f>
        <v/>
      </c>
      <c r="AE35" s="120" t="str">
        <f>IF(AE34="","",VLOOKUP(AE34,'シフト記号表（勤務時間帯）'!$C$4:$K$35,9,FALSE))</f>
        <v/>
      </c>
      <c r="AF35" s="121" t="str">
        <f>IF(AF34="","",VLOOKUP(AF34,'シフト記号表（勤務時間帯）'!$C$4:$K$35,9,FALSE))</f>
        <v/>
      </c>
      <c r="AG35" s="119" t="str">
        <f>IF(AG34="","",VLOOKUP(AG34,'シフト記号表（勤務時間帯）'!$C$4:$K$35,9,FALSE))</f>
        <v/>
      </c>
      <c r="AH35" s="120" t="str">
        <f>IF(AH34="","",VLOOKUP(AH34,'シフト記号表（勤務時間帯）'!$C$4:$K$35,9,FALSE))</f>
        <v/>
      </c>
      <c r="AI35" s="120" t="str">
        <f>IF(AI34="","",VLOOKUP(AI34,'シフト記号表（勤務時間帯）'!$C$4:$K$35,9,FALSE))</f>
        <v/>
      </c>
      <c r="AJ35" s="120" t="str">
        <f>IF(AJ34="","",VLOOKUP(AJ34,'シフト記号表（勤務時間帯）'!$C$4:$K$35,9,FALSE))</f>
        <v/>
      </c>
      <c r="AK35" s="120" t="str">
        <f>IF(AK34="","",VLOOKUP(AK34,'シフト記号表（勤務時間帯）'!$C$4:$K$35,9,FALSE))</f>
        <v/>
      </c>
      <c r="AL35" s="120" t="str">
        <f>IF(AL34="","",VLOOKUP(AL34,'シフト記号表（勤務時間帯）'!$C$4:$K$35,9,FALSE))</f>
        <v/>
      </c>
      <c r="AM35" s="121" t="str">
        <f>IF(AM34="","",VLOOKUP(AM34,'シフト記号表（勤務時間帯）'!$C$4:$K$35,9,FALSE))</f>
        <v/>
      </c>
      <c r="AN35" s="119" t="str">
        <f>IF(AN34="","",VLOOKUP(AN34,'シフト記号表（勤務時間帯）'!$C$4:$K$35,9,FALSE))</f>
        <v/>
      </c>
      <c r="AO35" s="120" t="str">
        <f>IF(AO34="","",VLOOKUP(AO34,'シフト記号表（勤務時間帯）'!$C$4:$K$35,9,FALSE))</f>
        <v/>
      </c>
      <c r="AP35" s="120" t="str">
        <f>IF(AP34="","",VLOOKUP(AP34,'シフト記号表（勤務時間帯）'!$C$4:$K$35,9,FALSE))</f>
        <v/>
      </c>
      <c r="AQ35" s="120" t="str">
        <f>IF(AQ34="","",VLOOKUP(AQ34,'シフト記号表（勤務時間帯）'!$C$4:$K$35,9,FALSE))</f>
        <v/>
      </c>
      <c r="AR35" s="120" t="str">
        <f>IF(AR34="","",VLOOKUP(AR34,'シフト記号表（勤務時間帯）'!$C$4:$K$35,9,FALSE))</f>
        <v/>
      </c>
      <c r="AS35" s="120" t="str">
        <f>IF(AS34="","",VLOOKUP(AS34,'シフト記号表（勤務時間帯）'!$C$4:$K$35,9,FALSE))</f>
        <v/>
      </c>
      <c r="AT35" s="121" t="str">
        <f>IF(AT34="","",VLOOKUP(AT34,'シフト記号表（勤務時間帯）'!$C$4:$K$35,9,FALSE))</f>
        <v/>
      </c>
      <c r="AU35" s="119" t="str">
        <f>IF(AU34="","",VLOOKUP(AU34,'シフト記号表（勤務時間帯）'!$C$4:$K$35,9,FALSE))</f>
        <v/>
      </c>
      <c r="AV35" s="120" t="str">
        <f>IF(AV34="","",VLOOKUP(AV34,'シフト記号表（勤務時間帯）'!$C$4:$K$35,9,FALSE))</f>
        <v/>
      </c>
      <c r="AW35" s="121" t="str">
        <f>IF(AW34="","",VLOOKUP(AW34,'シフト記号表（勤務時間帯）'!$C$4:$K$35,9,FALSE))</f>
        <v/>
      </c>
      <c r="AX35" s="188"/>
      <c r="AY35" s="189"/>
      <c r="AZ35" s="190"/>
      <c r="BA35" s="191"/>
      <c r="BB35" s="212"/>
      <c r="BC35" s="213"/>
      <c r="BD35" s="213"/>
      <c r="BE35" s="213"/>
      <c r="BF35" s="213"/>
      <c r="BG35" s="214"/>
    </row>
    <row r="36" spans="2:59" ht="20.25" customHeight="1" x14ac:dyDescent="0.4">
      <c r="B36" s="218">
        <f t="shared" si="38"/>
        <v>11</v>
      </c>
      <c r="C36" s="220"/>
      <c r="D36" s="221"/>
      <c r="E36" s="223"/>
      <c r="F36" s="221"/>
      <c r="G36" s="226"/>
      <c r="H36" s="227"/>
      <c r="I36" s="227"/>
      <c r="J36" s="227"/>
      <c r="K36" s="228"/>
      <c r="L36" s="230"/>
      <c r="M36" s="231"/>
      <c r="N36" s="231"/>
      <c r="O36" s="232"/>
      <c r="P36" s="236" t="s">
        <v>55</v>
      </c>
      <c r="Q36" s="237"/>
      <c r="R36" s="238"/>
      <c r="S36" s="136"/>
      <c r="T36" s="137"/>
      <c r="U36" s="137"/>
      <c r="V36" s="137"/>
      <c r="W36" s="137"/>
      <c r="X36" s="137"/>
      <c r="Y36" s="138"/>
      <c r="Z36" s="136"/>
      <c r="AA36" s="137"/>
      <c r="AB36" s="137"/>
      <c r="AC36" s="137"/>
      <c r="AD36" s="137"/>
      <c r="AE36" s="137"/>
      <c r="AF36" s="138"/>
      <c r="AG36" s="136"/>
      <c r="AH36" s="137"/>
      <c r="AI36" s="137"/>
      <c r="AJ36" s="137"/>
      <c r="AK36" s="137"/>
      <c r="AL36" s="137"/>
      <c r="AM36" s="138"/>
      <c r="AN36" s="136"/>
      <c r="AO36" s="137"/>
      <c r="AP36" s="137"/>
      <c r="AQ36" s="137"/>
      <c r="AR36" s="137"/>
      <c r="AS36" s="137"/>
      <c r="AT36" s="138"/>
      <c r="AU36" s="136"/>
      <c r="AV36" s="137"/>
      <c r="AW36" s="138"/>
      <c r="AX36" s="188">
        <f t="shared" ref="AX36" si="41">IF($BC$3="計画",SUM(S37:AT37),IF($BC$3="実績",SUM(S37:AW37),""))</f>
        <v>0</v>
      </c>
      <c r="AY36" s="189"/>
      <c r="AZ36" s="190">
        <f t="shared" ref="AZ36" si="42">IF($BC$3="計画",AX36/4,IF($BC$3="実績",AX36/($BA$7/7),""))</f>
        <v>0</v>
      </c>
      <c r="BA36" s="191"/>
      <c r="BB36" s="192"/>
      <c r="BC36" s="193"/>
      <c r="BD36" s="193"/>
      <c r="BE36" s="193"/>
      <c r="BF36" s="193"/>
      <c r="BG36" s="194"/>
    </row>
    <row r="37" spans="2:59" ht="20.25" customHeight="1" x14ac:dyDescent="0.4">
      <c r="B37" s="219"/>
      <c r="C37" s="222"/>
      <c r="D37" s="221"/>
      <c r="E37" s="224"/>
      <c r="F37" s="225"/>
      <c r="G37" s="229"/>
      <c r="H37" s="227"/>
      <c r="I37" s="227"/>
      <c r="J37" s="227"/>
      <c r="K37" s="228"/>
      <c r="L37" s="233"/>
      <c r="M37" s="234"/>
      <c r="N37" s="234"/>
      <c r="O37" s="235"/>
      <c r="P37" s="215" t="s">
        <v>56</v>
      </c>
      <c r="Q37" s="216"/>
      <c r="R37" s="217"/>
      <c r="S37" s="119" t="str">
        <f>IF(S36="","",VLOOKUP(S36,'シフト記号表（勤務時間帯）'!$C$4:$K$35,9,FALSE))</f>
        <v/>
      </c>
      <c r="T37" s="120" t="str">
        <f>IF(T36="","",VLOOKUP(T36,'シフト記号表（勤務時間帯）'!$C$4:$K$35,9,FALSE))</f>
        <v/>
      </c>
      <c r="U37" s="120" t="str">
        <f>IF(U36="","",VLOOKUP(U36,'シフト記号表（勤務時間帯）'!$C$4:$K$35,9,FALSE))</f>
        <v/>
      </c>
      <c r="V37" s="120" t="str">
        <f>IF(V36="","",VLOOKUP(V36,'シフト記号表（勤務時間帯）'!$C$4:$K$35,9,FALSE))</f>
        <v/>
      </c>
      <c r="W37" s="120" t="str">
        <f>IF(W36="","",VLOOKUP(W36,'シフト記号表（勤務時間帯）'!$C$4:$K$35,9,FALSE))</f>
        <v/>
      </c>
      <c r="X37" s="120" t="str">
        <f>IF(X36="","",VLOOKUP(X36,'シフト記号表（勤務時間帯）'!$C$4:$K$35,9,FALSE))</f>
        <v/>
      </c>
      <c r="Y37" s="121" t="str">
        <f>IF(Y36="","",VLOOKUP(Y36,'シフト記号表（勤務時間帯）'!$C$4:$K$35,9,FALSE))</f>
        <v/>
      </c>
      <c r="Z37" s="119" t="str">
        <f>IF(Z36="","",VLOOKUP(Z36,'シフト記号表（勤務時間帯）'!$C$4:$K$35,9,FALSE))</f>
        <v/>
      </c>
      <c r="AA37" s="120" t="str">
        <f>IF(AA36="","",VLOOKUP(AA36,'シフト記号表（勤務時間帯）'!$C$4:$K$35,9,FALSE))</f>
        <v/>
      </c>
      <c r="AB37" s="120" t="str">
        <f>IF(AB36="","",VLOOKUP(AB36,'シフト記号表（勤務時間帯）'!$C$4:$K$35,9,FALSE))</f>
        <v/>
      </c>
      <c r="AC37" s="120" t="str">
        <f>IF(AC36="","",VLOOKUP(AC36,'シフト記号表（勤務時間帯）'!$C$4:$K$35,9,FALSE))</f>
        <v/>
      </c>
      <c r="AD37" s="120" t="str">
        <f>IF(AD36="","",VLOOKUP(AD36,'シフト記号表（勤務時間帯）'!$C$4:$K$35,9,FALSE))</f>
        <v/>
      </c>
      <c r="AE37" s="120" t="str">
        <f>IF(AE36="","",VLOOKUP(AE36,'シフト記号表（勤務時間帯）'!$C$4:$K$35,9,FALSE))</f>
        <v/>
      </c>
      <c r="AF37" s="121" t="str">
        <f>IF(AF36="","",VLOOKUP(AF36,'シフト記号表（勤務時間帯）'!$C$4:$K$35,9,FALSE))</f>
        <v/>
      </c>
      <c r="AG37" s="119" t="str">
        <f>IF(AG36="","",VLOOKUP(AG36,'シフト記号表（勤務時間帯）'!$C$4:$K$35,9,FALSE))</f>
        <v/>
      </c>
      <c r="AH37" s="120" t="str">
        <f>IF(AH36="","",VLOOKUP(AH36,'シフト記号表（勤務時間帯）'!$C$4:$K$35,9,FALSE))</f>
        <v/>
      </c>
      <c r="AI37" s="120" t="str">
        <f>IF(AI36="","",VLOOKUP(AI36,'シフト記号表（勤務時間帯）'!$C$4:$K$35,9,FALSE))</f>
        <v/>
      </c>
      <c r="AJ37" s="120" t="str">
        <f>IF(AJ36="","",VLOOKUP(AJ36,'シフト記号表（勤務時間帯）'!$C$4:$K$35,9,FALSE))</f>
        <v/>
      </c>
      <c r="AK37" s="120" t="str">
        <f>IF(AK36="","",VLOOKUP(AK36,'シフト記号表（勤務時間帯）'!$C$4:$K$35,9,FALSE))</f>
        <v/>
      </c>
      <c r="AL37" s="120" t="str">
        <f>IF(AL36="","",VLOOKUP(AL36,'シフト記号表（勤務時間帯）'!$C$4:$K$35,9,FALSE))</f>
        <v/>
      </c>
      <c r="AM37" s="121" t="str">
        <f>IF(AM36="","",VLOOKUP(AM36,'シフト記号表（勤務時間帯）'!$C$4:$K$35,9,FALSE))</f>
        <v/>
      </c>
      <c r="AN37" s="119" t="str">
        <f>IF(AN36="","",VLOOKUP(AN36,'シフト記号表（勤務時間帯）'!$C$4:$K$35,9,FALSE))</f>
        <v/>
      </c>
      <c r="AO37" s="120" t="str">
        <f>IF(AO36="","",VLOOKUP(AO36,'シフト記号表（勤務時間帯）'!$C$4:$K$35,9,FALSE))</f>
        <v/>
      </c>
      <c r="AP37" s="120" t="str">
        <f>IF(AP36="","",VLOOKUP(AP36,'シフト記号表（勤務時間帯）'!$C$4:$K$35,9,FALSE))</f>
        <v/>
      </c>
      <c r="AQ37" s="120" t="str">
        <f>IF(AQ36="","",VLOOKUP(AQ36,'シフト記号表（勤務時間帯）'!$C$4:$K$35,9,FALSE))</f>
        <v/>
      </c>
      <c r="AR37" s="120" t="str">
        <f>IF(AR36="","",VLOOKUP(AR36,'シフト記号表（勤務時間帯）'!$C$4:$K$35,9,FALSE))</f>
        <v/>
      </c>
      <c r="AS37" s="120" t="str">
        <f>IF(AS36="","",VLOOKUP(AS36,'シフト記号表（勤務時間帯）'!$C$4:$K$35,9,FALSE))</f>
        <v/>
      </c>
      <c r="AT37" s="121" t="str">
        <f>IF(AT36="","",VLOOKUP(AT36,'シフト記号表（勤務時間帯）'!$C$4:$K$35,9,FALSE))</f>
        <v/>
      </c>
      <c r="AU37" s="119" t="str">
        <f>IF(AU36="","",VLOOKUP(AU36,'シフト記号表（勤務時間帯）'!$C$4:$K$35,9,FALSE))</f>
        <v/>
      </c>
      <c r="AV37" s="120" t="str">
        <f>IF(AV36="","",VLOOKUP(AV36,'シフト記号表（勤務時間帯）'!$C$4:$K$35,9,FALSE))</f>
        <v/>
      </c>
      <c r="AW37" s="121" t="str">
        <f>IF(AW36="","",VLOOKUP(AW36,'シフト記号表（勤務時間帯）'!$C$4:$K$35,9,FALSE))</f>
        <v/>
      </c>
      <c r="AX37" s="188"/>
      <c r="AY37" s="189"/>
      <c r="AZ37" s="190"/>
      <c r="BA37" s="191"/>
      <c r="BB37" s="212"/>
      <c r="BC37" s="213"/>
      <c r="BD37" s="213"/>
      <c r="BE37" s="213"/>
      <c r="BF37" s="213"/>
      <c r="BG37" s="214"/>
    </row>
    <row r="38" spans="2:59" ht="20.25" customHeight="1" x14ac:dyDescent="0.4">
      <c r="B38" s="218">
        <f>B36+1</f>
        <v>12</v>
      </c>
      <c r="C38" s="220"/>
      <c r="D38" s="221"/>
      <c r="E38" s="223"/>
      <c r="F38" s="221"/>
      <c r="G38" s="226"/>
      <c r="H38" s="227"/>
      <c r="I38" s="227"/>
      <c r="J38" s="227"/>
      <c r="K38" s="228"/>
      <c r="L38" s="230"/>
      <c r="M38" s="231"/>
      <c r="N38" s="231"/>
      <c r="O38" s="232"/>
      <c r="P38" s="236" t="s">
        <v>55</v>
      </c>
      <c r="Q38" s="237"/>
      <c r="R38" s="238"/>
      <c r="S38" s="136"/>
      <c r="T38" s="137"/>
      <c r="U38" s="137"/>
      <c r="V38" s="137"/>
      <c r="W38" s="137"/>
      <c r="X38" s="137"/>
      <c r="Y38" s="138"/>
      <c r="Z38" s="136"/>
      <c r="AA38" s="137"/>
      <c r="AB38" s="137"/>
      <c r="AC38" s="137"/>
      <c r="AD38" s="137"/>
      <c r="AE38" s="137"/>
      <c r="AF38" s="138"/>
      <c r="AG38" s="136"/>
      <c r="AH38" s="137"/>
      <c r="AI38" s="137"/>
      <c r="AJ38" s="137"/>
      <c r="AK38" s="137"/>
      <c r="AL38" s="137"/>
      <c r="AM38" s="138"/>
      <c r="AN38" s="136"/>
      <c r="AO38" s="137"/>
      <c r="AP38" s="137"/>
      <c r="AQ38" s="137"/>
      <c r="AR38" s="137"/>
      <c r="AS38" s="137"/>
      <c r="AT38" s="138"/>
      <c r="AU38" s="136"/>
      <c r="AV38" s="137"/>
      <c r="AW38" s="138"/>
      <c r="AX38" s="188">
        <f t="shared" ref="AX38" si="43">IF($BC$3="計画",SUM(S39:AT39),IF($BC$3="実績",SUM(S39:AW39),""))</f>
        <v>0</v>
      </c>
      <c r="AY38" s="189"/>
      <c r="AZ38" s="190">
        <f t="shared" ref="AZ38" si="44">IF($BC$3="計画",AX38/4,IF($BC$3="実績",AX38/($BA$7/7),""))</f>
        <v>0</v>
      </c>
      <c r="BA38" s="191"/>
      <c r="BB38" s="192"/>
      <c r="BC38" s="193"/>
      <c r="BD38" s="193"/>
      <c r="BE38" s="193"/>
      <c r="BF38" s="193"/>
      <c r="BG38" s="194"/>
    </row>
    <row r="39" spans="2:59" ht="20.25" customHeight="1" x14ac:dyDescent="0.4">
      <c r="B39" s="219"/>
      <c r="C39" s="222"/>
      <c r="D39" s="221"/>
      <c r="E39" s="224"/>
      <c r="F39" s="225"/>
      <c r="G39" s="229"/>
      <c r="H39" s="227"/>
      <c r="I39" s="227"/>
      <c r="J39" s="227"/>
      <c r="K39" s="228"/>
      <c r="L39" s="233"/>
      <c r="M39" s="234"/>
      <c r="N39" s="234"/>
      <c r="O39" s="235"/>
      <c r="P39" s="215" t="s">
        <v>56</v>
      </c>
      <c r="Q39" s="216"/>
      <c r="R39" s="217"/>
      <c r="S39" s="119" t="str">
        <f>IF(S38="","",VLOOKUP(S38,'シフト記号表（勤務時間帯）'!$C$4:$K$35,9,FALSE))</f>
        <v/>
      </c>
      <c r="T39" s="120" t="str">
        <f>IF(T38="","",VLOOKUP(T38,'シフト記号表（勤務時間帯）'!$C$4:$K$35,9,FALSE))</f>
        <v/>
      </c>
      <c r="U39" s="120" t="str">
        <f>IF(U38="","",VLOOKUP(U38,'シフト記号表（勤務時間帯）'!$C$4:$K$35,9,FALSE))</f>
        <v/>
      </c>
      <c r="V39" s="120" t="str">
        <f>IF(V38="","",VLOOKUP(V38,'シフト記号表（勤務時間帯）'!$C$4:$K$35,9,FALSE))</f>
        <v/>
      </c>
      <c r="W39" s="120" t="str">
        <f>IF(W38="","",VLOOKUP(W38,'シフト記号表（勤務時間帯）'!$C$4:$K$35,9,FALSE))</f>
        <v/>
      </c>
      <c r="X39" s="120" t="str">
        <f>IF(X38="","",VLOOKUP(X38,'シフト記号表（勤務時間帯）'!$C$4:$K$35,9,FALSE))</f>
        <v/>
      </c>
      <c r="Y39" s="121" t="str">
        <f>IF(Y38="","",VLOOKUP(Y38,'シフト記号表（勤務時間帯）'!$C$4:$K$35,9,FALSE))</f>
        <v/>
      </c>
      <c r="Z39" s="119" t="str">
        <f>IF(Z38="","",VLOOKUP(Z38,'シフト記号表（勤務時間帯）'!$C$4:$K$35,9,FALSE))</f>
        <v/>
      </c>
      <c r="AA39" s="120" t="str">
        <f>IF(AA38="","",VLOOKUP(AA38,'シフト記号表（勤務時間帯）'!$C$4:$K$35,9,FALSE))</f>
        <v/>
      </c>
      <c r="AB39" s="120" t="str">
        <f>IF(AB38="","",VLOOKUP(AB38,'シフト記号表（勤務時間帯）'!$C$4:$K$35,9,FALSE))</f>
        <v/>
      </c>
      <c r="AC39" s="120" t="str">
        <f>IF(AC38="","",VLOOKUP(AC38,'シフト記号表（勤務時間帯）'!$C$4:$K$35,9,FALSE))</f>
        <v/>
      </c>
      <c r="AD39" s="120" t="str">
        <f>IF(AD38="","",VLOOKUP(AD38,'シフト記号表（勤務時間帯）'!$C$4:$K$35,9,FALSE))</f>
        <v/>
      </c>
      <c r="AE39" s="120" t="str">
        <f>IF(AE38="","",VLOOKUP(AE38,'シフト記号表（勤務時間帯）'!$C$4:$K$35,9,FALSE))</f>
        <v/>
      </c>
      <c r="AF39" s="121" t="str">
        <f>IF(AF38="","",VLOOKUP(AF38,'シフト記号表（勤務時間帯）'!$C$4:$K$35,9,FALSE))</f>
        <v/>
      </c>
      <c r="AG39" s="119" t="str">
        <f>IF(AG38="","",VLOOKUP(AG38,'シフト記号表（勤務時間帯）'!$C$4:$K$35,9,FALSE))</f>
        <v/>
      </c>
      <c r="AH39" s="120" t="str">
        <f>IF(AH38="","",VLOOKUP(AH38,'シフト記号表（勤務時間帯）'!$C$4:$K$35,9,FALSE))</f>
        <v/>
      </c>
      <c r="AI39" s="120" t="str">
        <f>IF(AI38="","",VLOOKUP(AI38,'シフト記号表（勤務時間帯）'!$C$4:$K$35,9,FALSE))</f>
        <v/>
      </c>
      <c r="AJ39" s="120" t="str">
        <f>IF(AJ38="","",VLOOKUP(AJ38,'シフト記号表（勤務時間帯）'!$C$4:$K$35,9,FALSE))</f>
        <v/>
      </c>
      <c r="AK39" s="120" t="str">
        <f>IF(AK38="","",VLOOKUP(AK38,'シフト記号表（勤務時間帯）'!$C$4:$K$35,9,FALSE))</f>
        <v/>
      </c>
      <c r="AL39" s="120" t="str">
        <f>IF(AL38="","",VLOOKUP(AL38,'シフト記号表（勤務時間帯）'!$C$4:$K$35,9,FALSE))</f>
        <v/>
      </c>
      <c r="AM39" s="121" t="str">
        <f>IF(AM38="","",VLOOKUP(AM38,'シフト記号表（勤務時間帯）'!$C$4:$K$35,9,FALSE))</f>
        <v/>
      </c>
      <c r="AN39" s="119" t="str">
        <f>IF(AN38="","",VLOOKUP(AN38,'シフト記号表（勤務時間帯）'!$C$4:$K$35,9,FALSE))</f>
        <v/>
      </c>
      <c r="AO39" s="120" t="str">
        <f>IF(AO38="","",VLOOKUP(AO38,'シフト記号表（勤務時間帯）'!$C$4:$K$35,9,FALSE))</f>
        <v/>
      </c>
      <c r="AP39" s="120" t="str">
        <f>IF(AP38="","",VLOOKUP(AP38,'シフト記号表（勤務時間帯）'!$C$4:$K$35,9,FALSE))</f>
        <v/>
      </c>
      <c r="AQ39" s="120" t="str">
        <f>IF(AQ38="","",VLOOKUP(AQ38,'シフト記号表（勤務時間帯）'!$C$4:$K$35,9,FALSE))</f>
        <v/>
      </c>
      <c r="AR39" s="120" t="str">
        <f>IF(AR38="","",VLOOKUP(AR38,'シフト記号表（勤務時間帯）'!$C$4:$K$35,9,FALSE))</f>
        <v/>
      </c>
      <c r="AS39" s="120" t="str">
        <f>IF(AS38="","",VLOOKUP(AS38,'シフト記号表（勤務時間帯）'!$C$4:$K$35,9,FALSE))</f>
        <v/>
      </c>
      <c r="AT39" s="121" t="str">
        <f>IF(AT38="","",VLOOKUP(AT38,'シフト記号表（勤務時間帯）'!$C$4:$K$35,9,FALSE))</f>
        <v/>
      </c>
      <c r="AU39" s="119" t="str">
        <f>IF(AU38="","",VLOOKUP(AU38,'シフト記号表（勤務時間帯）'!$C$4:$K$35,9,FALSE))</f>
        <v/>
      </c>
      <c r="AV39" s="120" t="str">
        <f>IF(AV38="","",VLOOKUP(AV38,'シフト記号表（勤務時間帯）'!$C$4:$K$35,9,FALSE))</f>
        <v/>
      </c>
      <c r="AW39" s="121" t="str">
        <f>IF(AW38="","",VLOOKUP(AW38,'シフト記号表（勤務時間帯）'!$C$4:$K$35,9,FALSE))</f>
        <v/>
      </c>
      <c r="AX39" s="188"/>
      <c r="AY39" s="189"/>
      <c r="AZ39" s="190"/>
      <c r="BA39" s="191"/>
      <c r="BB39" s="212"/>
      <c r="BC39" s="213"/>
      <c r="BD39" s="213"/>
      <c r="BE39" s="213"/>
      <c r="BF39" s="213"/>
      <c r="BG39" s="214"/>
    </row>
    <row r="40" spans="2:59" ht="20.25" customHeight="1" x14ac:dyDescent="0.4">
      <c r="B40" s="218">
        <f>B38+1</f>
        <v>13</v>
      </c>
      <c r="C40" s="220"/>
      <c r="D40" s="221"/>
      <c r="E40" s="223"/>
      <c r="F40" s="221"/>
      <c r="G40" s="226"/>
      <c r="H40" s="227"/>
      <c r="I40" s="227"/>
      <c r="J40" s="227"/>
      <c r="K40" s="228"/>
      <c r="L40" s="230"/>
      <c r="M40" s="231"/>
      <c r="N40" s="231"/>
      <c r="O40" s="232"/>
      <c r="P40" s="236" t="s">
        <v>55</v>
      </c>
      <c r="Q40" s="237"/>
      <c r="R40" s="238"/>
      <c r="S40" s="136"/>
      <c r="T40" s="137"/>
      <c r="U40" s="137"/>
      <c r="V40" s="137"/>
      <c r="W40" s="137"/>
      <c r="X40" s="137"/>
      <c r="Y40" s="138"/>
      <c r="Z40" s="136"/>
      <c r="AA40" s="137"/>
      <c r="AB40" s="137"/>
      <c r="AC40" s="137"/>
      <c r="AD40" s="137"/>
      <c r="AE40" s="137"/>
      <c r="AF40" s="138"/>
      <c r="AG40" s="136"/>
      <c r="AH40" s="137"/>
      <c r="AI40" s="137"/>
      <c r="AJ40" s="137"/>
      <c r="AK40" s="137"/>
      <c r="AL40" s="137"/>
      <c r="AM40" s="138"/>
      <c r="AN40" s="136"/>
      <c r="AO40" s="137"/>
      <c r="AP40" s="137"/>
      <c r="AQ40" s="137"/>
      <c r="AR40" s="137"/>
      <c r="AS40" s="137"/>
      <c r="AT40" s="138"/>
      <c r="AU40" s="136"/>
      <c r="AV40" s="137"/>
      <c r="AW40" s="138"/>
      <c r="AX40" s="188">
        <f t="shared" ref="AX40" si="45">IF($BC$3="計画",SUM(S41:AT41),IF($BC$3="実績",SUM(S41:AW41),""))</f>
        <v>0</v>
      </c>
      <c r="AY40" s="189"/>
      <c r="AZ40" s="190">
        <f t="shared" ref="AZ40" si="46">IF($BC$3="計画",AX40/4,IF($BC$3="実績",AX40/($BA$7/7),""))</f>
        <v>0</v>
      </c>
      <c r="BA40" s="191"/>
      <c r="BB40" s="192"/>
      <c r="BC40" s="193"/>
      <c r="BD40" s="193"/>
      <c r="BE40" s="193"/>
      <c r="BF40" s="193"/>
      <c r="BG40" s="194"/>
    </row>
    <row r="41" spans="2:59" ht="20.25" customHeight="1" x14ac:dyDescent="0.4">
      <c r="B41" s="219"/>
      <c r="C41" s="222"/>
      <c r="D41" s="221"/>
      <c r="E41" s="224"/>
      <c r="F41" s="225"/>
      <c r="G41" s="229"/>
      <c r="H41" s="227"/>
      <c r="I41" s="227"/>
      <c r="J41" s="227"/>
      <c r="K41" s="228"/>
      <c r="L41" s="233"/>
      <c r="M41" s="234"/>
      <c r="N41" s="234"/>
      <c r="O41" s="235"/>
      <c r="P41" s="215" t="s">
        <v>56</v>
      </c>
      <c r="Q41" s="216"/>
      <c r="R41" s="217"/>
      <c r="S41" s="119" t="str">
        <f>IF(S40="","",VLOOKUP(S40,'シフト記号表（勤務時間帯）'!$C$4:$K$35,9,FALSE))</f>
        <v/>
      </c>
      <c r="T41" s="120" t="str">
        <f>IF(T40="","",VLOOKUP(T40,'シフト記号表（勤務時間帯）'!$C$4:$K$35,9,FALSE))</f>
        <v/>
      </c>
      <c r="U41" s="120" t="str">
        <f>IF(U40="","",VLOOKUP(U40,'シフト記号表（勤務時間帯）'!$C$4:$K$35,9,FALSE))</f>
        <v/>
      </c>
      <c r="V41" s="120" t="str">
        <f>IF(V40="","",VLOOKUP(V40,'シフト記号表（勤務時間帯）'!$C$4:$K$35,9,FALSE))</f>
        <v/>
      </c>
      <c r="W41" s="120" t="str">
        <f>IF(W40="","",VLOOKUP(W40,'シフト記号表（勤務時間帯）'!$C$4:$K$35,9,FALSE))</f>
        <v/>
      </c>
      <c r="X41" s="120" t="str">
        <f>IF(X40="","",VLOOKUP(X40,'シフト記号表（勤務時間帯）'!$C$4:$K$35,9,FALSE))</f>
        <v/>
      </c>
      <c r="Y41" s="121" t="str">
        <f>IF(Y40="","",VLOOKUP(Y40,'シフト記号表（勤務時間帯）'!$C$4:$K$35,9,FALSE))</f>
        <v/>
      </c>
      <c r="Z41" s="119" t="str">
        <f>IF(Z40="","",VLOOKUP(Z40,'シフト記号表（勤務時間帯）'!$C$4:$K$35,9,FALSE))</f>
        <v/>
      </c>
      <c r="AA41" s="120" t="str">
        <f>IF(AA40="","",VLOOKUP(AA40,'シフト記号表（勤務時間帯）'!$C$4:$K$35,9,FALSE))</f>
        <v/>
      </c>
      <c r="AB41" s="120" t="str">
        <f>IF(AB40="","",VLOOKUP(AB40,'シフト記号表（勤務時間帯）'!$C$4:$K$35,9,FALSE))</f>
        <v/>
      </c>
      <c r="AC41" s="120" t="str">
        <f>IF(AC40="","",VLOOKUP(AC40,'シフト記号表（勤務時間帯）'!$C$4:$K$35,9,FALSE))</f>
        <v/>
      </c>
      <c r="AD41" s="120" t="str">
        <f>IF(AD40="","",VLOOKUP(AD40,'シフト記号表（勤務時間帯）'!$C$4:$K$35,9,FALSE))</f>
        <v/>
      </c>
      <c r="AE41" s="120" t="str">
        <f>IF(AE40="","",VLOOKUP(AE40,'シフト記号表（勤務時間帯）'!$C$4:$K$35,9,FALSE))</f>
        <v/>
      </c>
      <c r="AF41" s="121" t="str">
        <f>IF(AF40="","",VLOOKUP(AF40,'シフト記号表（勤務時間帯）'!$C$4:$K$35,9,FALSE))</f>
        <v/>
      </c>
      <c r="AG41" s="119" t="str">
        <f>IF(AG40="","",VLOOKUP(AG40,'シフト記号表（勤務時間帯）'!$C$4:$K$35,9,FALSE))</f>
        <v/>
      </c>
      <c r="AH41" s="120" t="str">
        <f>IF(AH40="","",VLOOKUP(AH40,'シフト記号表（勤務時間帯）'!$C$4:$K$35,9,FALSE))</f>
        <v/>
      </c>
      <c r="AI41" s="120" t="str">
        <f>IF(AI40="","",VLOOKUP(AI40,'シフト記号表（勤務時間帯）'!$C$4:$K$35,9,FALSE))</f>
        <v/>
      </c>
      <c r="AJ41" s="120" t="str">
        <f>IF(AJ40="","",VLOOKUP(AJ40,'シフト記号表（勤務時間帯）'!$C$4:$K$35,9,FALSE))</f>
        <v/>
      </c>
      <c r="AK41" s="120" t="str">
        <f>IF(AK40="","",VLOOKUP(AK40,'シフト記号表（勤務時間帯）'!$C$4:$K$35,9,FALSE))</f>
        <v/>
      </c>
      <c r="AL41" s="120" t="str">
        <f>IF(AL40="","",VLOOKUP(AL40,'シフト記号表（勤務時間帯）'!$C$4:$K$35,9,FALSE))</f>
        <v/>
      </c>
      <c r="AM41" s="121" t="str">
        <f>IF(AM40="","",VLOOKUP(AM40,'シフト記号表（勤務時間帯）'!$C$4:$K$35,9,FALSE))</f>
        <v/>
      </c>
      <c r="AN41" s="119" t="str">
        <f>IF(AN40="","",VLOOKUP(AN40,'シフト記号表（勤務時間帯）'!$C$4:$K$35,9,FALSE))</f>
        <v/>
      </c>
      <c r="AO41" s="120" t="str">
        <f>IF(AO40="","",VLOOKUP(AO40,'シフト記号表（勤務時間帯）'!$C$4:$K$35,9,FALSE))</f>
        <v/>
      </c>
      <c r="AP41" s="120" t="str">
        <f>IF(AP40="","",VLOOKUP(AP40,'シフト記号表（勤務時間帯）'!$C$4:$K$35,9,FALSE))</f>
        <v/>
      </c>
      <c r="AQ41" s="120" t="str">
        <f>IF(AQ40="","",VLOOKUP(AQ40,'シフト記号表（勤務時間帯）'!$C$4:$K$35,9,FALSE))</f>
        <v/>
      </c>
      <c r="AR41" s="120" t="str">
        <f>IF(AR40="","",VLOOKUP(AR40,'シフト記号表（勤務時間帯）'!$C$4:$K$35,9,FALSE))</f>
        <v/>
      </c>
      <c r="AS41" s="120" t="str">
        <f>IF(AS40="","",VLOOKUP(AS40,'シフト記号表（勤務時間帯）'!$C$4:$K$35,9,FALSE))</f>
        <v/>
      </c>
      <c r="AT41" s="121" t="str">
        <f>IF(AT40="","",VLOOKUP(AT40,'シフト記号表（勤務時間帯）'!$C$4:$K$35,9,FALSE))</f>
        <v/>
      </c>
      <c r="AU41" s="119" t="str">
        <f>IF(AU40="","",VLOOKUP(AU40,'シフト記号表（勤務時間帯）'!$C$4:$K$35,9,FALSE))</f>
        <v/>
      </c>
      <c r="AV41" s="120" t="str">
        <f>IF(AV40="","",VLOOKUP(AV40,'シフト記号表（勤務時間帯）'!$C$4:$K$35,9,FALSE))</f>
        <v/>
      </c>
      <c r="AW41" s="121" t="str">
        <f>IF(AW40="","",VLOOKUP(AW40,'シフト記号表（勤務時間帯）'!$C$4:$K$35,9,FALSE))</f>
        <v/>
      </c>
      <c r="AX41" s="188"/>
      <c r="AY41" s="189"/>
      <c r="AZ41" s="190"/>
      <c r="BA41" s="191"/>
      <c r="BB41" s="212"/>
      <c r="BC41" s="213"/>
      <c r="BD41" s="213"/>
      <c r="BE41" s="213"/>
      <c r="BF41" s="213"/>
      <c r="BG41" s="214"/>
    </row>
    <row r="42" spans="2:59" ht="20.25" customHeight="1" x14ac:dyDescent="0.4">
      <c r="B42" s="218">
        <f>B40+1</f>
        <v>14</v>
      </c>
      <c r="C42" s="220"/>
      <c r="D42" s="221"/>
      <c r="E42" s="223"/>
      <c r="F42" s="221"/>
      <c r="G42" s="226"/>
      <c r="H42" s="227"/>
      <c r="I42" s="227"/>
      <c r="J42" s="227"/>
      <c r="K42" s="228"/>
      <c r="L42" s="230"/>
      <c r="M42" s="231"/>
      <c r="N42" s="231"/>
      <c r="O42" s="232"/>
      <c r="P42" s="236" t="s">
        <v>55</v>
      </c>
      <c r="Q42" s="237"/>
      <c r="R42" s="238"/>
      <c r="S42" s="136"/>
      <c r="T42" s="137"/>
      <c r="U42" s="137"/>
      <c r="V42" s="137"/>
      <c r="W42" s="137"/>
      <c r="X42" s="137"/>
      <c r="Y42" s="138"/>
      <c r="Z42" s="136"/>
      <c r="AA42" s="137"/>
      <c r="AB42" s="137"/>
      <c r="AC42" s="137"/>
      <c r="AD42" s="137"/>
      <c r="AE42" s="137"/>
      <c r="AF42" s="138"/>
      <c r="AG42" s="136"/>
      <c r="AH42" s="137"/>
      <c r="AI42" s="137"/>
      <c r="AJ42" s="137"/>
      <c r="AK42" s="137"/>
      <c r="AL42" s="137"/>
      <c r="AM42" s="138"/>
      <c r="AN42" s="136"/>
      <c r="AO42" s="137"/>
      <c r="AP42" s="137"/>
      <c r="AQ42" s="137"/>
      <c r="AR42" s="137"/>
      <c r="AS42" s="137"/>
      <c r="AT42" s="138"/>
      <c r="AU42" s="136"/>
      <c r="AV42" s="137"/>
      <c r="AW42" s="138"/>
      <c r="AX42" s="188">
        <f t="shared" ref="AX42" si="47">IF($BC$3="計画",SUM(S43:AT43),IF($BC$3="実績",SUM(S43:AW43),""))</f>
        <v>0</v>
      </c>
      <c r="AY42" s="189"/>
      <c r="AZ42" s="190">
        <f t="shared" ref="AZ42" si="48">IF($BC$3="計画",AX42/4,IF($BC$3="実績",AX42/($BA$7/7),""))</f>
        <v>0</v>
      </c>
      <c r="BA42" s="191"/>
      <c r="BB42" s="192"/>
      <c r="BC42" s="193"/>
      <c r="BD42" s="193"/>
      <c r="BE42" s="193"/>
      <c r="BF42" s="193"/>
      <c r="BG42" s="194"/>
    </row>
    <row r="43" spans="2:59" ht="20.25" customHeight="1" x14ac:dyDescent="0.4">
      <c r="B43" s="219"/>
      <c r="C43" s="222"/>
      <c r="D43" s="221"/>
      <c r="E43" s="224"/>
      <c r="F43" s="225"/>
      <c r="G43" s="229"/>
      <c r="H43" s="227"/>
      <c r="I43" s="227"/>
      <c r="J43" s="227"/>
      <c r="K43" s="228"/>
      <c r="L43" s="233"/>
      <c r="M43" s="234"/>
      <c r="N43" s="234"/>
      <c r="O43" s="235"/>
      <c r="P43" s="215" t="s">
        <v>56</v>
      </c>
      <c r="Q43" s="216"/>
      <c r="R43" s="217"/>
      <c r="S43" s="119" t="str">
        <f>IF(S42="","",VLOOKUP(S42,'シフト記号表（勤務時間帯）'!$C$4:$K$35,9,FALSE))</f>
        <v/>
      </c>
      <c r="T43" s="120" t="str">
        <f>IF(T42="","",VLOOKUP(T42,'シフト記号表（勤務時間帯）'!$C$4:$K$35,9,FALSE))</f>
        <v/>
      </c>
      <c r="U43" s="120" t="str">
        <f>IF(U42="","",VLOOKUP(U42,'シフト記号表（勤務時間帯）'!$C$4:$K$35,9,FALSE))</f>
        <v/>
      </c>
      <c r="V43" s="120" t="str">
        <f>IF(V42="","",VLOOKUP(V42,'シフト記号表（勤務時間帯）'!$C$4:$K$35,9,FALSE))</f>
        <v/>
      </c>
      <c r="W43" s="120" t="str">
        <f>IF(W42="","",VLOOKUP(W42,'シフト記号表（勤務時間帯）'!$C$4:$K$35,9,FALSE))</f>
        <v/>
      </c>
      <c r="X43" s="120" t="str">
        <f>IF(X42="","",VLOOKUP(X42,'シフト記号表（勤務時間帯）'!$C$4:$K$35,9,FALSE))</f>
        <v/>
      </c>
      <c r="Y43" s="121" t="str">
        <f>IF(Y42="","",VLOOKUP(Y42,'シフト記号表（勤務時間帯）'!$C$4:$K$35,9,FALSE))</f>
        <v/>
      </c>
      <c r="Z43" s="119" t="str">
        <f>IF(Z42="","",VLOOKUP(Z42,'シフト記号表（勤務時間帯）'!$C$4:$K$35,9,FALSE))</f>
        <v/>
      </c>
      <c r="AA43" s="120" t="str">
        <f>IF(AA42="","",VLOOKUP(AA42,'シフト記号表（勤務時間帯）'!$C$4:$K$35,9,FALSE))</f>
        <v/>
      </c>
      <c r="AB43" s="120" t="str">
        <f>IF(AB42="","",VLOOKUP(AB42,'シフト記号表（勤務時間帯）'!$C$4:$K$35,9,FALSE))</f>
        <v/>
      </c>
      <c r="AC43" s="120" t="str">
        <f>IF(AC42="","",VLOOKUP(AC42,'シフト記号表（勤務時間帯）'!$C$4:$K$35,9,FALSE))</f>
        <v/>
      </c>
      <c r="AD43" s="120" t="str">
        <f>IF(AD42="","",VLOOKUP(AD42,'シフト記号表（勤務時間帯）'!$C$4:$K$35,9,FALSE))</f>
        <v/>
      </c>
      <c r="AE43" s="120" t="str">
        <f>IF(AE42="","",VLOOKUP(AE42,'シフト記号表（勤務時間帯）'!$C$4:$K$35,9,FALSE))</f>
        <v/>
      </c>
      <c r="AF43" s="121" t="str">
        <f>IF(AF42="","",VLOOKUP(AF42,'シフト記号表（勤務時間帯）'!$C$4:$K$35,9,FALSE))</f>
        <v/>
      </c>
      <c r="AG43" s="119" t="str">
        <f>IF(AG42="","",VLOOKUP(AG42,'シフト記号表（勤務時間帯）'!$C$4:$K$35,9,FALSE))</f>
        <v/>
      </c>
      <c r="AH43" s="120" t="str">
        <f>IF(AH42="","",VLOOKUP(AH42,'シフト記号表（勤務時間帯）'!$C$4:$K$35,9,FALSE))</f>
        <v/>
      </c>
      <c r="AI43" s="120" t="str">
        <f>IF(AI42="","",VLOOKUP(AI42,'シフト記号表（勤務時間帯）'!$C$4:$K$35,9,FALSE))</f>
        <v/>
      </c>
      <c r="AJ43" s="120" t="str">
        <f>IF(AJ42="","",VLOOKUP(AJ42,'シフト記号表（勤務時間帯）'!$C$4:$K$35,9,FALSE))</f>
        <v/>
      </c>
      <c r="AK43" s="120" t="str">
        <f>IF(AK42="","",VLOOKUP(AK42,'シフト記号表（勤務時間帯）'!$C$4:$K$35,9,FALSE))</f>
        <v/>
      </c>
      <c r="AL43" s="120" t="str">
        <f>IF(AL42="","",VLOOKUP(AL42,'シフト記号表（勤務時間帯）'!$C$4:$K$35,9,FALSE))</f>
        <v/>
      </c>
      <c r="AM43" s="121" t="str">
        <f>IF(AM42="","",VLOOKUP(AM42,'シフト記号表（勤務時間帯）'!$C$4:$K$35,9,FALSE))</f>
        <v/>
      </c>
      <c r="AN43" s="119" t="str">
        <f>IF(AN42="","",VLOOKUP(AN42,'シフト記号表（勤務時間帯）'!$C$4:$K$35,9,FALSE))</f>
        <v/>
      </c>
      <c r="AO43" s="120" t="str">
        <f>IF(AO42="","",VLOOKUP(AO42,'シフト記号表（勤務時間帯）'!$C$4:$K$35,9,FALSE))</f>
        <v/>
      </c>
      <c r="AP43" s="120" t="str">
        <f>IF(AP42="","",VLOOKUP(AP42,'シフト記号表（勤務時間帯）'!$C$4:$K$35,9,FALSE))</f>
        <v/>
      </c>
      <c r="AQ43" s="120" t="str">
        <f>IF(AQ42="","",VLOOKUP(AQ42,'シフト記号表（勤務時間帯）'!$C$4:$K$35,9,FALSE))</f>
        <v/>
      </c>
      <c r="AR43" s="120" t="str">
        <f>IF(AR42="","",VLOOKUP(AR42,'シフト記号表（勤務時間帯）'!$C$4:$K$35,9,FALSE))</f>
        <v/>
      </c>
      <c r="AS43" s="120" t="str">
        <f>IF(AS42="","",VLOOKUP(AS42,'シフト記号表（勤務時間帯）'!$C$4:$K$35,9,FALSE))</f>
        <v/>
      </c>
      <c r="AT43" s="121" t="str">
        <f>IF(AT42="","",VLOOKUP(AT42,'シフト記号表（勤務時間帯）'!$C$4:$K$35,9,FALSE))</f>
        <v/>
      </c>
      <c r="AU43" s="119" t="str">
        <f>IF(AU42="","",VLOOKUP(AU42,'シフト記号表（勤務時間帯）'!$C$4:$K$35,9,FALSE))</f>
        <v/>
      </c>
      <c r="AV43" s="120" t="str">
        <f>IF(AV42="","",VLOOKUP(AV42,'シフト記号表（勤務時間帯）'!$C$4:$K$35,9,FALSE))</f>
        <v/>
      </c>
      <c r="AW43" s="121" t="str">
        <f>IF(AW42="","",VLOOKUP(AW42,'シフト記号表（勤務時間帯）'!$C$4:$K$35,9,FALSE))</f>
        <v/>
      </c>
      <c r="AX43" s="188"/>
      <c r="AY43" s="189"/>
      <c r="AZ43" s="190"/>
      <c r="BA43" s="191"/>
      <c r="BB43" s="212"/>
      <c r="BC43" s="213"/>
      <c r="BD43" s="213"/>
      <c r="BE43" s="213"/>
      <c r="BF43" s="213"/>
      <c r="BG43" s="214"/>
    </row>
    <row r="44" spans="2:59" ht="20.25" customHeight="1" x14ac:dyDescent="0.4">
      <c r="B44" s="218">
        <f>B42+1</f>
        <v>15</v>
      </c>
      <c r="C44" s="220"/>
      <c r="D44" s="221"/>
      <c r="E44" s="223"/>
      <c r="F44" s="221"/>
      <c r="G44" s="226"/>
      <c r="H44" s="227"/>
      <c r="I44" s="227"/>
      <c r="J44" s="227"/>
      <c r="K44" s="228"/>
      <c r="L44" s="230"/>
      <c r="M44" s="231"/>
      <c r="N44" s="231"/>
      <c r="O44" s="232"/>
      <c r="P44" s="236" t="s">
        <v>55</v>
      </c>
      <c r="Q44" s="237"/>
      <c r="R44" s="238"/>
      <c r="S44" s="136"/>
      <c r="T44" s="137"/>
      <c r="U44" s="137"/>
      <c r="V44" s="137"/>
      <c r="W44" s="137"/>
      <c r="X44" s="137"/>
      <c r="Y44" s="138"/>
      <c r="Z44" s="136"/>
      <c r="AA44" s="137"/>
      <c r="AB44" s="137"/>
      <c r="AC44" s="137"/>
      <c r="AD44" s="137"/>
      <c r="AE44" s="137"/>
      <c r="AF44" s="138"/>
      <c r="AG44" s="136"/>
      <c r="AH44" s="137"/>
      <c r="AI44" s="137"/>
      <c r="AJ44" s="137"/>
      <c r="AK44" s="137"/>
      <c r="AL44" s="137"/>
      <c r="AM44" s="138"/>
      <c r="AN44" s="136"/>
      <c r="AO44" s="137"/>
      <c r="AP44" s="137"/>
      <c r="AQ44" s="137"/>
      <c r="AR44" s="137"/>
      <c r="AS44" s="137"/>
      <c r="AT44" s="138"/>
      <c r="AU44" s="136"/>
      <c r="AV44" s="137"/>
      <c r="AW44" s="138"/>
      <c r="AX44" s="188">
        <f t="shared" ref="AX44" si="49">IF($BC$3="計画",SUM(S45:AT45),IF($BC$3="実績",SUM(S45:AW45),""))</f>
        <v>0</v>
      </c>
      <c r="AY44" s="189"/>
      <c r="AZ44" s="190">
        <f t="shared" ref="AZ44" si="50">IF($BC$3="計画",AX44/4,IF($BC$3="実績",AX44/($BA$7/7),""))</f>
        <v>0</v>
      </c>
      <c r="BA44" s="191"/>
      <c r="BB44" s="192"/>
      <c r="BC44" s="193"/>
      <c r="BD44" s="193"/>
      <c r="BE44" s="193"/>
      <c r="BF44" s="193"/>
      <c r="BG44" s="194"/>
    </row>
    <row r="45" spans="2:59" ht="20.25" customHeight="1" x14ac:dyDescent="0.4">
      <c r="B45" s="219"/>
      <c r="C45" s="222"/>
      <c r="D45" s="221"/>
      <c r="E45" s="224"/>
      <c r="F45" s="225"/>
      <c r="G45" s="229"/>
      <c r="H45" s="227"/>
      <c r="I45" s="227"/>
      <c r="J45" s="227"/>
      <c r="K45" s="228"/>
      <c r="L45" s="233"/>
      <c r="M45" s="234"/>
      <c r="N45" s="234"/>
      <c r="O45" s="235"/>
      <c r="P45" s="215" t="s">
        <v>56</v>
      </c>
      <c r="Q45" s="216"/>
      <c r="R45" s="217"/>
      <c r="S45" s="119" t="str">
        <f>IF(S44="","",VLOOKUP(S44,'シフト記号表（勤務時間帯）'!$C$4:$K$35,9,FALSE))</f>
        <v/>
      </c>
      <c r="T45" s="120" t="str">
        <f>IF(T44="","",VLOOKUP(T44,'シフト記号表（勤務時間帯）'!$C$4:$K$35,9,FALSE))</f>
        <v/>
      </c>
      <c r="U45" s="120" t="str">
        <f>IF(U44="","",VLOOKUP(U44,'シフト記号表（勤務時間帯）'!$C$4:$K$35,9,FALSE))</f>
        <v/>
      </c>
      <c r="V45" s="120" t="str">
        <f>IF(V44="","",VLOOKUP(V44,'シフト記号表（勤務時間帯）'!$C$4:$K$35,9,FALSE))</f>
        <v/>
      </c>
      <c r="W45" s="120" t="str">
        <f>IF(W44="","",VLOOKUP(W44,'シフト記号表（勤務時間帯）'!$C$4:$K$35,9,FALSE))</f>
        <v/>
      </c>
      <c r="X45" s="120" t="str">
        <f>IF(X44="","",VLOOKUP(X44,'シフト記号表（勤務時間帯）'!$C$4:$K$35,9,FALSE))</f>
        <v/>
      </c>
      <c r="Y45" s="121" t="str">
        <f>IF(Y44="","",VLOOKUP(Y44,'シフト記号表（勤務時間帯）'!$C$4:$K$35,9,FALSE))</f>
        <v/>
      </c>
      <c r="Z45" s="119" t="str">
        <f>IF(Z44="","",VLOOKUP(Z44,'シフト記号表（勤務時間帯）'!$C$4:$K$35,9,FALSE))</f>
        <v/>
      </c>
      <c r="AA45" s="120" t="str">
        <f>IF(AA44="","",VLOOKUP(AA44,'シフト記号表（勤務時間帯）'!$C$4:$K$35,9,FALSE))</f>
        <v/>
      </c>
      <c r="AB45" s="120" t="str">
        <f>IF(AB44="","",VLOOKUP(AB44,'シフト記号表（勤務時間帯）'!$C$4:$K$35,9,FALSE))</f>
        <v/>
      </c>
      <c r="AC45" s="120" t="str">
        <f>IF(AC44="","",VLOOKUP(AC44,'シフト記号表（勤務時間帯）'!$C$4:$K$35,9,FALSE))</f>
        <v/>
      </c>
      <c r="AD45" s="120" t="str">
        <f>IF(AD44="","",VLOOKUP(AD44,'シフト記号表（勤務時間帯）'!$C$4:$K$35,9,FALSE))</f>
        <v/>
      </c>
      <c r="AE45" s="120" t="str">
        <f>IF(AE44="","",VLOOKUP(AE44,'シフト記号表（勤務時間帯）'!$C$4:$K$35,9,FALSE))</f>
        <v/>
      </c>
      <c r="AF45" s="121" t="str">
        <f>IF(AF44="","",VLOOKUP(AF44,'シフト記号表（勤務時間帯）'!$C$4:$K$35,9,FALSE))</f>
        <v/>
      </c>
      <c r="AG45" s="119" t="str">
        <f>IF(AG44="","",VLOOKUP(AG44,'シフト記号表（勤務時間帯）'!$C$4:$K$35,9,FALSE))</f>
        <v/>
      </c>
      <c r="AH45" s="120" t="str">
        <f>IF(AH44="","",VLOOKUP(AH44,'シフト記号表（勤務時間帯）'!$C$4:$K$35,9,FALSE))</f>
        <v/>
      </c>
      <c r="AI45" s="120" t="str">
        <f>IF(AI44="","",VLOOKUP(AI44,'シフト記号表（勤務時間帯）'!$C$4:$K$35,9,FALSE))</f>
        <v/>
      </c>
      <c r="AJ45" s="120" t="str">
        <f>IF(AJ44="","",VLOOKUP(AJ44,'シフト記号表（勤務時間帯）'!$C$4:$K$35,9,FALSE))</f>
        <v/>
      </c>
      <c r="AK45" s="120" t="str">
        <f>IF(AK44="","",VLOOKUP(AK44,'シフト記号表（勤務時間帯）'!$C$4:$K$35,9,FALSE))</f>
        <v/>
      </c>
      <c r="AL45" s="120" t="str">
        <f>IF(AL44="","",VLOOKUP(AL44,'シフト記号表（勤務時間帯）'!$C$4:$K$35,9,FALSE))</f>
        <v/>
      </c>
      <c r="AM45" s="121" t="str">
        <f>IF(AM44="","",VLOOKUP(AM44,'シフト記号表（勤務時間帯）'!$C$4:$K$35,9,FALSE))</f>
        <v/>
      </c>
      <c r="AN45" s="119" t="str">
        <f>IF(AN44="","",VLOOKUP(AN44,'シフト記号表（勤務時間帯）'!$C$4:$K$35,9,FALSE))</f>
        <v/>
      </c>
      <c r="AO45" s="120" t="str">
        <f>IF(AO44="","",VLOOKUP(AO44,'シフト記号表（勤務時間帯）'!$C$4:$K$35,9,FALSE))</f>
        <v/>
      </c>
      <c r="AP45" s="120" t="str">
        <f>IF(AP44="","",VLOOKUP(AP44,'シフト記号表（勤務時間帯）'!$C$4:$K$35,9,FALSE))</f>
        <v/>
      </c>
      <c r="AQ45" s="120" t="str">
        <f>IF(AQ44="","",VLOOKUP(AQ44,'シフト記号表（勤務時間帯）'!$C$4:$K$35,9,FALSE))</f>
        <v/>
      </c>
      <c r="AR45" s="120" t="str">
        <f>IF(AR44="","",VLOOKUP(AR44,'シフト記号表（勤務時間帯）'!$C$4:$K$35,9,FALSE))</f>
        <v/>
      </c>
      <c r="AS45" s="120" t="str">
        <f>IF(AS44="","",VLOOKUP(AS44,'シフト記号表（勤務時間帯）'!$C$4:$K$35,9,FALSE))</f>
        <v/>
      </c>
      <c r="AT45" s="121" t="str">
        <f>IF(AT44="","",VLOOKUP(AT44,'シフト記号表（勤務時間帯）'!$C$4:$K$35,9,FALSE))</f>
        <v/>
      </c>
      <c r="AU45" s="119" t="str">
        <f>IF(AU44="","",VLOOKUP(AU44,'シフト記号表（勤務時間帯）'!$C$4:$K$35,9,FALSE))</f>
        <v/>
      </c>
      <c r="AV45" s="120" t="str">
        <f>IF(AV44="","",VLOOKUP(AV44,'シフト記号表（勤務時間帯）'!$C$4:$K$35,9,FALSE))</f>
        <v/>
      </c>
      <c r="AW45" s="121" t="str">
        <f>IF(AW44="","",VLOOKUP(AW44,'シフト記号表（勤務時間帯）'!$C$4:$K$35,9,FALSE))</f>
        <v/>
      </c>
      <c r="AX45" s="188"/>
      <c r="AY45" s="189"/>
      <c r="AZ45" s="190"/>
      <c r="BA45" s="191"/>
      <c r="BB45" s="212"/>
      <c r="BC45" s="213"/>
      <c r="BD45" s="213"/>
      <c r="BE45" s="213"/>
      <c r="BF45" s="213"/>
      <c r="BG45" s="214"/>
    </row>
    <row r="46" spans="2:59" ht="20.25" customHeight="1" x14ac:dyDescent="0.4">
      <c r="B46" s="218">
        <f>B44+1</f>
        <v>16</v>
      </c>
      <c r="C46" s="220"/>
      <c r="D46" s="221"/>
      <c r="E46" s="223"/>
      <c r="F46" s="221"/>
      <c r="G46" s="226"/>
      <c r="H46" s="227"/>
      <c r="I46" s="227"/>
      <c r="J46" s="227"/>
      <c r="K46" s="228"/>
      <c r="L46" s="230"/>
      <c r="M46" s="231"/>
      <c r="N46" s="231"/>
      <c r="O46" s="232"/>
      <c r="P46" s="236" t="s">
        <v>55</v>
      </c>
      <c r="Q46" s="237"/>
      <c r="R46" s="238"/>
      <c r="S46" s="136"/>
      <c r="T46" s="137"/>
      <c r="U46" s="137"/>
      <c r="V46" s="137"/>
      <c r="W46" s="137"/>
      <c r="X46" s="137"/>
      <c r="Y46" s="138"/>
      <c r="Z46" s="136"/>
      <c r="AA46" s="137"/>
      <c r="AB46" s="137"/>
      <c r="AC46" s="137"/>
      <c r="AD46" s="137"/>
      <c r="AE46" s="137"/>
      <c r="AF46" s="138"/>
      <c r="AG46" s="136"/>
      <c r="AH46" s="137"/>
      <c r="AI46" s="137"/>
      <c r="AJ46" s="137"/>
      <c r="AK46" s="137"/>
      <c r="AL46" s="137"/>
      <c r="AM46" s="138"/>
      <c r="AN46" s="136"/>
      <c r="AO46" s="137"/>
      <c r="AP46" s="137"/>
      <c r="AQ46" s="137"/>
      <c r="AR46" s="137"/>
      <c r="AS46" s="137"/>
      <c r="AT46" s="138"/>
      <c r="AU46" s="136"/>
      <c r="AV46" s="137"/>
      <c r="AW46" s="138"/>
      <c r="AX46" s="188">
        <f t="shared" ref="AX46" si="51">IF($BC$3="計画",SUM(S47:AT47),IF($BC$3="実績",SUM(S47:AW47),""))</f>
        <v>0</v>
      </c>
      <c r="AY46" s="189"/>
      <c r="AZ46" s="190">
        <f t="shared" ref="AZ46" si="52">IF($BC$3="計画",AX46/4,IF($BC$3="実績",AX46/($BA$7/7),""))</f>
        <v>0</v>
      </c>
      <c r="BA46" s="191"/>
      <c r="BB46" s="192"/>
      <c r="BC46" s="193"/>
      <c r="BD46" s="193"/>
      <c r="BE46" s="193"/>
      <c r="BF46" s="193"/>
      <c r="BG46" s="194"/>
    </row>
    <row r="47" spans="2:59" ht="20.25" customHeight="1" x14ac:dyDescent="0.4">
      <c r="B47" s="219"/>
      <c r="C47" s="222"/>
      <c r="D47" s="221"/>
      <c r="E47" s="224"/>
      <c r="F47" s="225"/>
      <c r="G47" s="229"/>
      <c r="H47" s="227"/>
      <c r="I47" s="227"/>
      <c r="J47" s="227"/>
      <c r="K47" s="228"/>
      <c r="L47" s="233"/>
      <c r="M47" s="234"/>
      <c r="N47" s="234"/>
      <c r="O47" s="235"/>
      <c r="P47" s="215" t="s">
        <v>56</v>
      </c>
      <c r="Q47" s="216"/>
      <c r="R47" s="217"/>
      <c r="S47" s="119" t="str">
        <f>IF(S46="","",VLOOKUP(S46,'シフト記号表（勤務時間帯）'!$C$4:$K$35,9,FALSE))</f>
        <v/>
      </c>
      <c r="T47" s="120" t="str">
        <f>IF(T46="","",VLOOKUP(T46,'シフト記号表（勤務時間帯）'!$C$4:$K$35,9,FALSE))</f>
        <v/>
      </c>
      <c r="U47" s="120" t="str">
        <f>IF(U46="","",VLOOKUP(U46,'シフト記号表（勤務時間帯）'!$C$4:$K$35,9,FALSE))</f>
        <v/>
      </c>
      <c r="V47" s="120" t="str">
        <f>IF(V46="","",VLOOKUP(V46,'シフト記号表（勤務時間帯）'!$C$4:$K$35,9,FALSE))</f>
        <v/>
      </c>
      <c r="W47" s="120" t="str">
        <f>IF(W46="","",VLOOKUP(W46,'シフト記号表（勤務時間帯）'!$C$4:$K$35,9,FALSE))</f>
        <v/>
      </c>
      <c r="X47" s="120" t="str">
        <f>IF(X46="","",VLOOKUP(X46,'シフト記号表（勤務時間帯）'!$C$4:$K$35,9,FALSE))</f>
        <v/>
      </c>
      <c r="Y47" s="121" t="str">
        <f>IF(Y46="","",VLOOKUP(Y46,'シフト記号表（勤務時間帯）'!$C$4:$K$35,9,FALSE))</f>
        <v/>
      </c>
      <c r="Z47" s="119" t="str">
        <f>IF(Z46="","",VLOOKUP(Z46,'シフト記号表（勤務時間帯）'!$C$4:$K$35,9,FALSE))</f>
        <v/>
      </c>
      <c r="AA47" s="120" t="str">
        <f>IF(AA46="","",VLOOKUP(AA46,'シフト記号表（勤務時間帯）'!$C$4:$K$35,9,FALSE))</f>
        <v/>
      </c>
      <c r="AB47" s="120" t="str">
        <f>IF(AB46="","",VLOOKUP(AB46,'シフト記号表（勤務時間帯）'!$C$4:$K$35,9,FALSE))</f>
        <v/>
      </c>
      <c r="AC47" s="120" t="str">
        <f>IF(AC46="","",VLOOKUP(AC46,'シフト記号表（勤務時間帯）'!$C$4:$K$35,9,FALSE))</f>
        <v/>
      </c>
      <c r="AD47" s="120" t="str">
        <f>IF(AD46="","",VLOOKUP(AD46,'シフト記号表（勤務時間帯）'!$C$4:$K$35,9,FALSE))</f>
        <v/>
      </c>
      <c r="AE47" s="120" t="str">
        <f>IF(AE46="","",VLOOKUP(AE46,'シフト記号表（勤務時間帯）'!$C$4:$K$35,9,FALSE))</f>
        <v/>
      </c>
      <c r="AF47" s="121" t="str">
        <f>IF(AF46="","",VLOOKUP(AF46,'シフト記号表（勤務時間帯）'!$C$4:$K$35,9,FALSE))</f>
        <v/>
      </c>
      <c r="AG47" s="119" t="str">
        <f>IF(AG46="","",VLOOKUP(AG46,'シフト記号表（勤務時間帯）'!$C$4:$K$35,9,FALSE))</f>
        <v/>
      </c>
      <c r="AH47" s="120" t="str">
        <f>IF(AH46="","",VLOOKUP(AH46,'シフト記号表（勤務時間帯）'!$C$4:$K$35,9,FALSE))</f>
        <v/>
      </c>
      <c r="AI47" s="120" t="str">
        <f>IF(AI46="","",VLOOKUP(AI46,'シフト記号表（勤務時間帯）'!$C$4:$K$35,9,FALSE))</f>
        <v/>
      </c>
      <c r="AJ47" s="120" t="str">
        <f>IF(AJ46="","",VLOOKUP(AJ46,'シフト記号表（勤務時間帯）'!$C$4:$K$35,9,FALSE))</f>
        <v/>
      </c>
      <c r="AK47" s="120" t="str">
        <f>IF(AK46="","",VLOOKUP(AK46,'シフト記号表（勤務時間帯）'!$C$4:$K$35,9,FALSE))</f>
        <v/>
      </c>
      <c r="AL47" s="120" t="str">
        <f>IF(AL46="","",VLOOKUP(AL46,'シフト記号表（勤務時間帯）'!$C$4:$K$35,9,FALSE))</f>
        <v/>
      </c>
      <c r="AM47" s="121" t="str">
        <f>IF(AM46="","",VLOOKUP(AM46,'シフト記号表（勤務時間帯）'!$C$4:$K$35,9,FALSE))</f>
        <v/>
      </c>
      <c r="AN47" s="119" t="str">
        <f>IF(AN46="","",VLOOKUP(AN46,'シフト記号表（勤務時間帯）'!$C$4:$K$35,9,FALSE))</f>
        <v/>
      </c>
      <c r="AO47" s="120" t="str">
        <f>IF(AO46="","",VLOOKUP(AO46,'シフト記号表（勤務時間帯）'!$C$4:$K$35,9,FALSE))</f>
        <v/>
      </c>
      <c r="AP47" s="120" t="str">
        <f>IF(AP46="","",VLOOKUP(AP46,'シフト記号表（勤務時間帯）'!$C$4:$K$35,9,FALSE))</f>
        <v/>
      </c>
      <c r="AQ47" s="120" t="str">
        <f>IF(AQ46="","",VLOOKUP(AQ46,'シフト記号表（勤務時間帯）'!$C$4:$K$35,9,FALSE))</f>
        <v/>
      </c>
      <c r="AR47" s="120" t="str">
        <f>IF(AR46="","",VLOOKUP(AR46,'シフト記号表（勤務時間帯）'!$C$4:$K$35,9,FALSE))</f>
        <v/>
      </c>
      <c r="AS47" s="120" t="str">
        <f>IF(AS46="","",VLOOKUP(AS46,'シフト記号表（勤務時間帯）'!$C$4:$K$35,9,FALSE))</f>
        <v/>
      </c>
      <c r="AT47" s="121" t="str">
        <f>IF(AT46="","",VLOOKUP(AT46,'シフト記号表（勤務時間帯）'!$C$4:$K$35,9,FALSE))</f>
        <v/>
      </c>
      <c r="AU47" s="119" t="str">
        <f>IF(AU46="","",VLOOKUP(AU46,'シフト記号表（勤務時間帯）'!$C$4:$K$35,9,FALSE))</f>
        <v/>
      </c>
      <c r="AV47" s="120" t="str">
        <f>IF(AV46="","",VLOOKUP(AV46,'シフト記号表（勤務時間帯）'!$C$4:$K$35,9,FALSE))</f>
        <v/>
      </c>
      <c r="AW47" s="121" t="str">
        <f>IF(AW46="","",VLOOKUP(AW46,'シフト記号表（勤務時間帯）'!$C$4:$K$35,9,FALSE))</f>
        <v/>
      </c>
      <c r="AX47" s="188"/>
      <c r="AY47" s="189"/>
      <c r="AZ47" s="190"/>
      <c r="BA47" s="191"/>
      <c r="BB47" s="212"/>
      <c r="BC47" s="213"/>
      <c r="BD47" s="213"/>
      <c r="BE47" s="213"/>
      <c r="BF47" s="213"/>
      <c r="BG47" s="214"/>
    </row>
    <row r="48" spans="2:59" ht="20.25" customHeight="1" x14ac:dyDescent="0.4">
      <c r="B48" s="218">
        <f>B46+1</f>
        <v>17</v>
      </c>
      <c r="C48" s="220"/>
      <c r="D48" s="221"/>
      <c r="E48" s="223"/>
      <c r="F48" s="221"/>
      <c r="G48" s="226"/>
      <c r="H48" s="227"/>
      <c r="I48" s="227"/>
      <c r="J48" s="227"/>
      <c r="K48" s="228"/>
      <c r="L48" s="230"/>
      <c r="M48" s="231"/>
      <c r="N48" s="231"/>
      <c r="O48" s="232"/>
      <c r="P48" s="236" t="s">
        <v>55</v>
      </c>
      <c r="Q48" s="237"/>
      <c r="R48" s="238"/>
      <c r="S48" s="136"/>
      <c r="T48" s="137"/>
      <c r="U48" s="137"/>
      <c r="V48" s="137"/>
      <c r="W48" s="137"/>
      <c r="X48" s="137"/>
      <c r="Y48" s="138"/>
      <c r="Z48" s="136"/>
      <c r="AA48" s="137"/>
      <c r="AB48" s="137"/>
      <c r="AC48" s="137"/>
      <c r="AD48" s="137"/>
      <c r="AE48" s="137"/>
      <c r="AF48" s="138"/>
      <c r="AG48" s="136"/>
      <c r="AH48" s="137"/>
      <c r="AI48" s="137"/>
      <c r="AJ48" s="137"/>
      <c r="AK48" s="137"/>
      <c r="AL48" s="137"/>
      <c r="AM48" s="138"/>
      <c r="AN48" s="136"/>
      <c r="AO48" s="137"/>
      <c r="AP48" s="137"/>
      <c r="AQ48" s="137"/>
      <c r="AR48" s="137"/>
      <c r="AS48" s="137"/>
      <c r="AT48" s="138"/>
      <c r="AU48" s="136"/>
      <c r="AV48" s="137"/>
      <c r="AW48" s="138"/>
      <c r="AX48" s="188">
        <f t="shared" ref="AX48" si="53">IF($BC$3="計画",SUM(S49:AT49),IF($BC$3="実績",SUM(S49:AW49),""))</f>
        <v>0</v>
      </c>
      <c r="AY48" s="189"/>
      <c r="AZ48" s="190">
        <f t="shared" ref="AZ48" si="54">IF($BC$3="計画",AX48/4,IF($BC$3="実績",AX48/($BA$7/7),""))</f>
        <v>0</v>
      </c>
      <c r="BA48" s="191"/>
      <c r="BB48" s="192"/>
      <c r="BC48" s="193"/>
      <c r="BD48" s="193"/>
      <c r="BE48" s="193"/>
      <c r="BF48" s="193"/>
      <c r="BG48" s="194"/>
    </row>
    <row r="49" spans="1:60" ht="20.25" customHeight="1" x14ac:dyDescent="0.4">
      <c r="B49" s="219"/>
      <c r="C49" s="222"/>
      <c r="D49" s="221"/>
      <c r="E49" s="224"/>
      <c r="F49" s="225"/>
      <c r="G49" s="229"/>
      <c r="H49" s="227"/>
      <c r="I49" s="227"/>
      <c r="J49" s="227"/>
      <c r="K49" s="228"/>
      <c r="L49" s="233"/>
      <c r="M49" s="234"/>
      <c r="N49" s="234"/>
      <c r="O49" s="235"/>
      <c r="P49" s="215" t="s">
        <v>56</v>
      </c>
      <c r="Q49" s="216"/>
      <c r="R49" s="217"/>
      <c r="S49" s="119" t="str">
        <f>IF(S48="","",VLOOKUP(S48,'シフト記号表（勤務時間帯）'!$C$4:$K$35,9,FALSE))</f>
        <v/>
      </c>
      <c r="T49" s="120" t="str">
        <f>IF(T48="","",VLOOKUP(T48,'シフト記号表（勤務時間帯）'!$C$4:$K$35,9,FALSE))</f>
        <v/>
      </c>
      <c r="U49" s="120" t="str">
        <f>IF(U48="","",VLOOKUP(U48,'シフト記号表（勤務時間帯）'!$C$4:$K$35,9,FALSE))</f>
        <v/>
      </c>
      <c r="V49" s="120" t="str">
        <f>IF(V48="","",VLOOKUP(V48,'シフト記号表（勤務時間帯）'!$C$4:$K$35,9,FALSE))</f>
        <v/>
      </c>
      <c r="W49" s="120" t="str">
        <f>IF(W48="","",VLOOKUP(W48,'シフト記号表（勤務時間帯）'!$C$4:$K$35,9,FALSE))</f>
        <v/>
      </c>
      <c r="X49" s="120" t="str">
        <f>IF(X48="","",VLOOKUP(X48,'シフト記号表（勤務時間帯）'!$C$4:$K$35,9,FALSE))</f>
        <v/>
      </c>
      <c r="Y49" s="121" t="str">
        <f>IF(Y48="","",VLOOKUP(Y48,'シフト記号表（勤務時間帯）'!$C$4:$K$35,9,FALSE))</f>
        <v/>
      </c>
      <c r="Z49" s="119" t="str">
        <f>IF(Z48="","",VLOOKUP(Z48,'シフト記号表（勤務時間帯）'!$C$4:$K$35,9,FALSE))</f>
        <v/>
      </c>
      <c r="AA49" s="120" t="str">
        <f>IF(AA48="","",VLOOKUP(AA48,'シフト記号表（勤務時間帯）'!$C$4:$K$35,9,FALSE))</f>
        <v/>
      </c>
      <c r="AB49" s="120" t="str">
        <f>IF(AB48="","",VLOOKUP(AB48,'シフト記号表（勤務時間帯）'!$C$4:$K$35,9,FALSE))</f>
        <v/>
      </c>
      <c r="AC49" s="120" t="str">
        <f>IF(AC48="","",VLOOKUP(AC48,'シフト記号表（勤務時間帯）'!$C$4:$K$35,9,FALSE))</f>
        <v/>
      </c>
      <c r="AD49" s="120" t="str">
        <f>IF(AD48="","",VLOOKUP(AD48,'シフト記号表（勤務時間帯）'!$C$4:$K$35,9,FALSE))</f>
        <v/>
      </c>
      <c r="AE49" s="120" t="str">
        <f>IF(AE48="","",VLOOKUP(AE48,'シフト記号表（勤務時間帯）'!$C$4:$K$35,9,FALSE))</f>
        <v/>
      </c>
      <c r="AF49" s="121" t="str">
        <f>IF(AF48="","",VLOOKUP(AF48,'シフト記号表（勤務時間帯）'!$C$4:$K$35,9,FALSE))</f>
        <v/>
      </c>
      <c r="AG49" s="119" t="str">
        <f>IF(AG48="","",VLOOKUP(AG48,'シフト記号表（勤務時間帯）'!$C$4:$K$35,9,FALSE))</f>
        <v/>
      </c>
      <c r="AH49" s="120" t="str">
        <f>IF(AH48="","",VLOOKUP(AH48,'シフト記号表（勤務時間帯）'!$C$4:$K$35,9,FALSE))</f>
        <v/>
      </c>
      <c r="AI49" s="120" t="str">
        <f>IF(AI48="","",VLOOKUP(AI48,'シフト記号表（勤務時間帯）'!$C$4:$K$35,9,FALSE))</f>
        <v/>
      </c>
      <c r="AJ49" s="120" t="str">
        <f>IF(AJ48="","",VLOOKUP(AJ48,'シフト記号表（勤務時間帯）'!$C$4:$K$35,9,FALSE))</f>
        <v/>
      </c>
      <c r="AK49" s="120" t="str">
        <f>IF(AK48="","",VLOOKUP(AK48,'シフト記号表（勤務時間帯）'!$C$4:$K$35,9,FALSE))</f>
        <v/>
      </c>
      <c r="AL49" s="120" t="str">
        <f>IF(AL48="","",VLOOKUP(AL48,'シフト記号表（勤務時間帯）'!$C$4:$K$35,9,FALSE))</f>
        <v/>
      </c>
      <c r="AM49" s="121" t="str">
        <f>IF(AM48="","",VLOOKUP(AM48,'シフト記号表（勤務時間帯）'!$C$4:$K$35,9,FALSE))</f>
        <v/>
      </c>
      <c r="AN49" s="119" t="str">
        <f>IF(AN48="","",VLOOKUP(AN48,'シフト記号表（勤務時間帯）'!$C$4:$K$35,9,FALSE))</f>
        <v/>
      </c>
      <c r="AO49" s="120" t="str">
        <f>IF(AO48="","",VLOOKUP(AO48,'シフト記号表（勤務時間帯）'!$C$4:$K$35,9,FALSE))</f>
        <v/>
      </c>
      <c r="AP49" s="120" t="str">
        <f>IF(AP48="","",VLOOKUP(AP48,'シフト記号表（勤務時間帯）'!$C$4:$K$35,9,FALSE))</f>
        <v/>
      </c>
      <c r="AQ49" s="120" t="str">
        <f>IF(AQ48="","",VLOOKUP(AQ48,'シフト記号表（勤務時間帯）'!$C$4:$K$35,9,FALSE))</f>
        <v/>
      </c>
      <c r="AR49" s="120" t="str">
        <f>IF(AR48="","",VLOOKUP(AR48,'シフト記号表（勤務時間帯）'!$C$4:$K$35,9,FALSE))</f>
        <v/>
      </c>
      <c r="AS49" s="120" t="str">
        <f>IF(AS48="","",VLOOKUP(AS48,'シフト記号表（勤務時間帯）'!$C$4:$K$35,9,FALSE))</f>
        <v/>
      </c>
      <c r="AT49" s="121" t="str">
        <f>IF(AT48="","",VLOOKUP(AT48,'シフト記号表（勤務時間帯）'!$C$4:$K$35,9,FALSE))</f>
        <v/>
      </c>
      <c r="AU49" s="119" t="str">
        <f>IF(AU48="","",VLOOKUP(AU48,'シフト記号表（勤務時間帯）'!$C$4:$K$35,9,FALSE))</f>
        <v/>
      </c>
      <c r="AV49" s="120" t="str">
        <f>IF(AV48="","",VLOOKUP(AV48,'シフト記号表（勤務時間帯）'!$C$4:$K$35,9,FALSE))</f>
        <v/>
      </c>
      <c r="AW49" s="121" t="str">
        <f>IF(AW48="","",VLOOKUP(AW48,'シフト記号表（勤務時間帯）'!$C$4:$K$35,9,FALSE))</f>
        <v/>
      </c>
      <c r="AX49" s="188"/>
      <c r="AY49" s="189"/>
      <c r="AZ49" s="190"/>
      <c r="BA49" s="191"/>
      <c r="BB49" s="212"/>
      <c r="BC49" s="213"/>
      <c r="BD49" s="213"/>
      <c r="BE49" s="213"/>
      <c r="BF49" s="213"/>
      <c r="BG49" s="214"/>
    </row>
    <row r="50" spans="1:60" ht="20.25" customHeight="1" x14ac:dyDescent="0.4">
      <c r="B50" s="218">
        <f>B48+1</f>
        <v>18</v>
      </c>
      <c r="C50" s="220"/>
      <c r="D50" s="221"/>
      <c r="E50" s="223"/>
      <c r="F50" s="221"/>
      <c r="G50" s="226"/>
      <c r="H50" s="227"/>
      <c r="I50" s="227"/>
      <c r="J50" s="227"/>
      <c r="K50" s="228"/>
      <c r="L50" s="230"/>
      <c r="M50" s="231"/>
      <c r="N50" s="231"/>
      <c r="O50" s="232"/>
      <c r="P50" s="236" t="s">
        <v>55</v>
      </c>
      <c r="Q50" s="237"/>
      <c r="R50" s="238"/>
      <c r="S50" s="136"/>
      <c r="T50" s="137"/>
      <c r="U50" s="137"/>
      <c r="V50" s="137"/>
      <c r="W50" s="137"/>
      <c r="X50" s="137"/>
      <c r="Y50" s="138"/>
      <c r="Z50" s="136"/>
      <c r="AA50" s="137"/>
      <c r="AB50" s="137"/>
      <c r="AC50" s="137"/>
      <c r="AD50" s="137"/>
      <c r="AE50" s="137"/>
      <c r="AF50" s="138"/>
      <c r="AG50" s="136"/>
      <c r="AH50" s="137"/>
      <c r="AI50" s="137"/>
      <c r="AJ50" s="137"/>
      <c r="AK50" s="137"/>
      <c r="AL50" s="137"/>
      <c r="AM50" s="138"/>
      <c r="AN50" s="136"/>
      <c r="AO50" s="137"/>
      <c r="AP50" s="137"/>
      <c r="AQ50" s="137"/>
      <c r="AR50" s="137"/>
      <c r="AS50" s="137"/>
      <c r="AT50" s="138"/>
      <c r="AU50" s="136"/>
      <c r="AV50" s="137"/>
      <c r="AW50" s="138"/>
      <c r="AX50" s="188">
        <f t="shared" ref="AX50" si="55">IF($BC$3="計画",SUM(S51:AT51),IF($BC$3="実績",SUM(S51:AW51),""))</f>
        <v>0</v>
      </c>
      <c r="AY50" s="189"/>
      <c r="AZ50" s="190">
        <f t="shared" ref="AZ50" si="56">IF($BC$3="計画",AX50/4,IF($BC$3="実績",AX50/($BA$7/7),""))</f>
        <v>0</v>
      </c>
      <c r="BA50" s="191"/>
      <c r="BB50" s="192"/>
      <c r="BC50" s="193"/>
      <c r="BD50" s="193"/>
      <c r="BE50" s="193"/>
      <c r="BF50" s="193"/>
      <c r="BG50" s="194"/>
    </row>
    <row r="51" spans="1:60" ht="20.25" customHeight="1" thickBot="1" x14ac:dyDescent="0.45">
      <c r="B51" s="218"/>
      <c r="C51" s="239"/>
      <c r="D51" s="240"/>
      <c r="E51" s="241"/>
      <c r="F51" s="221"/>
      <c r="G51" s="229"/>
      <c r="H51" s="227"/>
      <c r="I51" s="227"/>
      <c r="J51" s="227"/>
      <c r="K51" s="228"/>
      <c r="L51" s="230"/>
      <c r="M51" s="231"/>
      <c r="N51" s="231"/>
      <c r="O51" s="232"/>
      <c r="P51" s="198" t="s">
        <v>56</v>
      </c>
      <c r="Q51" s="199"/>
      <c r="R51" s="200"/>
      <c r="S51" s="119" t="str">
        <f>IF(S50="","",VLOOKUP(S50,'シフト記号表（勤務時間帯）'!$C$4:$K$35,9,FALSE))</f>
        <v/>
      </c>
      <c r="T51" s="120" t="str">
        <f>IF(T50="","",VLOOKUP(T50,'シフト記号表（勤務時間帯）'!$C$4:$K$35,9,FALSE))</f>
        <v/>
      </c>
      <c r="U51" s="120" t="str">
        <f>IF(U50="","",VLOOKUP(U50,'シフト記号表（勤務時間帯）'!$C$4:$K$35,9,FALSE))</f>
        <v/>
      </c>
      <c r="V51" s="120" t="str">
        <f>IF(V50="","",VLOOKUP(V50,'シフト記号表（勤務時間帯）'!$C$4:$K$35,9,FALSE))</f>
        <v/>
      </c>
      <c r="W51" s="120" t="str">
        <f>IF(W50="","",VLOOKUP(W50,'シフト記号表（勤務時間帯）'!$C$4:$K$35,9,FALSE))</f>
        <v/>
      </c>
      <c r="X51" s="120" t="str">
        <f>IF(X50="","",VLOOKUP(X50,'シフト記号表（勤務時間帯）'!$C$4:$K$35,9,FALSE))</f>
        <v/>
      </c>
      <c r="Y51" s="121" t="str">
        <f>IF(Y50="","",VLOOKUP(Y50,'シフト記号表（勤務時間帯）'!$C$4:$K$35,9,FALSE))</f>
        <v/>
      </c>
      <c r="Z51" s="119" t="str">
        <f>IF(Z50="","",VLOOKUP(Z50,'シフト記号表（勤務時間帯）'!$C$4:$K$35,9,FALSE))</f>
        <v/>
      </c>
      <c r="AA51" s="120" t="str">
        <f>IF(AA50="","",VLOOKUP(AA50,'シフト記号表（勤務時間帯）'!$C$4:$K$35,9,FALSE))</f>
        <v/>
      </c>
      <c r="AB51" s="120" t="str">
        <f>IF(AB50="","",VLOOKUP(AB50,'シフト記号表（勤務時間帯）'!$C$4:$K$35,9,FALSE))</f>
        <v/>
      </c>
      <c r="AC51" s="120" t="str">
        <f>IF(AC50="","",VLOOKUP(AC50,'シフト記号表（勤務時間帯）'!$C$4:$K$35,9,FALSE))</f>
        <v/>
      </c>
      <c r="AD51" s="120" t="str">
        <f>IF(AD50="","",VLOOKUP(AD50,'シフト記号表（勤務時間帯）'!$C$4:$K$35,9,FALSE))</f>
        <v/>
      </c>
      <c r="AE51" s="120" t="str">
        <f>IF(AE50="","",VLOOKUP(AE50,'シフト記号表（勤務時間帯）'!$C$4:$K$35,9,FALSE))</f>
        <v/>
      </c>
      <c r="AF51" s="121" t="str">
        <f>IF(AF50="","",VLOOKUP(AF50,'シフト記号表（勤務時間帯）'!$C$4:$K$35,9,FALSE))</f>
        <v/>
      </c>
      <c r="AG51" s="119" t="str">
        <f>IF(AG50="","",VLOOKUP(AG50,'シフト記号表（勤務時間帯）'!$C$4:$K$35,9,FALSE))</f>
        <v/>
      </c>
      <c r="AH51" s="120" t="str">
        <f>IF(AH50="","",VLOOKUP(AH50,'シフト記号表（勤務時間帯）'!$C$4:$K$35,9,FALSE))</f>
        <v/>
      </c>
      <c r="AI51" s="120" t="str">
        <f>IF(AI50="","",VLOOKUP(AI50,'シフト記号表（勤務時間帯）'!$C$4:$K$35,9,FALSE))</f>
        <v/>
      </c>
      <c r="AJ51" s="120" t="str">
        <f>IF(AJ50="","",VLOOKUP(AJ50,'シフト記号表（勤務時間帯）'!$C$4:$K$35,9,FALSE))</f>
        <v/>
      </c>
      <c r="AK51" s="120" t="str">
        <f>IF(AK50="","",VLOOKUP(AK50,'シフト記号表（勤務時間帯）'!$C$4:$K$35,9,FALSE))</f>
        <v/>
      </c>
      <c r="AL51" s="120" t="str">
        <f>IF(AL50="","",VLOOKUP(AL50,'シフト記号表（勤務時間帯）'!$C$4:$K$35,9,FALSE))</f>
        <v/>
      </c>
      <c r="AM51" s="121" t="str">
        <f>IF(AM50="","",VLOOKUP(AM50,'シフト記号表（勤務時間帯）'!$C$4:$K$35,9,FALSE))</f>
        <v/>
      </c>
      <c r="AN51" s="119" t="str">
        <f>IF(AN50="","",VLOOKUP(AN50,'シフト記号表（勤務時間帯）'!$C$4:$K$35,9,FALSE))</f>
        <v/>
      </c>
      <c r="AO51" s="120" t="str">
        <f>IF(AO50="","",VLOOKUP(AO50,'シフト記号表（勤務時間帯）'!$C$4:$K$35,9,FALSE))</f>
        <v/>
      </c>
      <c r="AP51" s="120" t="str">
        <f>IF(AP50="","",VLOOKUP(AP50,'シフト記号表（勤務時間帯）'!$C$4:$K$35,9,FALSE))</f>
        <v/>
      </c>
      <c r="AQ51" s="120" t="str">
        <f>IF(AQ50="","",VLOOKUP(AQ50,'シフト記号表（勤務時間帯）'!$C$4:$K$35,9,FALSE))</f>
        <v/>
      </c>
      <c r="AR51" s="120" t="str">
        <f>IF(AR50="","",VLOOKUP(AR50,'シフト記号表（勤務時間帯）'!$C$4:$K$35,9,FALSE))</f>
        <v/>
      </c>
      <c r="AS51" s="120" t="str">
        <f>IF(AS50="","",VLOOKUP(AS50,'シフト記号表（勤務時間帯）'!$C$4:$K$35,9,FALSE))</f>
        <v/>
      </c>
      <c r="AT51" s="121" t="str">
        <f>IF(AT50="","",VLOOKUP(AT50,'シフト記号表（勤務時間帯）'!$C$4:$K$35,9,FALSE))</f>
        <v/>
      </c>
      <c r="AU51" s="119" t="str">
        <f>IF(AU50="","",VLOOKUP(AU50,'シフト記号表（勤務時間帯）'!$C$4:$K$35,9,FALSE))</f>
        <v/>
      </c>
      <c r="AV51" s="120" t="str">
        <f>IF(AV50="","",VLOOKUP(AV50,'シフト記号表（勤務時間帯）'!$C$4:$K$35,9,FALSE))</f>
        <v/>
      </c>
      <c r="AW51" s="121" t="str">
        <f>IF(AW50="","",VLOOKUP(AW50,'シフト記号表（勤務時間帯）'!$C$4:$K$35,9,FALSE))</f>
        <v/>
      </c>
      <c r="AX51" s="188"/>
      <c r="AY51" s="189"/>
      <c r="AZ51" s="190"/>
      <c r="BA51" s="191"/>
      <c r="BB51" s="195"/>
      <c r="BC51" s="196"/>
      <c r="BD51" s="196"/>
      <c r="BE51" s="196"/>
      <c r="BF51" s="196"/>
      <c r="BG51" s="197"/>
    </row>
    <row r="52" spans="1:60" ht="20.25" customHeight="1" thickBot="1" x14ac:dyDescent="0.45">
      <c r="B52" s="27"/>
      <c r="C52" s="31"/>
      <c r="D52" s="31"/>
      <c r="E52" s="31"/>
      <c r="F52" s="31"/>
      <c r="G52" s="31"/>
      <c r="H52" s="31"/>
      <c r="I52" s="31"/>
      <c r="J52" s="31"/>
      <c r="K52" s="31"/>
      <c r="L52" s="31"/>
      <c r="M52" s="31"/>
      <c r="N52" s="31"/>
      <c r="O52" s="31"/>
      <c r="P52" s="31"/>
      <c r="Q52" s="31"/>
      <c r="R52" s="32"/>
      <c r="S52" s="201"/>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3">
        <f>SUM(AX16:AY51)</f>
        <v>0</v>
      </c>
      <c r="AY52" s="204"/>
      <c r="AZ52" s="205">
        <f>SUM(AZ16:BA51)</f>
        <v>0</v>
      </c>
      <c r="BA52" s="206"/>
      <c r="BB52" s="207"/>
      <c r="BC52" s="208"/>
      <c r="BD52" s="208"/>
      <c r="BE52" s="208"/>
      <c r="BF52" s="208"/>
      <c r="BG52" s="209"/>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t="s">
        <v>179</v>
      </c>
      <c r="D55" s="1"/>
      <c r="E55" s="1"/>
      <c r="F55" s="1"/>
      <c r="G55" s="1"/>
      <c r="H55" s="1"/>
      <c r="I55" s="1"/>
      <c r="J55" s="1"/>
      <c r="K55" s="1"/>
      <c r="L55" s="1"/>
      <c r="M55" s="2"/>
      <c r="N55" s="1"/>
      <c r="O55" s="1"/>
      <c r="P55" s="1"/>
      <c r="Q55" s="1"/>
      <c r="R55" s="1"/>
      <c r="S55" s="110"/>
      <c r="T55" s="1" t="s">
        <v>227</v>
      </c>
      <c r="U55" s="1"/>
      <c r="V55" s="1"/>
      <c r="W55" s="1"/>
      <c r="X55" s="1"/>
      <c r="Y55" s="1"/>
      <c r="Z55" s="1"/>
      <c r="AA55" s="1"/>
      <c r="AB55" s="1"/>
      <c r="AC55" s="1"/>
      <c r="AD55" s="2"/>
      <c r="AE55" s="1"/>
      <c r="AF55" s="1"/>
      <c r="AI55" s="1" t="s">
        <v>147</v>
      </c>
      <c r="AJ55" s="1"/>
      <c r="AK55" s="1"/>
      <c r="AL55" s="1"/>
      <c r="AM55" s="1"/>
      <c r="AN55" s="1"/>
      <c r="AO55" s="1"/>
      <c r="AP55" s="1"/>
      <c r="AQ55" s="1"/>
      <c r="AR55" s="1"/>
      <c r="AS55" s="1"/>
      <c r="AT55" s="13"/>
    </row>
    <row r="56" spans="1:60" ht="20.25" customHeight="1" x14ac:dyDescent="0.4">
      <c r="A56" s="1"/>
      <c r="B56" s="1"/>
      <c r="C56" s="1"/>
      <c r="D56" s="159" t="s">
        <v>80</v>
      </c>
      <c r="E56" s="159"/>
      <c r="F56" s="159" t="s">
        <v>81</v>
      </c>
      <c r="G56" s="159"/>
      <c r="H56" s="159"/>
      <c r="I56" s="159"/>
      <c r="J56" s="1"/>
      <c r="K56" s="160" t="s">
        <v>84</v>
      </c>
      <c r="L56" s="160"/>
      <c r="M56" s="160"/>
      <c r="N56" s="160"/>
      <c r="P56" s="38" t="s">
        <v>92</v>
      </c>
      <c r="Q56" s="38"/>
      <c r="R56" s="111"/>
      <c r="S56" s="110"/>
      <c r="T56" s="1"/>
      <c r="U56" s="10" t="s">
        <v>228</v>
      </c>
      <c r="AD56" s="210">
        <v>0</v>
      </c>
      <c r="AE56" s="211"/>
      <c r="AI56" s="161" t="s">
        <v>7</v>
      </c>
      <c r="AJ56" s="162"/>
      <c r="AK56" s="161" t="s">
        <v>8</v>
      </c>
      <c r="AL56" s="163"/>
      <c r="AM56" s="163"/>
      <c r="AN56" s="162"/>
      <c r="AO56" s="1"/>
      <c r="AP56" s="1"/>
      <c r="AQ56" s="1"/>
      <c r="AR56" s="1"/>
      <c r="AS56" s="1"/>
      <c r="AT56" s="13"/>
    </row>
    <row r="57" spans="1:60" ht="20.25" customHeight="1" x14ac:dyDescent="0.4">
      <c r="A57" s="1"/>
      <c r="B57" s="1"/>
      <c r="C57" s="1"/>
      <c r="D57" s="156"/>
      <c r="E57" s="156"/>
      <c r="F57" s="156" t="s">
        <v>82</v>
      </c>
      <c r="G57" s="156"/>
      <c r="H57" s="156" t="s">
        <v>83</v>
      </c>
      <c r="I57" s="156"/>
      <c r="J57" s="1"/>
      <c r="K57" s="156" t="s">
        <v>82</v>
      </c>
      <c r="L57" s="156"/>
      <c r="M57" s="156" t="s">
        <v>83</v>
      </c>
      <c r="N57" s="156"/>
      <c r="P57" s="38" t="s">
        <v>89</v>
      </c>
      <c r="Q57" s="38"/>
      <c r="R57" s="111"/>
      <c r="S57" s="110"/>
      <c r="T57" s="1"/>
      <c r="U57" s="10" t="s">
        <v>229</v>
      </c>
      <c r="Y57" s="143" t="s">
        <v>5</v>
      </c>
      <c r="Z57" s="157">
        <f>COUNTIFS($C$16:$D$51,"登録看護職員",$E$16:$F$51,"C")</f>
        <v>0</v>
      </c>
      <c r="AA57" s="158"/>
      <c r="AC57" s="143" t="s">
        <v>6</v>
      </c>
      <c r="AD57" s="157">
        <f>COUNTIFS($C$16:$D$51,"登録看護職員",$E$16:$F$51,"D")</f>
        <v>0</v>
      </c>
      <c r="AE57" s="158"/>
      <c r="AI57" s="161" t="s">
        <v>3</v>
      </c>
      <c r="AJ57" s="162"/>
      <c r="AK57" s="161" t="s">
        <v>107</v>
      </c>
      <c r="AL57" s="163"/>
      <c r="AM57" s="163"/>
      <c r="AN57" s="162"/>
      <c r="AO57" s="1"/>
      <c r="AP57" s="1"/>
      <c r="AQ57" s="1"/>
      <c r="AR57" s="1"/>
      <c r="AS57" s="1"/>
      <c r="AT57" s="13"/>
    </row>
    <row r="58" spans="1:60" ht="20.25" customHeight="1" x14ac:dyDescent="0.4">
      <c r="C58" s="1"/>
      <c r="D58" s="180" t="s">
        <v>3</v>
      </c>
      <c r="E58" s="180"/>
      <c r="F58" s="178">
        <f>SUMIFS($AX$16:$AY$51,$C$16:$D$51,"看護職員",$E$16:$F$51,"A")</f>
        <v>0</v>
      </c>
      <c r="G58" s="178"/>
      <c r="H58" s="179">
        <f>SUMIFS($AZ$16:$BA$51,$C$16:$D$51,"看護職員",$E$16:$F$51,"A")</f>
        <v>0</v>
      </c>
      <c r="I58" s="179"/>
      <c r="J58" s="1"/>
      <c r="K58" s="183">
        <v>0</v>
      </c>
      <c r="L58" s="183"/>
      <c r="M58" s="187">
        <v>0</v>
      </c>
      <c r="N58" s="187"/>
      <c r="P58" s="174">
        <v>0</v>
      </c>
      <c r="Q58" s="175"/>
      <c r="R58" s="111"/>
      <c r="S58" s="110"/>
      <c r="T58" s="1"/>
      <c r="U58" s="159" t="s">
        <v>80</v>
      </c>
      <c r="V58" s="159"/>
      <c r="W58" s="159" t="s">
        <v>81</v>
      </c>
      <c r="X58" s="159"/>
      <c r="Y58" s="159"/>
      <c r="Z58" s="159"/>
      <c r="AA58" s="1"/>
      <c r="AB58" s="160" t="s">
        <v>84</v>
      </c>
      <c r="AC58" s="160"/>
      <c r="AD58" s="160"/>
      <c r="AE58" s="160"/>
      <c r="AF58" s="36"/>
      <c r="AI58" s="161" t="s">
        <v>4</v>
      </c>
      <c r="AJ58" s="162"/>
      <c r="AK58" s="161" t="s">
        <v>108</v>
      </c>
      <c r="AL58" s="163"/>
      <c r="AM58" s="163"/>
      <c r="AN58" s="162"/>
      <c r="AO58" s="1"/>
      <c r="AP58" s="1"/>
      <c r="AQ58" s="1"/>
      <c r="AR58" s="1"/>
      <c r="AS58" s="1"/>
      <c r="AT58" s="13"/>
    </row>
    <row r="59" spans="1:60" ht="20.25" customHeight="1" x14ac:dyDescent="0.4">
      <c r="C59" s="1"/>
      <c r="D59" s="180" t="s">
        <v>4</v>
      </c>
      <c r="E59" s="180"/>
      <c r="F59" s="178">
        <f>SUMIFS($AX$16:$AY$51,$C$16:$D$51,"看護職員",$E$16:$F$51,"B")</f>
        <v>0</v>
      </c>
      <c r="G59" s="178"/>
      <c r="H59" s="179">
        <f>SUMIFS($AZ$16:$BA$51,$C$16:$D$51,"看護職員",$E$16:$F$51,"B")</f>
        <v>0</v>
      </c>
      <c r="I59" s="179"/>
      <c r="J59" s="1"/>
      <c r="K59" s="183">
        <v>0</v>
      </c>
      <c r="L59" s="183"/>
      <c r="M59" s="187">
        <v>0</v>
      </c>
      <c r="N59" s="187"/>
      <c r="P59" s="174">
        <v>0</v>
      </c>
      <c r="Q59" s="175"/>
      <c r="R59" s="111"/>
      <c r="S59" s="110"/>
      <c r="T59" s="1"/>
      <c r="U59" s="156"/>
      <c r="V59" s="156"/>
      <c r="W59" s="156" t="s">
        <v>82</v>
      </c>
      <c r="X59" s="156"/>
      <c r="Y59" s="156" t="s">
        <v>83</v>
      </c>
      <c r="Z59" s="156"/>
      <c r="AA59" s="1"/>
      <c r="AB59" s="156" t="s">
        <v>82</v>
      </c>
      <c r="AC59" s="156"/>
      <c r="AD59" s="156" t="s">
        <v>83</v>
      </c>
      <c r="AE59" s="156"/>
      <c r="AF59" s="36"/>
      <c r="AI59" s="161" t="s">
        <v>5</v>
      </c>
      <c r="AJ59" s="162"/>
      <c r="AK59" s="161" t="s">
        <v>109</v>
      </c>
      <c r="AL59" s="163"/>
      <c r="AM59" s="163"/>
      <c r="AN59" s="162"/>
      <c r="AO59" s="1"/>
      <c r="AP59" s="1"/>
      <c r="AQ59" s="1"/>
      <c r="AR59" s="1"/>
      <c r="AS59" s="1"/>
      <c r="AT59" s="13"/>
    </row>
    <row r="60" spans="1:60" ht="20.25" customHeight="1" x14ac:dyDescent="0.4">
      <c r="C60" s="1"/>
      <c r="D60" s="180" t="s">
        <v>5</v>
      </c>
      <c r="E60" s="180"/>
      <c r="F60" s="178">
        <f>SUMIFS($AX$16:$AY$51,$C$16:$D$51,"看護職員",$E$16:$F$51,"C")</f>
        <v>0</v>
      </c>
      <c r="G60" s="178"/>
      <c r="H60" s="179">
        <f>SUMIFS($AZ$16:$BA$51,$C$16:$D$51,"看護職員",$E$16:$F$51,"C")</f>
        <v>0</v>
      </c>
      <c r="I60" s="179"/>
      <c r="J60" s="1"/>
      <c r="K60" s="183">
        <v>0</v>
      </c>
      <c r="L60" s="183"/>
      <c r="M60" s="184">
        <v>0</v>
      </c>
      <c r="N60" s="184"/>
      <c r="P60" s="161" t="s">
        <v>74</v>
      </c>
      <c r="Q60" s="162"/>
      <c r="R60" s="111"/>
      <c r="S60" s="110"/>
      <c r="T60" s="1"/>
      <c r="U60" s="161" t="s">
        <v>5</v>
      </c>
      <c r="V60" s="162"/>
      <c r="W60" s="164">
        <f>SUMIFS($AX$16:$AY$51,$C$16:$D$51,"登録看護職員",$E$16:$F$51,"C")</f>
        <v>0</v>
      </c>
      <c r="X60" s="165"/>
      <c r="Y60" s="166">
        <f>SUMIFS($AZ$16:$BA$51,$C$16:$D$51,"登録看護職員",$E$16:$F$51,"C")</f>
        <v>0</v>
      </c>
      <c r="Z60" s="167"/>
      <c r="AA60" s="1"/>
      <c r="AB60" s="174">
        <v>0</v>
      </c>
      <c r="AC60" s="175"/>
      <c r="AD60" s="176">
        <v>0</v>
      </c>
      <c r="AE60" s="177"/>
      <c r="AI60" s="161" t="s">
        <v>6</v>
      </c>
      <c r="AJ60" s="162"/>
      <c r="AK60" s="161" t="s">
        <v>146</v>
      </c>
      <c r="AL60" s="163"/>
      <c r="AM60" s="163"/>
      <c r="AN60" s="162"/>
    </row>
    <row r="61" spans="1:60" ht="20.25" customHeight="1" x14ac:dyDescent="0.4">
      <c r="C61" s="1"/>
      <c r="D61" s="180" t="s">
        <v>6</v>
      </c>
      <c r="E61" s="180"/>
      <c r="F61" s="178">
        <f>SUMIFS($AX$16:$AY$51,$C$16:$D$51,"看護職員",$E$16:$F$51,"D")</f>
        <v>0</v>
      </c>
      <c r="G61" s="178"/>
      <c r="H61" s="179">
        <f>SUMIFS($AZ$16:$BA$51,$C$16:$D$51,"看護職員",$E$16:$F$51,"D")</f>
        <v>0</v>
      </c>
      <c r="I61" s="179"/>
      <c r="J61" s="1"/>
      <c r="K61" s="183">
        <v>0</v>
      </c>
      <c r="L61" s="183"/>
      <c r="M61" s="184">
        <v>0</v>
      </c>
      <c r="N61" s="184"/>
      <c r="P61" s="185" t="s">
        <v>74</v>
      </c>
      <c r="Q61" s="186"/>
      <c r="R61" s="111"/>
      <c r="S61" s="110"/>
      <c r="T61" s="1"/>
      <c r="U61" s="161" t="s">
        <v>6</v>
      </c>
      <c r="V61" s="162"/>
      <c r="W61" s="164">
        <f>SUMIFS($AX$16:$AY$51,$C$16:$D$51,"登録看護職員",$E$16:$F$51,"D")</f>
        <v>0</v>
      </c>
      <c r="X61" s="165"/>
      <c r="Y61" s="166">
        <f>SUMIFS($AZ$16:$BA$51,$C$16:$D$51,"登録看護職員",$E$16:$F$51,"D")</f>
        <v>0</v>
      </c>
      <c r="Z61" s="167"/>
      <c r="AA61" s="1"/>
      <c r="AB61" s="174">
        <v>0</v>
      </c>
      <c r="AC61" s="175"/>
      <c r="AD61" s="176">
        <v>0</v>
      </c>
      <c r="AE61" s="177"/>
      <c r="AH61" s="1"/>
      <c r="AI61" s="1"/>
      <c r="AJ61" s="1"/>
    </row>
    <row r="62" spans="1:60" ht="20.25" customHeight="1" x14ac:dyDescent="0.4">
      <c r="C62" s="1"/>
      <c r="D62" s="180" t="s">
        <v>63</v>
      </c>
      <c r="E62" s="180"/>
      <c r="F62" s="178">
        <f>SUM(F58:G61)</f>
        <v>0</v>
      </c>
      <c r="G62" s="178"/>
      <c r="H62" s="179">
        <f>SUM(H58:I61)</f>
        <v>0</v>
      </c>
      <c r="I62" s="179"/>
      <c r="J62" s="1"/>
      <c r="K62" s="178">
        <f>SUM(K58:L61)</f>
        <v>0</v>
      </c>
      <c r="L62" s="178"/>
      <c r="M62" s="179">
        <f>SUM(M58:N61)</f>
        <v>0</v>
      </c>
      <c r="N62" s="179"/>
      <c r="P62" s="164">
        <f>SUM(P58:Q59)</f>
        <v>0</v>
      </c>
      <c r="Q62" s="165"/>
      <c r="R62" s="111"/>
      <c r="S62" s="110"/>
      <c r="T62" s="1"/>
      <c r="U62" s="161" t="s">
        <v>63</v>
      </c>
      <c r="V62" s="162"/>
      <c r="W62" s="164">
        <f>SUM(W60:X61)</f>
        <v>0</v>
      </c>
      <c r="X62" s="165"/>
      <c r="Y62" s="166">
        <f>SUM(Y60:Z61)</f>
        <v>0</v>
      </c>
      <c r="Z62" s="167"/>
      <c r="AA62" s="1"/>
      <c r="AB62" s="164">
        <f>SUM(AB60:AC61)</f>
        <v>0</v>
      </c>
      <c r="AC62" s="165"/>
      <c r="AD62" s="166">
        <f>SUM(AD60:AE61)</f>
        <v>0</v>
      </c>
      <c r="AE62" s="167"/>
      <c r="AH62" s="1"/>
      <c r="AI62" s="1"/>
      <c r="AJ62" s="1"/>
    </row>
    <row r="63" spans="1:60" ht="20.25" customHeight="1" x14ac:dyDescent="0.4">
      <c r="C63" s="112"/>
      <c r="D63" s="113"/>
      <c r="E63" s="113"/>
      <c r="F63" s="113"/>
      <c r="G63" s="113"/>
      <c r="H63" s="114"/>
      <c r="I63" s="114"/>
      <c r="J63" s="114"/>
      <c r="K63" s="115"/>
      <c r="L63" s="115"/>
      <c r="M63" s="115"/>
      <c r="N63" s="108"/>
      <c r="O63" s="109"/>
      <c r="P63" s="110"/>
      <c r="Q63" s="110"/>
      <c r="R63" s="110"/>
      <c r="S63" s="110"/>
      <c r="T63" s="1"/>
      <c r="U63" s="1"/>
      <c r="V63" s="1"/>
      <c r="W63" s="1"/>
      <c r="X63" s="1"/>
      <c r="Y63" s="1"/>
      <c r="Z63" s="1"/>
      <c r="AA63" s="1"/>
      <c r="AB63" s="1"/>
      <c r="AC63" s="1"/>
      <c r="AD63" s="2"/>
      <c r="AE63" s="1"/>
      <c r="AF63" s="1"/>
      <c r="AG63" s="1"/>
      <c r="AH63" s="1"/>
      <c r="AI63" s="1"/>
      <c r="AJ63" s="1"/>
    </row>
    <row r="64" spans="1:60" ht="20.25" customHeight="1" x14ac:dyDescent="0.4">
      <c r="C64" s="112"/>
      <c r="D64" s="2" t="s">
        <v>90</v>
      </c>
      <c r="E64" s="1"/>
      <c r="F64" s="1"/>
      <c r="G64" s="1"/>
      <c r="H64" s="1"/>
      <c r="I64" s="1"/>
      <c r="J64" s="39" t="s">
        <v>225</v>
      </c>
      <c r="K64" s="154" t="s">
        <v>226</v>
      </c>
      <c r="L64" s="155"/>
      <c r="M64" s="39"/>
      <c r="N64" s="39"/>
      <c r="O64" s="1"/>
      <c r="P64" s="1"/>
      <c r="Q64" s="1"/>
      <c r="R64" s="110"/>
      <c r="S64" s="110"/>
      <c r="T64" s="1"/>
      <c r="U64" s="2" t="s">
        <v>224</v>
      </c>
      <c r="V64" s="1"/>
      <c r="W64" s="1"/>
      <c r="X64" s="1"/>
      <c r="Y64" s="1"/>
      <c r="Z64" s="1"/>
      <c r="AA64" s="1"/>
      <c r="AB64" s="1"/>
      <c r="AC64" s="1"/>
      <c r="AD64" s="39"/>
      <c r="AE64" s="39"/>
      <c r="AF64" s="1"/>
      <c r="AG64" s="1"/>
      <c r="AH64" s="1"/>
      <c r="AI64" s="1"/>
      <c r="AJ64" s="1"/>
    </row>
    <row r="65" spans="3:40" ht="20.25" customHeight="1" x14ac:dyDescent="0.4">
      <c r="C65" s="112"/>
      <c r="D65" s="1" t="s">
        <v>85</v>
      </c>
      <c r="E65" s="1"/>
      <c r="F65" s="1"/>
      <c r="G65" s="1"/>
      <c r="H65" s="1"/>
      <c r="I65" s="1" t="s">
        <v>86</v>
      </c>
      <c r="J65" s="1"/>
      <c r="K65" s="1"/>
      <c r="L65" s="1"/>
      <c r="M65" s="2"/>
      <c r="N65" s="1"/>
      <c r="O65" s="1"/>
      <c r="P65" s="1"/>
      <c r="Q65" s="1"/>
      <c r="R65" s="110"/>
      <c r="S65" s="110"/>
      <c r="T65" s="1"/>
      <c r="U65" s="1" t="s">
        <v>85</v>
      </c>
      <c r="V65" s="1"/>
      <c r="W65" s="1"/>
      <c r="X65" s="1"/>
      <c r="Y65" s="1"/>
      <c r="Z65" s="1" t="s">
        <v>86</v>
      </c>
      <c r="AA65" s="1"/>
      <c r="AB65" s="1"/>
      <c r="AC65" s="1"/>
      <c r="AD65" s="2"/>
      <c r="AE65" s="1"/>
      <c r="AF65" s="1"/>
      <c r="AG65" s="1"/>
      <c r="AH65" s="1"/>
      <c r="AI65" s="1"/>
      <c r="AJ65" s="1"/>
    </row>
    <row r="66" spans="3:40" ht="20.25" customHeight="1" x14ac:dyDescent="0.4">
      <c r="C66" s="112"/>
      <c r="D66" s="1" t="str">
        <f>IF($K$64="週","対象時間数（週平均）","対象時間数（当月合計）")</f>
        <v>対象時間数（週平均）</v>
      </c>
      <c r="E66" s="1"/>
      <c r="F66" s="1"/>
      <c r="G66" s="1"/>
      <c r="H66" s="1"/>
      <c r="I66" s="1" t="str">
        <f>IF($K$64="週","週に勤務すべき時間数","当月に勤務すべき時間数")</f>
        <v>週に勤務すべき時間数</v>
      </c>
      <c r="J66" s="1"/>
      <c r="K66" s="1"/>
      <c r="L66" s="1"/>
      <c r="M66" s="2"/>
      <c r="N66" s="1" t="s">
        <v>87</v>
      </c>
      <c r="O66" s="1"/>
      <c r="P66" s="1"/>
      <c r="Q66" s="1"/>
      <c r="R66" s="110"/>
      <c r="S66" s="110"/>
      <c r="T66" s="1"/>
      <c r="U66" s="1" t="str">
        <f>IF($K$64="週","対象時間数（週平均）","対象時間数（当月合計）")</f>
        <v>対象時間数（週平均）</v>
      </c>
      <c r="V66" s="1"/>
      <c r="W66" s="1"/>
      <c r="X66" s="1"/>
      <c r="Y66" s="1"/>
      <c r="Z66" s="1" t="str">
        <f>IF($K$64="週","週に勤務すべき時間数","当月に勤務すべき時間数")</f>
        <v>週に勤務すべき時間数</v>
      </c>
      <c r="AA66" s="1"/>
      <c r="AB66" s="1"/>
      <c r="AC66" s="1"/>
      <c r="AD66" s="2"/>
      <c r="AE66" s="1" t="s">
        <v>87</v>
      </c>
      <c r="AF66" s="1"/>
      <c r="AG66" s="1"/>
      <c r="AH66" s="1"/>
      <c r="AI66" s="1"/>
      <c r="AJ66" s="1"/>
    </row>
    <row r="67" spans="3:40" ht="20.25" customHeight="1" x14ac:dyDescent="0.4">
      <c r="C67" s="111"/>
      <c r="D67" s="168">
        <f>IF($K$64="週",M62,K62)</f>
        <v>0</v>
      </c>
      <c r="E67" s="169"/>
      <c r="F67" s="169"/>
      <c r="G67" s="170"/>
      <c r="H67" s="142" t="s">
        <v>64</v>
      </c>
      <c r="I67" s="161">
        <f>IF($K$64="週",$AW$5,$BA$5)</f>
        <v>40</v>
      </c>
      <c r="J67" s="163"/>
      <c r="K67" s="163"/>
      <c r="L67" s="162"/>
      <c r="M67" s="142" t="s">
        <v>65</v>
      </c>
      <c r="N67" s="181">
        <f>ROUNDDOWN(D67/I67,1)</f>
        <v>0</v>
      </c>
      <c r="O67" s="181"/>
      <c r="P67" s="181"/>
      <c r="Q67" s="181"/>
      <c r="R67" s="111"/>
      <c r="S67" s="111"/>
      <c r="T67" s="1"/>
      <c r="U67" s="168">
        <f>IF($K$64="週",AD62,AB62)</f>
        <v>0</v>
      </c>
      <c r="V67" s="169"/>
      <c r="W67" s="169"/>
      <c r="X67" s="170"/>
      <c r="Y67" s="142" t="s">
        <v>64</v>
      </c>
      <c r="Z67" s="161">
        <f>IF($K$64="週",$AW$5,$BA$5)</f>
        <v>40</v>
      </c>
      <c r="AA67" s="163"/>
      <c r="AB67" s="163"/>
      <c r="AC67" s="162"/>
      <c r="AD67" s="142" t="s">
        <v>65</v>
      </c>
      <c r="AE67" s="171">
        <f>ROUNDDOWN(U67/Z67,1)</f>
        <v>0</v>
      </c>
      <c r="AF67" s="172"/>
      <c r="AG67" s="172"/>
      <c r="AH67" s="173"/>
      <c r="AI67" s="1"/>
      <c r="AJ67" s="1"/>
    </row>
    <row r="68" spans="3:40" ht="20.25" customHeight="1" x14ac:dyDescent="0.4">
      <c r="C68" s="111"/>
      <c r="D68" s="1"/>
      <c r="E68" s="1"/>
      <c r="F68" s="1"/>
      <c r="G68" s="1"/>
      <c r="H68" s="1"/>
      <c r="I68" s="1"/>
      <c r="J68" s="1"/>
      <c r="K68" s="1"/>
      <c r="L68" s="1"/>
      <c r="M68" s="2"/>
      <c r="N68" s="1" t="s">
        <v>148</v>
      </c>
      <c r="O68" s="1"/>
      <c r="P68" s="1"/>
      <c r="Q68" s="1"/>
      <c r="R68" s="111"/>
      <c r="S68" s="111"/>
      <c r="T68" s="1"/>
      <c r="U68" s="1"/>
      <c r="V68" s="1"/>
      <c r="W68" s="1"/>
      <c r="X68" s="1"/>
      <c r="Y68" s="1"/>
      <c r="Z68" s="1"/>
      <c r="AA68" s="1"/>
      <c r="AB68" s="1"/>
      <c r="AC68" s="1"/>
      <c r="AD68" s="2"/>
      <c r="AE68" s="1" t="s">
        <v>148</v>
      </c>
      <c r="AF68" s="1"/>
      <c r="AG68" s="1"/>
      <c r="AH68" s="1"/>
      <c r="AI68" s="1"/>
      <c r="AJ68" s="1"/>
    </row>
    <row r="69" spans="3:40" ht="20.25" customHeight="1" x14ac:dyDescent="0.4">
      <c r="C69" s="111"/>
      <c r="D69" s="1" t="s">
        <v>168</v>
      </c>
      <c r="E69" s="1"/>
      <c r="F69" s="1"/>
      <c r="G69" s="1"/>
      <c r="H69" s="1"/>
      <c r="I69" s="1"/>
      <c r="J69" s="1"/>
      <c r="K69" s="1"/>
      <c r="L69" s="1"/>
      <c r="M69" s="2"/>
      <c r="N69" s="1"/>
      <c r="O69" s="1"/>
      <c r="P69" s="1"/>
      <c r="Q69" s="1"/>
      <c r="R69" s="111"/>
      <c r="S69" s="111"/>
      <c r="T69" s="1"/>
      <c r="U69" s="1"/>
      <c r="V69" s="12"/>
      <c r="W69" s="13"/>
      <c r="X69" s="13"/>
      <c r="Y69" s="1"/>
      <c r="Z69" s="1"/>
      <c r="AA69" s="1"/>
      <c r="AB69" s="1"/>
      <c r="AC69" s="1"/>
      <c r="AD69" s="1"/>
      <c r="AE69" s="1"/>
      <c r="AF69" s="1"/>
      <c r="AI69" s="1"/>
      <c r="AJ69" s="1"/>
    </row>
    <row r="70" spans="3:40" ht="20.25" customHeight="1" x14ac:dyDescent="0.4">
      <c r="C70" s="111"/>
      <c r="D70" s="1" t="s">
        <v>92</v>
      </c>
      <c r="E70" s="1"/>
      <c r="F70" s="1"/>
      <c r="G70" s="1"/>
      <c r="H70" s="1"/>
      <c r="I70" s="1"/>
      <c r="J70" s="1"/>
      <c r="K70" s="1"/>
      <c r="L70" s="1"/>
      <c r="M70" s="2"/>
      <c r="N70" s="159"/>
      <c r="O70" s="159"/>
      <c r="P70" s="159"/>
      <c r="Q70" s="159"/>
      <c r="R70" s="111"/>
      <c r="S70" s="111"/>
      <c r="T70" s="1"/>
      <c r="U70" s="1"/>
      <c r="V70" s="12"/>
      <c r="W70" s="13"/>
      <c r="X70" s="13"/>
      <c r="Y70" s="1"/>
      <c r="Z70" s="1"/>
      <c r="AA70" s="1"/>
      <c r="AB70" s="1"/>
      <c r="AC70" s="1"/>
      <c r="AD70" s="1"/>
      <c r="AE70" s="1"/>
      <c r="AF70" s="1"/>
      <c r="AI70" s="1"/>
      <c r="AJ70" s="1"/>
    </row>
    <row r="71" spans="3:40" ht="20.25" customHeight="1" x14ac:dyDescent="0.4">
      <c r="C71" s="111"/>
      <c r="D71" s="10" t="s">
        <v>88</v>
      </c>
      <c r="I71" s="1" t="s">
        <v>91</v>
      </c>
      <c r="N71" s="156" t="s">
        <v>63</v>
      </c>
      <c r="O71" s="156"/>
      <c r="P71" s="156"/>
      <c r="Q71" s="156"/>
      <c r="R71" s="111"/>
      <c r="S71" s="111"/>
      <c r="T71" s="1"/>
      <c r="U71" s="1"/>
      <c r="V71" s="12"/>
      <c r="W71" s="13"/>
      <c r="X71" s="13"/>
      <c r="Y71" s="1"/>
      <c r="Z71" s="1"/>
      <c r="AA71" s="1"/>
      <c r="AB71" s="1"/>
      <c r="AC71" s="1"/>
      <c r="AD71" s="1"/>
      <c r="AE71" s="1"/>
      <c r="AF71" s="1"/>
      <c r="AI71" s="1"/>
      <c r="AJ71" s="1"/>
      <c r="AK71" s="156" t="s">
        <v>204</v>
      </c>
      <c r="AL71" s="156"/>
      <c r="AM71" s="156"/>
      <c r="AN71" s="156"/>
    </row>
    <row r="72" spans="3:40" ht="20.25" customHeight="1" x14ac:dyDescent="0.4">
      <c r="C72" s="111"/>
      <c r="D72" s="180">
        <f>P62</f>
        <v>0</v>
      </c>
      <c r="E72" s="180"/>
      <c r="F72" s="180"/>
      <c r="G72" s="180"/>
      <c r="H72" s="142" t="s">
        <v>186</v>
      </c>
      <c r="I72" s="181">
        <f>N67</f>
        <v>0</v>
      </c>
      <c r="J72" s="181"/>
      <c r="K72" s="181"/>
      <c r="L72" s="181"/>
      <c r="M72" s="142" t="s">
        <v>65</v>
      </c>
      <c r="N72" s="182">
        <f>ROUNDDOWN(D72+I72,1)</f>
        <v>0</v>
      </c>
      <c r="O72" s="182"/>
      <c r="P72" s="182"/>
      <c r="Q72" s="182"/>
      <c r="R72" s="111"/>
      <c r="S72" s="111"/>
      <c r="T72" s="1"/>
      <c r="U72" s="1"/>
      <c r="V72" s="12"/>
      <c r="W72" s="13"/>
      <c r="X72" s="13"/>
      <c r="Y72" s="1"/>
      <c r="Z72" s="1"/>
      <c r="AA72" s="1"/>
      <c r="AB72" s="1"/>
      <c r="AC72" s="1"/>
      <c r="AD72" s="1"/>
      <c r="AE72" s="1"/>
      <c r="AF72" s="1"/>
      <c r="AI72" s="1"/>
      <c r="AJ72" s="1"/>
      <c r="AK72" s="151">
        <f>N72+AE67</f>
        <v>0</v>
      </c>
      <c r="AL72" s="152"/>
      <c r="AM72" s="152"/>
      <c r="AN72" s="153"/>
    </row>
    <row r="73" spans="3:40"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303">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 ref="Z12:AF12"/>
    <mergeCell ref="AG12:AM12"/>
    <mergeCell ref="P27:R27"/>
    <mergeCell ref="G16:K17"/>
    <mergeCell ref="B38:B39"/>
    <mergeCell ref="B32:B33"/>
    <mergeCell ref="B34:B35"/>
    <mergeCell ref="C30:D31"/>
    <mergeCell ref="E30:F31"/>
    <mergeCell ref="C38:D39"/>
    <mergeCell ref="E38:F39"/>
    <mergeCell ref="G38:K39"/>
    <mergeCell ref="BB46:BG47"/>
    <mergeCell ref="P47:R47"/>
    <mergeCell ref="AX46:AY47"/>
    <mergeCell ref="AZ46:BA47"/>
    <mergeCell ref="P44:R44"/>
    <mergeCell ref="B46:B47"/>
    <mergeCell ref="C46:D47"/>
    <mergeCell ref="BB42:BG43"/>
    <mergeCell ref="P43:R43"/>
    <mergeCell ref="B40:B41"/>
    <mergeCell ref="C40:D41"/>
    <mergeCell ref="E40:F41"/>
    <mergeCell ref="G40:K41"/>
    <mergeCell ref="L40:O41"/>
    <mergeCell ref="P40:R40"/>
    <mergeCell ref="AX40:AY41"/>
    <mergeCell ref="K57:L57"/>
    <mergeCell ref="M57:N57"/>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C34:D35"/>
    <mergeCell ref="G32:K33"/>
    <mergeCell ref="B42:B43"/>
    <mergeCell ref="C42:D43"/>
    <mergeCell ref="E42:F43"/>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K56:N56"/>
    <mergeCell ref="AD56:AE56"/>
    <mergeCell ref="AI56:AJ56"/>
    <mergeCell ref="AK56:AN56"/>
    <mergeCell ref="Z57:AA57"/>
    <mergeCell ref="AD57:AE5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G18:K19"/>
    <mergeCell ref="G20:K21"/>
    <mergeCell ref="G22:K23"/>
    <mergeCell ref="E24:F25"/>
    <mergeCell ref="L24:O25"/>
    <mergeCell ref="P25:R25"/>
    <mergeCell ref="G24:K25"/>
    <mergeCell ref="G26:K27"/>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S11:AW11"/>
    <mergeCell ref="S6:T6"/>
    <mergeCell ref="S7:T7"/>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AZ40:BA41"/>
    <mergeCell ref="BB40:BG41"/>
    <mergeCell ref="P41:R41"/>
    <mergeCell ref="P42:R42"/>
    <mergeCell ref="BB52:BG52"/>
    <mergeCell ref="AX52:AY52"/>
    <mergeCell ref="AZ52:BA52"/>
    <mergeCell ref="G50:K51"/>
    <mergeCell ref="AZ48:BA49"/>
    <mergeCell ref="AZ50:BA51"/>
    <mergeCell ref="G48:K49"/>
    <mergeCell ref="AX48:AY49"/>
    <mergeCell ref="AX50:AY51"/>
    <mergeCell ref="P48:R48"/>
    <mergeCell ref="AX42:AY43"/>
    <mergeCell ref="AZ42:BA43"/>
    <mergeCell ref="G42:K43"/>
    <mergeCell ref="C26:D27"/>
    <mergeCell ref="C24:D25"/>
    <mergeCell ref="BB38:BG39"/>
    <mergeCell ref="P39:R39"/>
    <mergeCell ref="AZ28:BA29"/>
    <mergeCell ref="AZ30:BA31"/>
    <mergeCell ref="AZ32:BA33"/>
    <mergeCell ref="AZ34:BA35"/>
    <mergeCell ref="AX38:AY39"/>
    <mergeCell ref="AZ38:BA39"/>
    <mergeCell ref="C28:D29"/>
    <mergeCell ref="E28:F29"/>
    <mergeCell ref="G28:K29"/>
    <mergeCell ref="G30:K31"/>
    <mergeCell ref="E26:F27"/>
    <mergeCell ref="L26:O27"/>
    <mergeCell ref="P26:R26"/>
    <mergeCell ref="B36:B37"/>
    <mergeCell ref="C36:D37"/>
    <mergeCell ref="E36:F37"/>
    <mergeCell ref="G36:K37"/>
    <mergeCell ref="L36:O37"/>
    <mergeCell ref="P36:R36"/>
    <mergeCell ref="AX36:AY37"/>
    <mergeCell ref="AZ36:BA37"/>
    <mergeCell ref="BB36:BG37"/>
    <mergeCell ref="P37:R37"/>
    <mergeCell ref="M61:N61"/>
    <mergeCell ref="P61:Q61"/>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D72:G72"/>
    <mergeCell ref="I72:L72"/>
    <mergeCell ref="N72:Q72"/>
    <mergeCell ref="D67:G67"/>
    <mergeCell ref="I67:L67"/>
    <mergeCell ref="N67:Q67"/>
    <mergeCell ref="N70:Q70"/>
    <mergeCell ref="D59:E59"/>
    <mergeCell ref="K59:L59"/>
    <mergeCell ref="M59:N59"/>
    <mergeCell ref="P59:Q59"/>
    <mergeCell ref="D62:E62"/>
    <mergeCell ref="H62:I62"/>
    <mergeCell ref="K62:L62"/>
    <mergeCell ref="M62:N62"/>
    <mergeCell ref="P62:Q62"/>
    <mergeCell ref="F62:G62"/>
    <mergeCell ref="D60:E60"/>
    <mergeCell ref="K60:L60"/>
    <mergeCell ref="M60:N60"/>
    <mergeCell ref="D61:E61"/>
    <mergeCell ref="F61:G61"/>
    <mergeCell ref="H61:I61"/>
    <mergeCell ref="K61:L61"/>
    <mergeCell ref="AI57:AJ57"/>
    <mergeCell ref="AK57:AN57"/>
    <mergeCell ref="U58:V59"/>
    <mergeCell ref="W58:Z58"/>
    <mergeCell ref="AB58:AE58"/>
    <mergeCell ref="AI58:AJ58"/>
    <mergeCell ref="AK58:AN58"/>
    <mergeCell ref="W59:X59"/>
    <mergeCell ref="Y59:Z59"/>
    <mergeCell ref="AB59:AC59"/>
    <mergeCell ref="AD59:AE59"/>
    <mergeCell ref="AI59:AJ59"/>
    <mergeCell ref="AK59:AN59"/>
    <mergeCell ref="U60:V60"/>
    <mergeCell ref="W60:X60"/>
    <mergeCell ref="Y60:Z60"/>
    <mergeCell ref="AB60:AC60"/>
    <mergeCell ref="AD60:AE60"/>
    <mergeCell ref="AI60:AJ60"/>
    <mergeCell ref="AK60:AN60"/>
    <mergeCell ref="U61:V61"/>
    <mergeCell ref="W61:X61"/>
    <mergeCell ref="Y61:Z61"/>
    <mergeCell ref="AB61:AC61"/>
    <mergeCell ref="AD61:AE61"/>
    <mergeCell ref="AK71:AN71"/>
    <mergeCell ref="AK72:AN72"/>
    <mergeCell ref="U62:V62"/>
    <mergeCell ref="W62:X62"/>
    <mergeCell ref="Y62:Z62"/>
    <mergeCell ref="AB62:AC62"/>
    <mergeCell ref="AD62:AE62"/>
    <mergeCell ref="K64:L64"/>
    <mergeCell ref="U67:X67"/>
    <mergeCell ref="Z67:AC67"/>
    <mergeCell ref="AE67:AH67"/>
    <mergeCell ref="N71:Q71"/>
  </mergeCells>
  <phoneticPr fontId="1"/>
  <conditionalFormatting sqref="P54:AH54 P57:Q57 S62 P62 P59:P60 P63:S64 P55:S55 S57:S60">
    <cfRule type="expression" dxfId="10" priority="8">
      <formula>OR(#REF!=$B53,#REF!=$B53)</formula>
    </cfRule>
  </conditionalFormatting>
  <conditionalFormatting sqref="P66:S66">
    <cfRule type="expression" dxfId="9" priority="9">
      <formula>OR(#REF!=$B53,#REF!=$B53)</formula>
    </cfRule>
  </conditionalFormatting>
  <conditionalFormatting sqref="P61 S61">
    <cfRule type="expression" dxfId="8" priority="10">
      <formula>OR(#REF!=$B53,#REF!=$B53)</formula>
    </cfRule>
  </conditionalFormatting>
  <conditionalFormatting sqref="P56:Q56 P65:S65 S56">
    <cfRule type="expression" dxfId="7" priority="11">
      <formula>OR(#REF!=$B54,#REF!=$B54)</formula>
    </cfRule>
  </conditionalFormatting>
  <conditionalFormatting sqref="U67:Z69">
    <cfRule type="expression" dxfId="6" priority="4">
      <formula>OR(#REF!=$B55,#REF!=$B55)</formula>
    </cfRule>
  </conditionalFormatting>
  <conditionalFormatting sqref="U71:Z71">
    <cfRule type="expression" dxfId="5" priority="5">
      <formula>OR(#REF!=$B47,#REF!=$B47)</formula>
    </cfRule>
  </conditionalFormatting>
  <conditionalFormatting sqref="U66:Z66">
    <cfRule type="expression" dxfId="4" priority="6">
      <formula>OR(#REF!=$B47,#REF!=$B47)</formula>
    </cfRule>
  </conditionalFormatting>
  <conditionalFormatting sqref="U70:Z70">
    <cfRule type="expression" dxfId="3" priority="7">
      <formula>OR(#REF!=$B57,#REF!=$B57)</formula>
    </cfRule>
  </conditionalFormatting>
  <conditionalFormatting sqref="P58">
    <cfRule type="expression" dxfId="2" priority="3">
      <formula>OR(#REF!=$B57,#REF!=$B57)</formula>
    </cfRule>
  </conditionalFormatting>
  <conditionalFormatting sqref="D66">
    <cfRule type="expression" dxfId="1" priority="2">
      <formula>OR(#REF!=$B47,#REF!=$B47)</formula>
    </cfRule>
  </conditionalFormatting>
  <conditionalFormatting sqref="I66">
    <cfRule type="expression" dxfId="0" priority="1">
      <formula>OR(#REF!=$B47,#REF!=$B47)</formula>
    </cfRule>
  </conditionalFormatting>
  <dataValidations count="7">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 type="list" allowBlank="1" showInputMessage="1" showErrorMessage="1" sqref="K64:L64">
      <formula1>"週,暦月"</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プルダウン・リスト!$C$4:$C$11</xm:f>
          </x14:formula1>
          <xm:sqref>AP1:BD1</xm:sqref>
        </x14:dataValidation>
        <x14:dataValidation type="list" allowBlank="1"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Q2" sqref="Q2"/>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7" t="s">
        <v>189</v>
      </c>
      <c r="I2" s="118" t="s">
        <v>190</v>
      </c>
    </row>
    <row r="3" spans="2:11" x14ac:dyDescent="0.4">
      <c r="B3" s="28" t="s">
        <v>69</v>
      </c>
      <c r="C3" s="28" t="s">
        <v>7</v>
      </c>
      <c r="E3" s="28" t="s">
        <v>51</v>
      </c>
      <c r="F3" s="28"/>
      <c r="G3" s="28" t="s">
        <v>52</v>
      </c>
      <c r="I3" s="28" t="s">
        <v>54</v>
      </c>
      <c r="K3" s="28" t="s">
        <v>53</v>
      </c>
    </row>
    <row r="4" spans="2:11" x14ac:dyDescent="0.4">
      <c r="B4" s="146" t="s">
        <v>70</v>
      </c>
      <c r="C4" s="144" t="s">
        <v>67</v>
      </c>
      <c r="D4" s="146" t="s">
        <v>71</v>
      </c>
      <c r="E4" s="145" t="s">
        <v>74</v>
      </c>
      <c r="F4" s="146" t="s">
        <v>50</v>
      </c>
      <c r="G4" s="145" t="s">
        <v>74</v>
      </c>
      <c r="H4" s="147" t="s">
        <v>17</v>
      </c>
      <c r="I4" s="145" t="s">
        <v>74</v>
      </c>
      <c r="J4" s="149" t="s">
        <v>21</v>
      </c>
      <c r="K4" s="99" t="s">
        <v>74</v>
      </c>
    </row>
    <row r="5" spans="2:11" x14ac:dyDescent="0.4">
      <c r="B5" s="146" t="s">
        <v>72</v>
      </c>
      <c r="C5" s="144" t="s">
        <v>68</v>
      </c>
      <c r="D5" s="146" t="s">
        <v>71</v>
      </c>
      <c r="E5" s="145" t="s">
        <v>74</v>
      </c>
      <c r="F5" s="146" t="s">
        <v>50</v>
      </c>
      <c r="G5" s="145" t="s">
        <v>74</v>
      </c>
      <c r="H5" s="147" t="s">
        <v>17</v>
      </c>
      <c r="I5" s="145" t="s">
        <v>74</v>
      </c>
      <c r="J5" s="149" t="s">
        <v>21</v>
      </c>
      <c r="K5" s="99" t="s">
        <v>74</v>
      </c>
    </row>
    <row r="6" spans="2:11" x14ac:dyDescent="0.4">
      <c r="B6" s="146" t="s">
        <v>94</v>
      </c>
      <c r="C6" s="144" t="s">
        <v>93</v>
      </c>
      <c r="D6" s="146" t="s">
        <v>71</v>
      </c>
      <c r="E6" s="145" t="s">
        <v>74</v>
      </c>
      <c r="F6" s="146" t="s">
        <v>50</v>
      </c>
      <c r="G6" s="145" t="s">
        <v>74</v>
      </c>
      <c r="H6" s="147" t="s">
        <v>17</v>
      </c>
      <c r="I6" s="145" t="s">
        <v>74</v>
      </c>
      <c r="J6" s="149" t="s">
        <v>21</v>
      </c>
      <c r="K6" s="99" t="s">
        <v>74</v>
      </c>
    </row>
    <row r="7" spans="2:11" x14ac:dyDescent="0.4">
      <c r="B7" s="146"/>
      <c r="C7" s="144" t="s">
        <v>24</v>
      </c>
      <c r="D7" s="146" t="s">
        <v>71</v>
      </c>
      <c r="E7" s="145">
        <v>0.375</v>
      </c>
      <c r="F7" s="146" t="s">
        <v>50</v>
      </c>
      <c r="G7" s="145">
        <v>0.75</v>
      </c>
      <c r="H7" s="147" t="s">
        <v>17</v>
      </c>
      <c r="I7" s="145">
        <v>4.1666666666666664E-2</v>
      </c>
      <c r="J7" s="149" t="s">
        <v>21</v>
      </c>
      <c r="K7" s="99">
        <f>(G7-E7-I7)*24</f>
        <v>8</v>
      </c>
    </row>
    <row r="8" spans="2:11" x14ac:dyDescent="0.4">
      <c r="B8" s="146"/>
      <c r="C8" s="144" t="s">
        <v>25</v>
      </c>
      <c r="D8" s="146" t="s">
        <v>71</v>
      </c>
      <c r="E8" s="145">
        <v>0.29166666666666669</v>
      </c>
      <c r="F8" s="146" t="s">
        <v>50</v>
      </c>
      <c r="G8" s="145">
        <v>0.66666666666666663</v>
      </c>
      <c r="H8" s="147" t="s">
        <v>17</v>
      </c>
      <c r="I8" s="145">
        <v>4.1666666666666664E-2</v>
      </c>
      <c r="J8" s="149" t="s">
        <v>21</v>
      </c>
      <c r="K8" s="99">
        <f>(G8-E8-I8)*24</f>
        <v>7.9999999999999982</v>
      </c>
    </row>
    <row r="9" spans="2:11" x14ac:dyDescent="0.4">
      <c r="B9" s="146"/>
      <c r="C9" s="144" t="s">
        <v>26</v>
      </c>
      <c r="D9" s="146" t="s">
        <v>71</v>
      </c>
      <c r="E9" s="145">
        <v>0.33333333333333331</v>
      </c>
      <c r="F9" s="146" t="s">
        <v>50</v>
      </c>
      <c r="G9" s="145">
        <v>0.70833333333333304</v>
      </c>
      <c r="H9" s="147" t="s">
        <v>17</v>
      </c>
      <c r="I9" s="145">
        <v>4.1666666666666699E-2</v>
      </c>
      <c r="J9" s="149" t="s">
        <v>21</v>
      </c>
      <c r="K9" s="99">
        <f t="shared" ref="K9:K20" si="0">(G9-E9-I9)*24</f>
        <v>7.9999999999999929</v>
      </c>
    </row>
    <row r="10" spans="2:11" x14ac:dyDescent="0.4">
      <c r="B10" s="146"/>
      <c r="C10" s="144" t="s">
        <v>27</v>
      </c>
      <c r="D10" s="146" t="s">
        <v>71</v>
      </c>
      <c r="E10" s="145">
        <v>0.33333333333333331</v>
      </c>
      <c r="F10" s="146" t="s">
        <v>50</v>
      </c>
      <c r="G10" s="145">
        <v>0.5</v>
      </c>
      <c r="H10" s="147" t="s">
        <v>17</v>
      </c>
      <c r="I10" s="145">
        <v>0</v>
      </c>
      <c r="J10" s="149" t="s">
        <v>21</v>
      </c>
      <c r="K10" s="99">
        <f t="shared" si="0"/>
        <v>4</v>
      </c>
    </row>
    <row r="11" spans="2:11" x14ac:dyDescent="0.4">
      <c r="B11" s="146"/>
      <c r="C11" s="144" t="s">
        <v>28</v>
      </c>
      <c r="D11" s="146" t="s">
        <v>71</v>
      </c>
      <c r="E11" s="145">
        <v>0.54166666666666663</v>
      </c>
      <c r="F11" s="146" t="s">
        <v>50</v>
      </c>
      <c r="G11" s="145">
        <v>0.70833333333333337</v>
      </c>
      <c r="H11" s="147" t="s">
        <v>17</v>
      </c>
      <c r="I11" s="145">
        <v>0</v>
      </c>
      <c r="J11" s="149" t="s">
        <v>21</v>
      </c>
      <c r="K11" s="99">
        <f t="shared" si="0"/>
        <v>4.0000000000000018</v>
      </c>
    </row>
    <row r="12" spans="2:11" x14ac:dyDescent="0.4">
      <c r="B12" s="146"/>
      <c r="C12" s="144" t="s">
        <v>29</v>
      </c>
      <c r="D12" s="146" t="s">
        <v>71</v>
      </c>
      <c r="E12" s="145">
        <v>0.41666666666666669</v>
      </c>
      <c r="F12" s="146" t="s">
        <v>50</v>
      </c>
      <c r="G12" s="145">
        <v>0.58333333333333337</v>
      </c>
      <c r="H12" s="147" t="s">
        <v>17</v>
      </c>
      <c r="I12" s="145">
        <v>0</v>
      </c>
      <c r="J12" s="149" t="s">
        <v>21</v>
      </c>
      <c r="K12" s="99">
        <f t="shared" si="0"/>
        <v>4</v>
      </c>
    </row>
    <row r="13" spans="2:11" x14ac:dyDescent="0.4">
      <c r="B13" s="146"/>
      <c r="C13" s="144" t="s">
        <v>30</v>
      </c>
      <c r="D13" s="146" t="s">
        <v>71</v>
      </c>
      <c r="E13" s="145"/>
      <c r="F13" s="146" t="s">
        <v>50</v>
      </c>
      <c r="G13" s="145"/>
      <c r="H13" s="147" t="s">
        <v>17</v>
      </c>
      <c r="I13" s="145"/>
      <c r="J13" s="149" t="s">
        <v>21</v>
      </c>
      <c r="K13" s="99">
        <f t="shared" si="0"/>
        <v>0</v>
      </c>
    </row>
    <row r="14" spans="2:11" x14ac:dyDescent="0.4">
      <c r="B14" s="146"/>
      <c r="C14" s="144" t="s">
        <v>31</v>
      </c>
      <c r="D14" s="146" t="s">
        <v>71</v>
      </c>
      <c r="E14" s="145"/>
      <c r="F14" s="146" t="s">
        <v>50</v>
      </c>
      <c r="G14" s="145"/>
      <c r="H14" s="147" t="s">
        <v>17</v>
      </c>
      <c r="I14" s="145"/>
      <c r="J14" s="149" t="s">
        <v>21</v>
      </c>
      <c r="K14" s="99">
        <f t="shared" si="0"/>
        <v>0</v>
      </c>
    </row>
    <row r="15" spans="2:11" x14ac:dyDescent="0.4">
      <c r="B15" s="146"/>
      <c r="C15" s="144" t="s">
        <v>32</v>
      </c>
      <c r="D15" s="146" t="s">
        <v>71</v>
      </c>
      <c r="E15" s="145"/>
      <c r="F15" s="146" t="s">
        <v>50</v>
      </c>
      <c r="G15" s="145"/>
      <c r="H15" s="147" t="s">
        <v>17</v>
      </c>
      <c r="I15" s="145"/>
      <c r="J15" s="149" t="s">
        <v>21</v>
      </c>
      <c r="K15" s="99">
        <f t="shared" si="0"/>
        <v>0</v>
      </c>
    </row>
    <row r="16" spans="2:11" x14ac:dyDescent="0.4">
      <c r="B16" s="146"/>
      <c r="C16" s="144" t="s">
        <v>33</v>
      </c>
      <c r="D16" s="146" t="s">
        <v>71</v>
      </c>
      <c r="E16" s="145"/>
      <c r="F16" s="146" t="s">
        <v>50</v>
      </c>
      <c r="G16" s="145"/>
      <c r="H16" s="147" t="s">
        <v>17</v>
      </c>
      <c r="I16" s="145"/>
      <c r="J16" s="149" t="s">
        <v>21</v>
      </c>
      <c r="K16" s="99">
        <f t="shared" si="0"/>
        <v>0</v>
      </c>
    </row>
    <row r="17" spans="2:11" x14ac:dyDescent="0.4">
      <c r="B17" s="146"/>
      <c r="C17" s="144" t="s">
        <v>34</v>
      </c>
      <c r="D17" s="146" t="s">
        <v>71</v>
      </c>
      <c r="E17" s="145"/>
      <c r="F17" s="146" t="s">
        <v>50</v>
      </c>
      <c r="G17" s="145"/>
      <c r="H17" s="147" t="s">
        <v>17</v>
      </c>
      <c r="I17" s="145"/>
      <c r="J17" s="149" t="s">
        <v>21</v>
      </c>
      <c r="K17" s="99">
        <f t="shared" si="0"/>
        <v>0</v>
      </c>
    </row>
    <row r="18" spans="2:11" x14ac:dyDescent="0.4">
      <c r="B18" s="146"/>
      <c r="C18" s="144" t="s">
        <v>35</v>
      </c>
      <c r="D18" s="146" t="s">
        <v>71</v>
      </c>
      <c r="E18" s="145"/>
      <c r="F18" s="146" t="s">
        <v>50</v>
      </c>
      <c r="G18" s="145"/>
      <c r="H18" s="147" t="s">
        <v>17</v>
      </c>
      <c r="I18" s="145"/>
      <c r="J18" s="149" t="s">
        <v>21</v>
      </c>
      <c r="K18" s="139">
        <f t="shared" si="0"/>
        <v>0</v>
      </c>
    </row>
    <row r="19" spans="2:11" x14ac:dyDescent="0.4">
      <c r="B19" s="146"/>
      <c r="C19" s="144" t="s">
        <v>36</v>
      </c>
      <c r="D19" s="146" t="s">
        <v>71</v>
      </c>
      <c r="E19" s="145"/>
      <c r="F19" s="146" t="s">
        <v>50</v>
      </c>
      <c r="G19" s="145"/>
      <c r="H19" s="147" t="s">
        <v>17</v>
      </c>
      <c r="I19" s="145"/>
      <c r="J19" s="149" t="s">
        <v>21</v>
      </c>
      <c r="K19" s="99">
        <f t="shared" si="0"/>
        <v>0</v>
      </c>
    </row>
    <row r="20" spans="2:11" x14ac:dyDescent="0.4">
      <c r="B20" s="146"/>
      <c r="C20" s="144" t="s">
        <v>37</v>
      </c>
      <c r="D20" s="146" t="s">
        <v>71</v>
      </c>
      <c r="E20" s="145"/>
      <c r="F20" s="146" t="s">
        <v>50</v>
      </c>
      <c r="G20" s="145"/>
      <c r="H20" s="147" t="s">
        <v>17</v>
      </c>
      <c r="I20" s="145"/>
      <c r="J20" s="149" t="s">
        <v>21</v>
      </c>
      <c r="K20" s="99">
        <f t="shared" si="0"/>
        <v>0</v>
      </c>
    </row>
    <row r="21" spans="2:11" x14ac:dyDescent="0.4">
      <c r="B21" s="146"/>
      <c r="C21" s="144" t="s">
        <v>38</v>
      </c>
      <c r="D21" s="146" t="s">
        <v>71</v>
      </c>
      <c r="E21" s="148"/>
      <c r="F21" s="146" t="s">
        <v>50</v>
      </c>
      <c r="G21" s="148"/>
      <c r="H21" s="147" t="s">
        <v>17</v>
      </c>
      <c r="I21" s="148"/>
      <c r="J21" s="149" t="s">
        <v>21</v>
      </c>
      <c r="K21" s="144">
        <v>1</v>
      </c>
    </row>
    <row r="22" spans="2:11" x14ac:dyDescent="0.4">
      <c r="B22" s="146"/>
      <c r="C22" s="144" t="s">
        <v>39</v>
      </c>
      <c r="D22" s="146" t="s">
        <v>71</v>
      </c>
      <c r="E22" s="148"/>
      <c r="F22" s="146" t="s">
        <v>50</v>
      </c>
      <c r="G22" s="148"/>
      <c r="H22" s="147" t="s">
        <v>17</v>
      </c>
      <c r="I22" s="148"/>
      <c r="J22" s="149" t="s">
        <v>21</v>
      </c>
      <c r="K22" s="144">
        <v>2</v>
      </c>
    </row>
    <row r="23" spans="2:11" x14ac:dyDescent="0.4">
      <c r="B23" s="146"/>
      <c r="C23" s="144" t="s">
        <v>40</v>
      </c>
      <c r="D23" s="146" t="s">
        <v>71</v>
      </c>
      <c r="E23" s="148"/>
      <c r="F23" s="146" t="s">
        <v>50</v>
      </c>
      <c r="G23" s="148"/>
      <c r="H23" s="147" t="s">
        <v>17</v>
      </c>
      <c r="I23" s="148"/>
      <c r="J23" s="149" t="s">
        <v>21</v>
      </c>
      <c r="K23" s="144">
        <v>3</v>
      </c>
    </row>
    <row r="24" spans="2:11" x14ac:dyDescent="0.4">
      <c r="B24" s="146"/>
      <c r="C24" s="144" t="s">
        <v>41</v>
      </c>
      <c r="D24" s="146" t="s">
        <v>71</v>
      </c>
      <c r="E24" s="148"/>
      <c r="F24" s="146" t="s">
        <v>50</v>
      </c>
      <c r="G24" s="148"/>
      <c r="H24" s="147" t="s">
        <v>17</v>
      </c>
      <c r="I24" s="148"/>
      <c r="J24" s="149" t="s">
        <v>21</v>
      </c>
      <c r="K24" s="144">
        <v>4</v>
      </c>
    </row>
    <row r="25" spans="2:11" x14ac:dyDescent="0.4">
      <c r="B25" s="146"/>
      <c r="C25" s="144" t="s">
        <v>42</v>
      </c>
      <c r="D25" s="146" t="s">
        <v>71</v>
      </c>
      <c r="E25" s="148"/>
      <c r="F25" s="146" t="s">
        <v>50</v>
      </c>
      <c r="G25" s="148"/>
      <c r="H25" s="147" t="s">
        <v>17</v>
      </c>
      <c r="I25" s="148"/>
      <c r="J25" s="149" t="s">
        <v>21</v>
      </c>
      <c r="K25" s="144">
        <v>5</v>
      </c>
    </row>
    <row r="26" spans="2:11" x14ac:dyDescent="0.4">
      <c r="B26" s="146"/>
      <c r="C26" s="144" t="s">
        <v>43</v>
      </c>
      <c r="D26" s="146" t="s">
        <v>71</v>
      </c>
      <c r="E26" s="148"/>
      <c r="F26" s="146" t="s">
        <v>50</v>
      </c>
      <c r="G26" s="148"/>
      <c r="H26" s="147" t="s">
        <v>17</v>
      </c>
      <c r="I26" s="148"/>
      <c r="J26" s="149" t="s">
        <v>21</v>
      </c>
      <c r="K26" s="144">
        <v>6</v>
      </c>
    </row>
    <row r="27" spans="2:11" x14ac:dyDescent="0.4">
      <c r="B27" s="146"/>
      <c r="C27" s="144" t="s">
        <v>44</v>
      </c>
      <c r="D27" s="146" t="s">
        <v>71</v>
      </c>
      <c r="E27" s="148"/>
      <c r="F27" s="146" t="s">
        <v>50</v>
      </c>
      <c r="G27" s="148"/>
      <c r="H27" s="147" t="s">
        <v>17</v>
      </c>
      <c r="I27" s="148"/>
      <c r="J27" s="149" t="s">
        <v>21</v>
      </c>
      <c r="K27" s="144">
        <v>7</v>
      </c>
    </row>
    <row r="28" spans="2:11" x14ac:dyDescent="0.4">
      <c r="B28" s="146"/>
      <c r="C28" s="144" t="s">
        <v>45</v>
      </c>
      <c r="D28" s="146" t="s">
        <v>71</v>
      </c>
      <c r="E28" s="148"/>
      <c r="F28" s="146" t="s">
        <v>50</v>
      </c>
      <c r="G28" s="148"/>
      <c r="H28" s="147" t="s">
        <v>17</v>
      </c>
      <c r="I28" s="148"/>
      <c r="J28" s="149" t="s">
        <v>21</v>
      </c>
      <c r="K28" s="144">
        <v>8</v>
      </c>
    </row>
    <row r="29" spans="2:11" x14ac:dyDescent="0.4">
      <c r="B29" s="146"/>
      <c r="C29" s="144" t="s">
        <v>46</v>
      </c>
      <c r="D29" s="146" t="s">
        <v>71</v>
      </c>
      <c r="E29" s="148"/>
      <c r="F29" s="146" t="s">
        <v>50</v>
      </c>
      <c r="G29" s="148"/>
      <c r="H29" s="147" t="s">
        <v>17</v>
      </c>
      <c r="I29" s="148"/>
      <c r="J29" s="149" t="s">
        <v>21</v>
      </c>
      <c r="K29" s="144"/>
    </row>
    <row r="30" spans="2:11" x14ac:dyDescent="0.4">
      <c r="B30" s="146"/>
      <c r="C30" s="144" t="s">
        <v>47</v>
      </c>
      <c r="D30" s="146" t="s">
        <v>71</v>
      </c>
      <c r="E30" s="148"/>
      <c r="F30" s="146" t="s">
        <v>50</v>
      </c>
      <c r="G30" s="148"/>
      <c r="H30" s="147" t="s">
        <v>17</v>
      </c>
      <c r="I30" s="148"/>
      <c r="J30" s="149" t="s">
        <v>21</v>
      </c>
      <c r="K30" s="144"/>
    </row>
    <row r="31" spans="2:11" x14ac:dyDescent="0.4">
      <c r="B31" s="146"/>
      <c r="C31" s="144" t="s">
        <v>48</v>
      </c>
      <c r="D31" s="146" t="s">
        <v>71</v>
      </c>
      <c r="E31" s="148"/>
      <c r="F31" s="146" t="s">
        <v>50</v>
      </c>
      <c r="G31" s="148"/>
      <c r="H31" s="147" t="s">
        <v>17</v>
      </c>
      <c r="I31" s="148"/>
      <c r="J31" s="149" t="s">
        <v>21</v>
      </c>
      <c r="K31" s="144"/>
    </row>
    <row r="32" spans="2:11" x14ac:dyDescent="0.4">
      <c r="B32" s="146"/>
      <c r="C32" s="144" t="s">
        <v>49</v>
      </c>
      <c r="D32" s="146" t="s">
        <v>71</v>
      </c>
      <c r="E32" s="145"/>
      <c r="F32" s="146" t="s">
        <v>50</v>
      </c>
      <c r="G32" s="145"/>
      <c r="H32" s="147" t="s">
        <v>17</v>
      </c>
      <c r="I32" s="145"/>
      <c r="J32" s="149" t="s">
        <v>21</v>
      </c>
      <c r="K32" s="99">
        <f t="shared" ref="K32:K35" si="1">(G32-E32-I32)*24</f>
        <v>0</v>
      </c>
    </row>
    <row r="33" spans="2:13" x14ac:dyDescent="0.4">
      <c r="B33" s="146"/>
      <c r="C33" s="144" t="s">
        <v>191</v>
      </c>
      <c r="D33" s="146" t="s">
        <v>71</v>
      </c>
      <c r="E33" s="145"/>
      <c r="F33" s="146" t="s">
        <v>50</v>
      </c>
      <c r="G33" s="145"/>
      <c r="H33" s="147" t="s">
        <v>17</v>
      </c>
      <c r="I33" s="145"/>
      <c r="J33" s="149" t="s">
        <v>21</v>
      </c>
      <c r="K33" s="99">
        <f t="shared" si="1"/>
        <v>0</v>
      </c>
      <c r="M33" s="29" t="s">
        <v>193</v>
      </c>
    </row>
    <row r="34" spans="2:13" x14ac:dyDescent="0.4">
      <c r="B34" s="146"/>
      <c r="C34" s="144" t="s">
        <v>192</v>
      </c>
      <c r="D34" s="146" t="s">
        <v>71</v>
      </c>
      <c r="E34" s="145"/>
      <c r="F34" s="146" t="s">
        <v>50</v>
      </c>
      <c r="G34" s="145"/>
      <c r="H34" s="147" t="s">
        <v>17</v>
      </c>
      <c r="I34" s="145"/>
      <c r="J34" s="149" t="s">
        <v>21</v>
      </c>
      <c r="K34" s="99">
        <f t="shared" si="1"/>
        <v>0</v>
      </c>
      <c r="M34" s="29" t="s">
        <v>193</v>
      </c>
    </row>
    <row r="35" spans="2:13" x14ac:dyDescent="0.4">
      <c r="B35" s="146"/>
      <c r="C35" s="144" t="s">
        <v>73</v>
      </c>
      <c r="D35" s="146" t="s">
        <v>71</v>
      </c>
      <c r="E35" s="145"/>
      <c r="F35" s="146" t="s">
        <v>50</v>
      </c>
      <c r="G35" s="145"/>
      <c r="H35" s="147" t="s">
        <v>17</v>
      </c>
      <c r="I35" s="145"/>
      <c r="J35" s="149" t="s">
        <v>21</v>
      </c>
      <c r="K35" s="99">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9"/>
  <sheetViews>
    <sheetView workbookViewId="0">
      <selection activeCell="B61" sqref="B61"/>
    </sheetView>
  </sheetViews>
  <sheetFormatPr defaultRowHeight="18.75" x14ac:dyDescent="0.4"/>
  <cols>
    <col min="1" max="2" width="9" style="29"/>
    <col min="3" max="3" width="44.25" style="29" customWidth="1"/>
    <col min="4" max="16384" width="9" style="29"/>
  </cols>
  <sheetData>
    <row r="1" spans="1:10" x14ac:dyDescent="0.4">
      <c r="A1" s="29" t="s">
        <v>113</v>
      </c>
    </row>
    <row r="2" spans="1:10" s="36" customFormat="1" ht="20.25" customHeight="1" x14ac:dyDescent="0.4">
      <c r="A2" s="43" t="s">
        <v>183</v>
      </c>
      <c r="B2" s="43"/>
      <c r="C2" s="44"/>
    </row>
    <row r="3" spans="1:10" s="36" customFormat="1" ht="20.25" customHeight="1" x14ac:dyDescent="0.4">
      <c r="A3" s="44"/>
      <c r="B3" s="44"/>
      <c r="C3" s="44"/>
    </row>
    <row r="4" spans="1:10" s="36" customFormat="1" ht="20.25" customHeight="1" x14ac:dyDescent="0.4">
      <c r="A4" s="140"/>
      <c r="B4" s="44" t="s">
        <v>200</v>
      </c>
      <c r="C4" s="44"/>
      <c r="E4" s="322" t="s">
        <v>201</v>
      </c>
      <c r="F4" s="322"/>
      <c r="G4" s="322"/>
      <c r="H4" s="322"/>
      <c r="I4" s="322"/>
      <c r="J4" s="322"/>
    </row>
    <row r="5" spans="1:10" s="36" customFormat="1" ht="20.25" customHeight="1" x14ac:dyDescent="0.4">
      <c r="A5" s="141"/>
      <c r="B5" s="44" t="s">
        <v>202</v>
      </c>
      <c r="C5" s="44"/>
      <c r="E5" s="322"/>
      <c r="F5" s="322"/>
      <c r="G5" s="322"/>
      <c r="H5" s="322"/>
      <c r="I5" s="322"/>
      <c r="J5" s="322"/>
    </row>
    <row r="6" spans="1:10" s="36" customFormat="1" ht="20.25" customHeight="1" x14ac:dyDescent="0.4">
      <c r="A6" s="57" t="s">
        <v>187</v>
      </c>
      <c r="B6" s="44"/>
      <c r="C6" s="44"/>
    </row>
    <row r="7" spans="1:10" s="36" customFormat="1" ht="20.25" customHeight="1" x14ac:dyDescent="0.4">
      <c r="A7" s="57"/>
      <c r="B7" s="44"/>
      <c r="C7" s="44"/>
    </row>
    <row r="8" spans="1:10" s="36" customFormat="1" ht="20.25" customHeight="1" x14ac:dyDescent="0.4">
      <c r="A8" s="44" t="s">
        <v>126</v>
      </c>
      <c r="B8" s="44"/>
      <c r="C8" s="44"/>
    </row>
    <row r="9" spans="1:10" s="36" customFormat="1" ht="20.25" customHeight="1" x14ac:dyDescent="0.4">
      <c r="A9" s="57"/>
      <c r="B9" s="44"/>
      <c r="C9" s="44"/>
    </row>
    <row r="10" spans="1:10" s="36" customFormat="1" ht="20.25" customHeight="1" x14ac:dyDescent="0.4">
      <c r="A10" s="44" t="s">
        <v>151</v>
      </c>
      <c r="B10" s="44"/>
      <c r="C10" s="44"/>
    </row>
    <row r="11" spans="1:10" s="36" customFormat="1" ht="20.25" customHeight="1" x14ac:dyDescent="0.4">
      <c r="A11" s="44" t="s">
        <v>118</v>
      </c>
      <c r="B11" s="44"/>
      <c r="C11" s="44"/>
    </row>
    <row r="12" spans="1:10" s="36" customFormat="1" ht="20.25" customHeight="1" x14ac:dyDescent="0.4">
      <c r="A12" s="44" t="s">
        <v>158</v>
      </c>
      <c r="B12" s="44"/>
      <c r="C12" s="44"/>
    </row>
    <row r="13" spans="1:10" s="36" customFormat="1" ht="20.25" customHeight="1" x14ac:dyDescent="0.4">
      <c r="A13" s="44"/>
      <c r="B13" s="44"/>
      <c r="C13" s="44"/>
    </row>
    <row r="14" spans="1:10" s="36" customFormat="1" ht="20.25" customHeight="1" x14ac:dyDescent="0.4">
      <c r="A14" s="44" t="s">
        <v>152</v>
      </c>
      <c r="B14" s="44"/>
      <c r="C14" s="44"/>
    </row>
    <row r="15" spans="1:10" s="36" customFormat="1" ht="20.25" customHeight="1" x14ac:dyDescent="0.4">
      <c r="A15" s="44"/>
      <c r="B15" s="44"/>
      <c r="C15" s="44"/>
    </row>
    <row r="16" spans="1:10" s="36" customFormat="1" ht="20.25" customHeight="1" x14ac:dyDescent="0.4">
      <c r="A16" s="44" t="s">
        <v>120</v>
      </c>
      <c r="B16" s="44"/>
      <c r="C16" s="44"/>
    </row>
    <row r="17" spans="1:13" s="36" customFormat="1" ht="20.25" customHeight="1" x14ac:dyDescent="0.4">
      <c r="A17" s="44"/>
      <c r="B17" s="44"/>
      <c r="C17" s="44"/>
    </row>
    <row r="18" spans="1:13" s="36" customFormat="1" ht="20.25" customHeight="1" x14ac:dyDescent="0.4">
      <c r="A18" s="44" t="s">
        <v>121</v>
      </c>
      <c r="B18" s="44"/>
      <c r="C18" s="44"/>
    </row>
    <row r="19" spans="1:13" s="36" customFormat="1" ht="20.25" customHeight="1" x14ac:dyDescent="0.4">
      <c r="A19" s="44" t="s">
        <v>105</v>
      </c>
      <c r="B19" s="44"/>
      <c r="C19" s="44"/>
    </row>
    <row r="20" spans="1:13" s="36" customFormat="1" ht="20.25" customHeight="1" x14ac:dyDescent="0.4">
      <c r="A20" s="44"/>
      <c r="B20" s="44"/>
      <c r="C20" s="44"/>
    </row>
    <row r="21" spans="1:13" s="36" customFormat="1" ht="20.25" customHeight="1" x14ac:dyDescent="0.4">
      <c r="A21" s="44"/>
      <c r="B21" s="45" t="s">
        <v>62</v>
      </c>
      <c r="C21" s="45" t="s">
        <v>1</v>
      </c>
      <c r="D21" s="323" t="s">
        <v>215</v>
      </c>
      <c r="E21" s="323"/>
      <c r="F21" s="323"/>
      <c r="G21" s="323"/>
      <c r="H21" s="323"/>
      <c r="I21" s="323"/>
      <c r="J21" s="323"/>
      <c r="K21" s="323"/>
      <c r="L21" s="323"/>
      <c r="M21" s="323"/>
    </row>
    <row r="22" spans="1:13" s="36" customFormat="1" ht="20.25" customHeight="1" x14ac:dyDescent="0.4">
      <c r="A22" s="44"/>
      <c r="B22" s="45">
        <v>1</v>
      </c>
      <c r="C22" s="46" t="s">
        <v>2</v>
      </c>
      <c r="D22" s="321"/>
      <c r="E22" s="321"/>
      <c r="F22" s="321"/>
      <c r="G22" s="321"/>
      <c r="H22" s="321"/>
      <c r="I22" s="321"/>
      <c r="J22" s="321"/>
      <c r="K22" s="321"/>
      <c r="L22" s="321"/>
      <c r="M22" s="321"/>
    </row>
    <row r="23" spans="1:13" s="36" customFormat="1" ht="20.25" customHeight="1" x14ac:dyDescent="0.4">
      <c r="A23" s="44"/>
      <c r="B23" s="45">
        <v>2</v>
      </c>
      <c r="C23" s="46" t="s">
        <v>167</v>
      </c>
      <c r="D23" s="321" t="s">
        <v>217</v>
      </c>
      <c r="E23" s="321"/>
      <c r="F23" s="321"/>
      <c r="G23" s="321"/>
      <c r="H23" s="321"/>
      <c r="I23" s="321"/>
      <c r="J23" s="321"/>
      <c r="K23" s="321"/>
      <c r="L23" s="321"/>
      <c r="M23" s="321"/>
    </row>
    <row r="24" spans="1:13" s="36" customFormat="1" ht="20.25" customHeight="1" x14ac:dyDescent="0.4">
      <c r="A24" s="44"/>
      <c r="B24" s="45">
        <v>3</v>
      </c>
      <c r="C24" s="46" t="s">
        <v>213</v>
      </c>
      <c r="D24" s="321" t="s">
        <v>216</v>
      </c>
      <c r="E24" s="321"/>
      <c r="F24" s="321"/>
      <c r="G24" s="321"/>
      <c r="H24" s="321"/>
      <c r="I24" s="321"/>
      <c r="J24" s="321"/>
      <c r="K24" s="321"/>
      <c r="L24" s="321"/>
      <c r="M24" s="321"/>
    </row>
    <row r="25" spans="1:13" s="36" customFormat="1" ht="20.25" customHeight="1" x14ac:dyDescent="0.4">
      <c r="A25" s="44"/>
      <c r="B25" s="45">
        <v>4</v>
      </c>
      <c r="C25" s="46" t="s">
        <v>173</v>
      </c>
      <c r="D25" s="321"/>
      <c r="E25" s="321"/>
      <c r="F25" s="321"/>
      <c r="G25" s="321"/>
      <c r="H25" s="321"/>
      <c r="I25" s="321"/>
      <c r="J25" s="321"/>
      <c r="K25" s="321"/>
      <c r="L25" s="321"/>
      <c r="M25" s="321"/>
    </row>
    <row r="26" spans="1:13" s="36" customFormat="1" ht="20.25" customHeight="1" x14ac:dyDescent="0.4">
      <c r="A26" s="44"/>
      <c r="B26" s="45">
        <v>5</v>
      </c>
      <c r="C26" s="46" t="s">
        <v>184</v>
      </c>
      <c r="D26" s="321"/>
      <c r="E26" s="321"/>
      <c r="F26" s="321"/>
      <c r="G26" s="321"/>
      <c r="H26" s="321"/>
      <c r="I26" s="321"/>
      <c r="J26" s="321"/>
      <c r="K26" s="321"/>
      <c r="L26" s="321"/>
      <c r="M26" s="321"/>
    </row>
    <row r="27" spans="1:13" s="36" customFormat="1" ht="20.25" customHeight="1" x14ac:dyDescent="0.4">
      <c r="A27" s="44"/>
      <c r="B27" s="45">
        <v>6</v>
      </c>
      <c r="C27" s="46" t="s">
        <v>185</v>
      </c>
      <c r="D27" s="321"/>
      <c r="E27" s="321"/>
      <c r="F27" s="321"/>
      <c r="G27" s="321"/>
      <c r="H27" s="321"/>
      <c r="I27" s="321"/>
      <c r="J27" s="321"/>
      <c r="K27" s="321"/>
      <c r="L27" s="321"/>
      <c r="M27" s="321"/>
    </row>
    <row r="28" spans="1:13" s="36" customFormat="1" ht="20.25" customHeight="1" x14ac:dyDescent="0.4">
      <c r="A28" s="44"/>
      <c r="B28" s="44"/>
      <c r="C28" s="44"/>
    </row>
    <row r="29" spans="1:13" s="36" customFormat="1" ht="20.25" customHeight="1" x14ac:dyDescent="0.4">
      <c r="A29" s="44"/>
      <c r="B29" s="44" t="s">
        <v>214</v>
      </c>
      <c r="C29" s="44"/>
    </row>
    <row r="30" spans="1:13" s="36" customFormat="1" ht="20.25" customHeight="1" x14ac:dyDescent="0.4">
      <c r="A30" s="44"/>
      <c r="B30" s="44"/>
      <c r="C30" s="44"/>
    </row>
    <row r="31" spans="1:13" s="36" customFormat="1" ht="20.25" customHeight="1" x14ac:dyDescent="0.4">
      <c r="A31" s="44" t="s">
        <v>122</v>
      </c>
      <c r="B31" s="44"/>
      <c r="C31" s="44"/>
    </row>
    <row r="32" spans="1:13" s="36" customFormat="1" ht="20.25" customHeight="1" x14ac:dyDescent="0.4">
      <c r="A32" s="44" t="s">
        <v>106</v>
      </c>
      <c r="B32" s="44"/>
      <c r="C32" s="44"/>
    </row>
    <row r="33" spans="1:55" s="36" customFormat="1" ht="20.25" customHeight="1" x14ac:dyDescent="0.4">
      <c r="A33" s="44"/>
      <c r="B33" s="44"/>
      <c r="C33" s="44"/>
    </row>
    <row r="34" spans="1:55" s="36" customFormat="1" ht="20.25" customHeight="1" x14ac:dyDescent="0.4">
      <c r="A34" s="44"/>
      <c r="B34" s="45" t="s">
        <v>7</v>
      </c>
      <c r="C34" s="45" t="s">
        <v>8</v>
      </c>
    </row>
    <row r="35" spans="1:55" s="36" customFormat="1" ht="20.25" customHeight="1" x14ac:dyDescent="0.4">
      <c r="A35" s="44"/>
      <c r="B35" s="45" t="s">
        <v>3</v>
      </c>
      <c r="C35" s="46" t="s">
        <v>107</v>
      </c>
    </row>
    <row r="36" spans="1:55" s="36" customFormat="1" ht="20.25" customHeight="1" x14ac:dyDescent="0.4">
      <c r="A36" s="44"/>
      <c r="B36" s="45" t="s">
        <v>4</v>
      </c>
      <c r="C36" s="46" t="s">
        <v>108</v>
      </c>
    </row>
    <row r="37" spans="1:55" s="36" customFormat="1" ht="20.25" customHeight="1" x14ac:dyDescent="0.4">
      <c r="A37" s="44"/>
      <c r="B37" s="45" t="s">
        <v>5</v>
      </c>
      <c r="C37" s="46" t="s">
        <v>109</v>
      </c>
    </row>
    <row r="38" spans="1:55" s="36" customFormat="1" ht="20.25" customHeight="1" x14ac:dyDescent="0.4">
      <c r="A38" s="44"/>
      <c r="B38" s="45" t="s">
        <v>6</v>
      </c>
      <c r="C38" s="46" t="s">
        <v>146</v>
      </c>
    </row>
    <row r="39" spans="1:55" s="36" customFormat="1" ht="20.25" customHeight="1" x14ac:dyDescent="0.4">
      <c r="A39" s="44"/>
      <c r="B39" s="44"/>
      <c r="C39" s="44"/>
    </row>
    <row r="40" spans="1:55" s="36" customFormat="1" ht="20.25" customHeight="1" x14ac:dyDescent="0.4">
      <c r="A40" s="44"/>
      <c r="B40" s="47" t="s">
        <v>9</v>
      </c>
      <c r="C40" s="44"/>
    </row>
    <row r="41" spans="1:55" s="36" customFormat="1" ht="20.25" customHeight="1" x14ac:dyDescent="0.4">
      <c r="B41" s="44" t="s">
        <v>110</v>
      </c>
      <c r="E41" s="47"/>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row>
    <row r="42" spans="1:55" s="36" customFormat="1" ht="20.25" customHeight="1" x14ac:dyDescent="0.4">
      <c r="B42" s="44" t="s">
        <v>188</v>
      </c>
      <c r="E42" s="44"/>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row>
    <row r="43" spans="1:55" s="36" customFormat="1" ht="20.25" customHeight="1" x14ac:dyDescent="0.4">
      <c r="E43" s="44"/>
    </row>
    <row r="44" spans="1:55" s="36" customFormat="1" ht="20.25" customHeight="1" x14ac:dyDescent="0.4">
      <c r="A44" s="44"/>
      <c r="B44" s="44"/>
      <c r="C44" s="44"/>
      <c r="D44" s="49"/>
      <c r="E44" s="50"/>
      <c r="F44" s="50"/>
      <c r="G44" s="50"/>
      <c r="H44" s="51"/>
      <c r="I44" s="51"/>
      <c r="J44" s="50"/>
      <c r="K44" s="50"/>
      <c r="L44" s="50"/>
      <c r="M44" s="51"/>
      <c r="N44" s="51"/>
      <c r="O44" s="51"/>
      <c r="P44" s="51"/>
      <c r="Q44" s="51"/>
      <c r="R44" s="50"/>
      <c r="S44" s="50"/>
      <c r="T44" s="50"/>
      <c r="U44" s="51"/>
      <c r="V44" s="51"/>
      <c r="W44" s="50"/>
      <c r="X44" s="50"/>
      <c r="Y44" s="50"/>
      <c r="Z44" s="51"/>
      <c r="AA44" s="51"/>
    </row>
    <row r="45" spans="1:55" s="36" customFormat="1" ht="20.25" customHeight="1" x14ac:dyDescent="0.4">
      <c r="A45" s="44" t="s">
        <v>123</v>
      </c>
      <c r="B45" s="44"/>
      <c r="C45" s="44"/>
    </row>
    <row r="46" spans="1:55" s="36" customFormat="1" ht="20.25" customHeight="1" x14ac:dyDescent="0.4">
      <c r="A46" s="44" t="s">
        <v>111</v>
      </c>
      <c r="B46" s="44"/>
      <c r="C46" s="44"/>
    </row>
    <row r="47" spans="1:55" s="36" customFormat="1" ht="20.25" customHeight="1" x14ac:dyDescent="0.4">
      <c r="A47" s="54" t="s">
        <v>116</v>
      </c>
      <c r="D47" s="52"/>
      <c r="E47" s="53"/>
      <c r="F47" s="50"/>
      <c r="G47" s="50"/>
      <c r="H47" s="50"/>
      <c r="I47" s="50"/>
      <c r="J47" s="51"/>
      <c r="K47" s="50"/>
      <c r="L47" s="51"/>
      <c r="M47" s="50"/>
      <c r="N47" s="50"/>
      <c r="O47" s="50"/>
      <c r="P47" s="50"/>
      <c r="Q47" s="50"/>
      <c r="R47" s="51"/>
      <c r="S47" s="50"/>
      <c r="T47" s="51"/>
      <c r="U47" s="50"/>
      <c r="V47" s="50"/>
      <c r="W47" s="51"/>
      <c r="X47" s="50"/>
      <c r="Y47" s="51"/>
      <c r="Z47" s="50"/>
      <c r="AA47" s="50"/>
      <c r="AB47" s="50"/>
      <c r="AC47" s="50"/>
      <c r="AD47" s="50"/>
      <c r="AE47" s="51"/>
      <c r="AF47" s="49"/>
      <c r="AG47" s="51"/>
      <c r="AH47" s="50"/>
      <c r="AI47" s="51"/>
      <c r="AJ47" s="51"/>
      <c r="AK47" s="51"/>
      <c r="AL47" s="51"/>
      <c r="AM47" s="50"/>
      <c r="AN47" s="51"/>
      <c r="AO47" s="51"/>
    </row>
    <row r="48" spans="1:55" s="36" customFormat="1" ht="20.25" customHeight="1" x14ac:dyDescent="0.4">
      <c r="C48" s="54"/>
      <c r="D48" s="52"/>
      <c r="E48" s="53"/>
      <c r="F48" s="50"/>
      <c r="G48" s="50"/>
      <c r="H48" s="50"/>
      <c r="I48" s="50"/>
      <c r="J48" s="51"/>
      <c r="K48" s="50"/>
      <c r="L48" s="51"/>
      <c r="M48" s="50"/>
      <c r="N48" s="50"/>
      <c r="O48" s="50"/>
      <c r="P48" s="50"/>
      <c r="Q48" s="50"/>
      <c r="R48" s="51"/>
      <c r="S48" s="50"/>
      <c r="T48" s="51"/>
      <c r="U48" s="50"/>
      <c r="V48" s="50"/>
      <c r="W48" s="51"/>
      <c r="X48" s="50"/>
      <c r="Y48" s="51"/>
      <c r="Z48" s="50"/>
      <c r="AA48" s="50"/>
      <c r="AB48" s="50"/>
      <c r="AC48" s="50"/>
      <c r="AD48" s="50"/>
      <c r="AE48" s="51"/>
      <c r="AF48" s="49"/>
      <c r="AG48" s="51"/>
      <c r="AH48" s="50"/>
      <c r="AI48" s="51"/>
      <c r="AJ48" s="51"/>
      <c r="AK48" s="51"/>
      <c r="AL48" s="51"/>
      <c r="AM48" s="50"/>
      <c r="AN48" s="51"/>
      <c r="AO48" s="51"/>
    </row>
    <row r="49" spans="1:55" s="36" customFormat="1" ht="20.25" customHeight="1" x14ac:dyDescent="0.4">
      <c r="A49" s="44" t="s">
        <v>124</v>
      </c>
      <c r="B49" s="44"/>
    </row>
    <row r="50" spans="1:55" s="36" customFormat="1" ht="20.25" customHeight="1" x14ac:dyDescent="0.4"/>
    <row r="51" spans="1:55" s="36" customFormat="1" ht="20.25" customHeight="1" x14ac:dyDescent="0.4">
      <c r="A51" s="44" t="s">
        <v>125</v>
      </c>
      <c r="B51" s="44"/>
      <c r="C51" s="44"/>
    </row>
    <row r="52" spans="1:55" s="36" customFormat="1" ht="20.25" customHeight="1" x14ac:dyDescent="0.4">
      <c r="A52" s="44" t="s">
        <v>112</v>
      </c>
      <c r="B52" s="44"/>
      <c r="C52" s="44"/>
    </row>
    <row r="53" spans="1:55" s="36" customFormat="1" ht="20.25" customHeight="1" x14ac:dyDescent="0.4"/>
    <row r="54" spans="1:55" s="36" customFormat="1" ht="20.25" customHeight="1" x14ac:dyDescent="0.4">
      <c r="A54" s="44" t="s">
        <v>127</v>
      </c>
      <c r="B54" s="44"/>
      <c r="C54" s="44"/>
    </row>
    <row r="55" spans="1:55" s="36" customFormat="1" ht="20.25" customHeight="1" x14ac:dyDescent="0.4">
      <c r="A55" s="44" t="s">
        <v>128</v>
      </c>
      <c r="B55" s="44"/>
      <c r="C55" s="44"/>
    </row>
    <row r="56" spans="1:55" s="36" customFormat="1" ht="20.25" customHeight="1" x14ac:dyDescent="0.4">
      <c r="A56" s="44"/>
      <c r="B56" s="44"/>
      <c r="C56" s="44"/>
    </row>
    <row r="57" spans="1:55" s="36" customFormat="1" ht="20.25" customHeight="1" x14ac:dyDescent="0.4">
      <c r="A57" s="44" t="s">
        <v>129</v>
      </c>
      <c r="B57" s="44"/>
      <c r="C57" s="44"/>
    </row>
    <row r="58" spans="1:55" s="36" customFormat="1" ht="20.25" customHeight="1" x14ac:dyDescent="0.4">
      <c r="A58" s="44"/>
      <c r="B58" s="44"/>
      <c r="C58" s="44"/>
    </row>
    <row r="59" spans="1:55" s="36" customFormat="1" ht="20.25" customHeight="1" x14ac:dyDescent="0.4">
      <c r="A59" s="36" t="s">
        <v>160</v>
      </c>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row>
    <row r="60" spans="1:55" s="36" customFormat="1" ht="20.25" customHeight="1" x14ac:dyDescent="0.4">
      <c r="A60" s="36" t="s">
        <v>157</v>
      </c>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row>
    <row r="61" spans="1:55" s="36" customFormat="1" ht="20.25" customHeight="1" x14ac:dyDescent="0.4">
      <c r="A61" s="44"/>
      <c r="B61" s="44"/>
      <c r="C61" s="44"/>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row>
    <row r="62" spans="1:55" s="36" customFormat="1" ht="20.25" customHeight="1" x14ac:dyDescent="0.4">
      <c r="A62" s="36" t="s">
        <v>170</v>
      </c>
      <c r="C62" s="56"/>
      <c r="D62" s="47"/>
      <c r="E62" s="47"/>
    </row>
    <row r="63" spans="1:55" s="36" customFormat="1" ht="20.25" customHeight="1" x14ac:dyDescent="0.4">
      <c r="A63" s="56"/>
      <c r="B63" s="56"/>
      <c r="C63" s="56"/>
      <c r="D63" s="44"/>
      <c r="E63" s="44"/>
    </row>
    <row r="64" spans="1:55" s="36" customFormat="1" ht="20.25" customHeight="1" x14ac:dyDescent="0.4">
      <c r="C64" s="56"/>
      <c r="D64" s="47"/>
      <c r="E64" s="47"/>
    </row>
    <row r="65" spans="1:5" s="36" customFormat="1" ht="20.25" customHeight="1" x14ac:dyDescent="0.4">
      <c r="A65" s="56"/>
      <c r="B65" s="56"/>
      <c r="C65" s="56"/>
      <c r="D65" s="44"/>
      <c r="E65" s="44"/>
    </row>
    <row r="66" spans="1:5" ht="20.25" customHeight="1" x14ac:dyDescent="0.4"/>
    <row r="67" spans="1:5" ht="20.25" customHeight="1" x14ac:dyDescent="0.4"/>
    <row r="68" spans="1:5" ht="20.25" customHeight="1" x14ac:dyDescent="0.4"/>
    <row r="69" spans="1:5" ht="20.25" customHeight="1" x14ac:dyDescent="0.4"/>
    <row r="70" spans="1:5" ht="20.25" customHeight="1" x14ac:dyDescent="0.4"/>
    <row r="71" spans="1:5" ht="20.25" customHeight="1" x14ac:dyDescent="0.4"/>
    <row r="74" spans="1:5" x14ac:dyDescent="0.4">
      <c r="A74" s="36" t="s">
        <v>219</v>
      </c>
    </row>
    <row r="75" spans="1:5" x14ac:dyDescent="0.4">
      <c r="A75" s="36" t="s">
        <v>220</v>
      </c>
    </row>
    <row r="76" spans="1:5" x14ac:dyDescent="0.4">
      <c r="A76" s="36" t="s">
        <v>221</v>
      </c>
    </row>
    <row r="77" spans="1:5" x14ac:dyDescent="0.4">
      <c r="A77" s="36" t="s">
        <v>222</v>
      </c>
    </row>
    <row r="78" spans="1:5" x14ac:dyDescent="0.4">
      <c r="A78" s="36" t="s">
        <v>223</v>
      </c>
    </row>
    <row r="79" spans="1:5" x14ac:dyDescent="0.4">
      <c r="A79" s="36" t="s">
        <v>218</v>
      </c>
    </row>
  </sheetData>
  <mergeCells count="8">
    <mergeCell ref="D25:M25"/>
    <mergeCell ref="D26:M26"/>
    <mergeCell ref="D27:M27"/>
    <mergeCell ref="E4:J5"/>
    <mergeCell ref="D21:M21"/>
    <mergeCell ref="D22:M22"/>
    <mergeCell ref="D23:M23"/>
    <mergeCell ref="D24:M24"/>
  </mergeCells>
  <phoneticPr fontId="1"/>
  <pageMargins left="0.70866141732283472" right="0.70866141732283472" top="0.74803149606299213" bottom="0.35433070866141736"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8"/>
  <sheetViews>
    <sheetView workbookViewId="0">
      <selection activeCell="C44" sqref="C44"/>
    </sheetView>
  </sheetViews>
  <sheetFormatPr defaultRowHeight="18.75" x14ac:dyDescent="0.4"/>
  <cols>
    <col min="1" max="1" width="2" style="29" customWidth="1"/>
    <col min="2" max="2" width="7.125" style="29" bestFit="1" customWidth="1"/>
    <col min="3" max="10" width="40.625" style="29" customWidth="1"/>
    <col min="11" max="16384" width="9" style="29"/>
  </cols>
  <sheetData>
    <row r="1" spans="2:10" x14ac:dyDescent="0.4">
      <c r="B1" s="29" t="s">
        <v>154</v>
      </c>
    </row>
    <row r="3" spans="2:10" x14ac:dyDescent="0.4">
      <c r="B3" s="99" t="s">
        <v>155</v>
      </c>
      <c r="C3" s="99" t="s">
        <v>156</v>
      </c>
    </row>
    <row r="4" spans="2:10" x14ac:dyDescent="0.4">
      <c r="B4" s="99">
        <v>1</v>
      </c>
      <c r="C4" s="116" t="s">
        <v>171</v>
      </c>
    </row>
    <row r="5" spans="2:10" x14ac:dyDescent="0.4">
      <c r="B5" s="99">
        <v>2</v>
      </c>
      <c r="C5" s="116" t="s">
        <v>172</v>
      </c>
    </row>
    <row r="6" spans="2:10" x14ac:dyDescent="0.4">
      <c r="B6" s="99">
        <v>3</v>
      </c>
      <c r="C6" s="116" t="s">
        <v>194</v>
      </c>
    </row>
    <row r="7" spans="2:10" x14ac:dyDescent="0.4">
      <c r="B7" s="99">
        <v>4</v>
      </c>
      <c r="C7" s="116" t="s">
        <v>195</v>
      </c>
    </row>
    <row r="8" spans="2:10" x14ac:dyDescent="0.4">
      <c r="B8" s="99">
        <v>5</v>
      </c>
      <c r="C8" s="116" t="s">
        <v>196</v>
      </c>
    </row>
    <row r="9" spans="2:10" x14ac:dyDescent="0.4">
      <c r="B9" s="99">
        <v>6</v>
      </c>
      <c r="C9" s="116" t="s">
        <v>197</v>
      </c>
    </row>
    <row r="10" spans="2:10" x14ac:dyDescent="0.4">
      <c r="B10" s="99">
        <v>7</v>
      </c>
      <c r="C10" s="116"/>
    </row>
    <row r="11" spans="2:10" x14ac:dyDescent="0.4">
      <c r="B11" s="99">
        <v>8</v>
      </c>
      <c r="C11" s="116"/>
    </row>
    <row r="13" spans="2:10" x14ac:dyDescent="0.4">
      <c r="B13" s="29" t="s">
        <v>153</v>
      </c>
    </row>
    <row r="14" spans="2:10" ht="19.5" thickBot="1" x14ac:dyDescent="0.45"/>
    <row r="15" spans="2:10" ht="19.5" thickBot="1" x14ac:dyDescent="0.45">
      <c r="B15" s="75" t="s">
        <v>136</v>
      </c>
      <c r="C15" s="76" t="s">
        <v>2</v>
      </c>
      <c r="D15" s="77" t="s">
        <v>167</v>
      </c>
      <c r="E15" s="79" t="s">
        <v>205</v>
      </c>
      <c r="F15" s="78" t="s">
        <v>173</v>
      </c>
      <c r="G15" s="79" t="s">
        <v>174</v>
      </c>
      <c r="H15" s="79" t="s">
        <v>175</v>
      </c>
      <c r="I15" s="79"/>
      <c r="J15" s="80"/>
    </row>
    <row r="16" spans="2:10" x14ac:dyDescent="0.4">
      <c r="B16" s="324" t="s">
        <v>137</v>
      </c>
      <c r="C16" s="81" t="s">
        <v>176</v>
      </c>
      <c r="D16" s="82" t="s">
        <v>75</v>
      </c>
      <c r="E16" s="82" t="s">
        <v>75</v>
      </c>
      <c r="F16" s="83" t="s">
        <v>178</v>
      </c>
      <c r="G16" s="84" t="s">
        <v>174</v>
      </c>
      <c r="H16" s="84" t="s">
        <v>175</v>
      </c>
      <c r="I16" s="84"/>
      <c r="J16" s="85"/>
    </row>
    <row r="17" spans="2:10" x14ac:dyDescent="0.4">
      <c r="B17" s="324"/>
      <c r="C17" s="86" t="s">
        <v>177</v>
      </c>
      <c r="D17" s="87" t="s">
        <v>76</v>
      </c>
      <c r="E17" s="87" t="s">
        <v>76</v>
      </c>
      <c r="F17" s="88"/>
      <c r="G17" s="89"/>
      <c r="H17" s="89"/>
      <c r="I17" s="89"/>
      <c r="J17" s="90"/>
    </row>
    <row r="18" spans="2:10" x14ac:dyDescent="0.4">
      <c r="B18" s="324"/>
      <c r="C18" s="86" t="s">
        <v>198</v>
      </c>
      <c r="D18" s="91" t="s">
        <v>199</v>
      </c>
      <c r="E18" s="91" t="s">
        <v>176</v>
      </c>
      <c r="F18" s="92"/>
      <c r="G18" s="89"/>
      <c r="H18" s="89"/>
      <c r="I18" s="89"/>
      <c r="J18" s="90"/>
    </row>
    <row r="19" spans="2:10" x14ac:dyDescent="0.4">
      <c r="B19" s="324"/>
      <c r="C19" s="86"/>
      <c r="D19" s="91"/>
      <c r="E19" s="89"/>
      <c r="F19" s="92"/>
      <c r="G19" s="89"/>
      <c r="H19" s="89"/>
      <c r="I19" s="89"/>
      <c r="J19" s="90"/>
    </row>
    <row r="20" spans="2:10" x14ac:dyDescent="0.4">
      <c r="B20" s="324"/>
      <c r="C20" s="86"/>
      <c r="D20" s="91"/>
      <c r="E20" s="89"/>
      <c r="F20" s="91"/>
      <c r="G20" s="89"/>
      <c r="H20" s="89"/>
      <c r="I20" s="89"/>
      <c r="J20" s="90"/>
    </row>
    <row r="21" spans="2:10" x14ac:dyDescent="0.4">
      <c r="B21" s="324"/>
      <c r="C21" s="86"/>
      <c r="D21" s="91"/>
      <c r="E21" s="89"/>
      <c r="F21" s="91"/>
      <c r="G21" s="89"/>
      <c r="H21" s="89"/>
      <c r="I21" s="89"/>
      <c r="J21" s="90"/>
    </row>
    <row r="22" spans="2:10" x14ac:dyDescent="0.4">
      <c r="B22" s="324"/>
      <c r="C22" s="86"/>
      <c r="D22" s="91"/>
      <c r="E22" s="89"/>
      <c r="F22" s="91"/>
      <c r="G22" s="89"/>
      <c r="H22" s="89"/>
      <c r="I22" s="89"/>
      <c r="J22" s="90"/>
    </row>
    <row r="23" spans="2:10" x14ac:dyDescent="0.4">
      <c r="B23" s="324"/>
      <c r="C23" s="86"/>
      <c r="D23" s="91"/>
      <c r="E23" s="89"/>
      <c r="F23" s="91"/>
      <c r="G23" s="89"/>
      <c r="H23" s="89"/>
      <c r="I23" s="89"/>
      <c r="J23" s="90"/>
    </row>
    <row r="24" spans="2:10" x14ac:dyDescent="0.4">
      <c r="B24" s="324"/>
      <c r="C24" s="86"/>
      <c r="D24" s="91"/>
      <c r="E24" s="89"/>
      <c r="F24" s="91"/>
      <c r="G24" s="89"/>
      <c r="H24" s="89"/>
      <c r="I24" s="89"/>
      <c r="J24" s="90"/>
    </row>
    <row r="25" spans="2:10" x14ac:dyDescent="0.4">
      <c r="B25" s="324"/>
      <c r="C25" s="86"/>
      <c r="D25" s="91"/>
      <c r="E25" s="89"/>
      <c r="F25" s="93"/>
      <c r="G25" s="89"/>
      <c r="H25" s="89"/>
      <c r="I25" s="89"/>
      <c r="J25" s="90"/>
    </row>
    <row r="26" spans="2:10" x14ac:dyDescent="0.4">
      <c r="B26" s="324"/>
      <c r="C26" s="86"/>
      <c r="D26" s="91"/>
      <c r="E26" s="89"/>
      <c r="F26" s="93"/>
      <c r="G26" s="89"/>
      <c r="H26" s="89"/>
      <c r="I26" s="89"/>
      <c r="J26" s="90"/>
    </row>
    <row r="27" spans="2:10" x14ac:dyDescent="0.4">
      <c r="B27" s="324"/>
      <c r="C27" s="86"/>
      <c r="D27" s="91"/>
      <c r="E27" s="89"/>
      <c r="F27" s="93"/>
      <c r="G27" s="89"/>
      <c r="H27" s="89"/>
      <c r="I27" s="89"/>
      <c r="J27" s="90"/>
    </row>
    <row r="28" spans="2:10" ht="19.5" thickBot="1" x14ac:dyDescent="0.45">
      <c r="B28" s="325"/>
      <c r="C28" s="94"/>
      <c r="D28" s="95"/>
      <c r="E28" s="97"/>
      <c r="F28" s="96"/>
      <c r="G28" s="97"/>
      <c r="H28" s="97"/>
      <c r="I28" s="97"/>
      <c r="J28" s="98"/>
    </row>
    <row r="31" spans="2:10" x14ac:dyDescent="0.4">
      <c r="C31" s="29" t="s">
        <v>203</v>
      </c>
    </row>
    <row r="32" spans="2:10" x14ac:dyDescent="0.4">
      <c r="C32" s="29" t="s">
        <v>77</v>
      </c>
    </row>
    <row r="33" spans="3:3" x14ac:dyDescent="0.4">
      <c r="C33" s="29" t="s">
        <v>212</v>
      </c>
    </row>
    <row r="34" spans="3:3" x14ac:dyDescent="0.4">
      <c r="C34" s="29" t="s">
        <v>206</v>
      </c>
    </row>
    <row r="35" spans="3:3" x14ac:dyDescent="0.4">
      <c r="C35" s="29" t="s">
        <v>207</v>
      </c>
    </row>
    <row r="36" spans="3:3" x14ac:dyDescent="0.4">
      <c r="C36" s="29" t="s">
        <v>208</v>
      </c>
    </row>
    <row r="37" spans="3:3" x14ac:dyDescent="0.4">
      <c r="C37" s="29" t="s">
        <v>209</v>
      </c>
    </row>
    <row r="38" spans="3:3" x14ac:dyDescent="0.4">
      <c r="C38" s="29" t="s">
        <v>210</v>
      </c>
    </row>
    <row r="39" spans="3:3" x14ac:dyDescent="0.4">
      <c r="C39" s="29" t="s">
        <v>211</v>
      </c>
    </row>
    <row r="40" spans="3:3" x14ac:dyDescent="0.4">
      <c r="C40" s="29" t="s">
        <v>78</v>
      </c>
    </row>
    <row r="41" spans="3:3" x14ac:dyDescent="0.4">
      <c r="C41" s="29" t="s">
        <v>79</v>
      </c>
    </row>
    <row r="43" spans="3:3" x14ac:dyDescent="0.4">
      <c r="C43" s="29" t="s">
        <v>230</v>
      </c>
    </row>
    <row r="44" spans="3:3" x14ac:dyDescent="0.4">
      <c r="C44" s="29" t="s">
        <v>138</v>
      </c>
    </row>
    <row r="45" spans="3:3" x14ac:dyDescent="0.4">
      <c r="C45" s="29" t="s">
        <v>139</v>
      </c>
    </row>
    <row r="46" spans="3:3" x14ac:dyDescent="0.4">
      <c r="C46" s="29" t="s">
        <v>140</v>
      </c>
    </row>
    <row r="47" spans="3:3" x14ac:dyDescent="0.4">
      <c r="C47" s="29" t="s">
        <v>141</v>
      </c>
    </row>
    <row r="48" spans="3:3" x14ac:dyDescent="0.4">
      <c r="C48" s="29" t="s">
        <v>142</v>
      </c>
    </row>
  </sheetData>
  <sheetProtection sheet="1" objects="1" scenarios="1"/>
  <mergeCells count="1">
    <mergeCell ref="B16:B28"/>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【記載例】訪問看護</vt:lpstr>
      <vt:lpstr>【記載例】シフト記号表（勤務時間帯）</vt:lpstr>
      <vt:lpstr>訪問看護</vt:lpstr>
      <vt:lpstr>シフト記号表（勤務時間帯）</vt:lpstr>
      <vt:lpstr>記入方法</vt:lpstr>
      <vt:lpstr>プルダウン・リスト</vt:lpstr>
      <vt:lpstr>'【記載例】シフト記号表（勤務時間帯）'!Print_Area</vt:lpstr>
      <vt:lpstr>【記載例】訪問看護!Print_Area</vt:lpstr>
      <vt:lpstr>'シフト記号表（勤務時間帯）'!Print_Area</vt:lpstr>
      <vt:lpstr>記入方法!Print_Area</vt:lpstr>
      <vt:lpstr>訪問看護!Print_Area</vt:lpstr>
      <vt:lpstr>看護職員</vt:lpstr>
      <vt:lpstr>管理者</vt:lpstr>
      <vt:lpstr>言語聴覚士</vt:lpstr>
      <vt:lpstr>作業療法士</vt:lpstr>
      <vt:lpstr>職種</vt:lpstr>
      <vt:lpstr>登録看護職員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東京都</cp:lastModifiedBy>
  <cp:lastPrinted>2020-09-18T08:20:40Z</cp:lastPrinted>
  <dcterms:created xsi:type="dcterms:W3CDTF">2020-01-14T23:44:41Z</dcterms:created>
  <dcterms:modified xsi:type="dcterms:W3CDTF">2020-10-05T23:51:13Z</dcterms:modified>
</cp:coreProperties>
</file>