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updateLinks="never" codeName="ThisWorkbook" defaultThemeVersion="124226"/>
  <mc:AlternateContent xmlns:mc="http://schemas.openxmlformats.org/markup-compatibility/2006">
    <mc:Choice Requires="x15">
      <x15ac:absPath xmlns:x15ac="http://schemas.microsoft.com/office/spreadsheetml/2010/11/ac" url="\\v-3fa8.lansys.mhlw.go.jp\c\課3\12306000_老健局　老人保健課\03　企画法令係\○処遇改善\240101 R6当初（R6.4~要件緩和、R6.6~一本化）☆\231229 通知・様式検討■\R6年度 様式案\"/>
    </mc:Choice>
  </mc:AlternateContent>
  <xr:revisionPtr revIDLastSave="0" documentId="13_ncr:1_{C6C353CE-47E3-40EC-B2EC-9FCFF3A5F68F}" xr6:coauthVersionLast="47" xr6:coauthVersionMax="47" xr10:uidLastSave="{00000000-0000-0000-0000-000000000000}"/>
  <bookViews>
    <workbookView xWindow="-28920" yWindow="-120" windowWidth="29040" windowHeight="15840" activeTab="1"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definedNames>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 i="26" l="1"/>
  <c r="AK28" i="15"/>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5" i="15"/>
  <c r="Q39" i="15"/>
  <c r="T94" i="15" l="1"/>
  <c r="T88" i="15"/>
  <c r="AC73" i="15"/>
  <c r="AC77"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T28" i="20" s="1"/>
  <c r="AF28" i="20"/>
  <c r="X28" i="20" s="1"/>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T66" i="20" s="1"/>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T74" i="20" s="1"/>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T88" i="20" s="1"/>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X93" i="20" s="1"/>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Y21" i="26" s="1"/>
  <c r="AD21" i="26"/>
  <c r="AE21" i="26"/>
  <c r="AF21" i="26"/>
  <c r="AG21" i="26"/>
  <c r="B22" i="26"/>
  <c r="J22" i="26"/>
  <c r="K22" i="26"/>
  <c r="L22" i="26"/>
  <c r="M22" i="26"/>
  <c r="N22" i="26"/>
  <c r="R22" i="26" s="1"/>
  <c r="AD22" i="26"/>
  <c r="AE22" i="26"/>
  <c r="AF22" i="26"/>
  <c r="AG22" i="26"/>
  <c r="B23" i="26"/>
  <c r="J23" i="26"/>
  <c r="K23" i="26"/>
  <c r="L23" i="26"/>
  <c r="M23" i="26"/>
  <c r="N23" i="26"/>
  <c r="R23" i="26" s="1"/>
  <c r="AD23" i="26"/>
  <c r="AE23" i="26"/>
  <c r="AF23" i="26"/>
  <c r="AG23" i="26"/>
  <c r="B24" i="26"/>
  <c r="J24" i="26"/>
  <c r="K24" i="26"/>
  <c r="L24" i="26"/>
  <c r="M24" i="26"/>
  <c r="N24" i="26"/>
  <c r="R24" i="26" s="1"/>
  <c r="AD24" i="26"/>
  <c r="AE24" i="26"/>
  <c r="AF24" i="26"/>
  <c r="AG24" i="26"/>
  <c r="B25" i="26"/>
  <c r="J25" i="26"/>
  <c r="K25" i="26"/>
  <c r="L25" i="26"/>
  <c r="M25" i="26"/>
  <c r="N25" i="26"/>
  <c r="Y25" i="26" s="1"/>
  <c r="AD25" i="26"/>
  <c r="AE25" i="26"/>
  <c r="AF25" i="26"/>
  <c r="AG25" i="26"/>
  <c r="B26" i="26"/>
  <c r="J26" i="26"/>
  <c r="K26" i="26"/>
  <c r="L26" i="26"/>
  <c r="M26" i="26"/>
  <c r="N26" i="26"/>
  <c r="R26" i="26" s="1"/>
  <c r="AD26" i="26"/>
  <c r="AE26" i="26"/>
  <c r="AF26" i="26"/>
  <c r="AG26" i="26"/>
  <c r="B27" i="26"/>
  <c r="J27" i="26"/>
  <c r="K27" i="26"/>
  <c r="L27" i="26"/>
  <c r="M27" i="26"/>
  <c r="N27" i="26"/>
  <c r="R27" i="26" s="1"/>
  <c r="AD27" i="26"/>
  <c r="AE27" i="26"/>
  <c r="AF27" i="26"/>
  <c r="AG27" i="26"/>
  <c r="B28" i="26"/>
  <c r="J28" i="26"/>
  <c r="K28" i="26"/>
  <c r="L28" i="26"/>
  <c r="M28" i="26"/>
  <c r="N28" i="26"/>
  <c r="R28" i="26" s="1"/>
  <c r="AD28" i="26"/>
  <c r="AE28" i="26"/>
  <c r="AF28" i="26"/>
  <c r="AG28" i="26"/>
  <c r="B29" i="26"/>
  <c r="J29" i="26"/>
  <c r="K29" i="26"/>
  <c r="L29" i="26"/>
  <c r="M29" i="26"/>
  <c r="N29" i="26"/>
  <c r="Y29" i="26" s="1"/>
  <c r="AD29" i="26"/>
  <c r="AE29" i="26"/>
  <c r="AF29" i="26"/>
  <c r="AG29" i="26"/>
  <c r="B30" i="26"/>
  <c r="J30" i="26"/>
  <c r="K30" i="26"/>
  <c r="L30" i="26"/>
  <c r="M30" i="26"/>
  <c r="N30" i="26"/>
  <c r="R30" i="26" s="1"/>
  <c r="AD30" i="26"/>
  <c r="AE30" i="26"/>
  <c r="AF30" i="26"/>
  <c r="AG30" i="26"/>
  <c r="B31" i="26"/>
  <c r="J31" i="26"/>
  <c r="K31" i="26"/>
  <c r="L31" i="26"/>
  <c r="M31" i="26"/>
  <c r="N31" i="26"/>
  <c r="R31" i="26" s="1"/>
  <c r="AD31" i="26"/>
  <c r="AE31" i="26"/>
  <c r="AF31" i="26"/>
  <c r="AG31" i="26"/>
  <c r="B32" i="26"/>
  <c r="J32" i="26"/>
  <c r="K32" i="26"/>
  <c r="L32" i="26"/>
  <c r="M32" i="26"/>
  <c r="N32" i="26"/>
  <c r="R32" i="26" s="1"/>
  <c r="AD32" i="26"/>
  <c r="AE32" i="26"/>
  <c r="AF32" i="26"/>
  <c r="AG32" i="26"/>
  <c r="B33" i="26"/>
  <c r="J33" i="26"/>
  <c r="K33" i="26"/>
  <c r="L33" i="26"/>
  <c r="M33" i="26"/>
  <c r="N33" i="26"/>
  <c r="Y33" i="26" s="1"/>
  <c r="AD33" i="26"/>
  <c r="AE33" i="26"/>
  <c r="AF33" i="26"/>
  <c r="AG33" i="26"/>
  <c r="B34" i="26"/>
  <c r="J34" i="26"/>
  <c r="K34" i="26"/>
  <c r="L34" i="26"/>
  <c r="M34" i="26"/>
  <c r="N34" i="26"/>
  <c r="R34" i="26" s="1"/>
  <c r="AD34" i="26"/>
  <c r="AE34" i="26"/>
  <c r="AF34" i="26"/>
  <c r="AG34" i="26"/>
  <c r="B35" i="26"/>
  <c r="J35" i="26"/>
  <c r="K35" i="26"/>
  <c r="L35" i="26"/>
  <c r="M35" i="26"/>
  <c r="N35" i="26"/>
  <c r="R35" i="26" s="1"/>
  <c r="AD35" i="26"/>
  <c r="AE35" i="26"/>
  <c r="AF35" i="26"/>
  <c r="AG35" i="26"/>
  <c r="B36" i="26"/>
  <c r="J36" i="26"/>
  <c r="K36" i="26"/>
  <c r="L36" i="26"/>
  <c r="M36" i="26"/>
  <c r="N36" i="26"/>
  <c r="R36" i="26" s="1"/>
  <c r="AD36" i="26"/>
  <c r="AE36" i="26"/>
  <c r="AF36" i="26"/>
  <c r="AG36" i="26"/>
  <c r="AC36" i="26" s="1"/>
  <c r="B37" i="26"/>
  <c r="J37" i="26"/>
  <c r="K37" i="26"/>
  <c r="L37" i="26"/>
  <c r="M37" i="26"/>
  <c r="N37" i="26"/>
  <c r="Y37" i="26" s="1"/>
  <c r="AD37" i="26"/>
  <c r="AE37" i="26"/>
  <c r="AF37" i="26"/>
  <c r="AG37" i="26"/>
  <c r="B38" i="26"/>
  <c r="J38" i="26"/>
  <c r="K38" i="26"/>
  <c r="L38" i="26"/>
  <c r="M38" i="26"/>
  <c r="N38" i="26"/>
  <c r="R38" i="26" s="1"/>
  <c r="AD38" i="26"/>
  <c r="AE38" i="26"/>
  <c r="AF38" i="26"/>
  <c r="AG38" i="26"/>
  <c r="B39" i="26"/>
  <c r="J39" i="26"/>
  <c r="K39" i="26"/>
  <c r="L39" i="26"/>
  <c r="M39" i="26"/>
  <c r="N39" i="26"/>
  <c r="R39" i="26" s="1"/>
  <c r="AD39" i="26"/>
  <c r="AE39" i="26"/>
  <c r="AF39" i="26"/>
  <c r="AG39" i="26"/>
  <c r="B40" i="26"/>
  <c r="J40" i="26"/>
  <c r="K40" i="26"/>
  <c r="L40" i="26"/>
  <c r="M40" i="26"/>
  <c r="N40" i="26"/>
  <c r="R40" i="26" s="1"/>
  <c r="AD40" i="26"/>
  <c r="AE40" i="26"/>
  <c r="AF40" i="26"/>
  <c r="AG40" i="26"/>
  <c r="AC40" i="26" s="1"/>
  <c r="B41" i="26"/>
  <c r="J41" i="26"/>
  <c r="K41" i="26"/>
  <c r="L41" i="26"/>
  <c r="M41" i="26"/>
  <c r="N41" i="26"/>
  <c r="Y41" i="26" s="1"/>
  <c r="AD41" i="26"/>
  <c r="AE41" i="26"/>
  <c r="AF41" i="26"/>
  <c r="AG41" i="26"/>
  <c r="B42" i="26"/>
  <c r="J42" i="26"/>
  <c r="K42" i="26"/>
  <c r="L42" i="26"/>
  <c r="M42" i="26"/>
  <c r="N42" i="26"/>
  <c r="R42" i="26" s="1"/>
  <c r="AD42" i="26"/>
  <c r="AE42" i="26"/>
  <c r="AF42" i="26"/>
  <c r="AG42" i="26"/>
  <c r="B43" i="26"/>
  <c r="J43" i="26"/>
  <c r="K43" i="26"/>
  <c r="L43" i="26"/>
  <c r="M43" i="26"/>
  <c r="N43" i="26"/>
  <c r="R43" i="26" s="1"/>
  <c r="AD43" i="26"/>
  <c r="AE43" i="26"/>
  <c r="AF43" i="26"/>
  <c r="AG43" i="26"/>
  <c r="B44" i="26"/>
  <c r="J44" i="26"/>
  <c r="K44" i="26"/>
  <c r="L44" i="26"/>
  <c r="M44" i="26"/>
  <c r="N44" i="26"/>
  <c r="R44" i="26" s="1"/>
  <c r="AD44" i="26"/>
  <c r="AE44" i="26"/>
  <c r="AF44" i="26"/>
  <c r="AG44" i="26"/>
  <c r="B45" i="26"/>
  <c r="J45" i="26"/>
  <c r="K45" i="26"/>
  <c r="L45" i="26"/>
  <c r="M45" i="26"/>
  <c r="N45" i="26"/>
  <c r="Y45" i="26" s="1"/>
  <c r="AD45" i="26"/>
  <c r="AE45" i="26"/>
  <c r="AF45" i="26"/>
  <c r="AG45" i="26"/>
  <c r="B46" i="26"/>
  <c r="J46" i="26"/>
  <c r="K46" i="26"/>
  <c r="L46" i="26"/>
  <c r="M46" i="26"/>
  <c r="N46" i="26"/>
  <c r="R46" i="26" s="1"/>
  <c r="AD46" i="26"/>
  <c r="AE46" i="26"/>
  <c r="AF46" i="26"/>
  <c r="AG46" i="26"/>
  <c r="B47" i="26"/>
  <c r="J47" i="26"/>
  <c r="K47" i="26"/>
  <c r="L47" i="26"/>
  <c r="M47" i="26"/>
  <c r="N47" i="26"/>
  <c r="R47" i="26" s="1"/>
  <c r="AD47" i="26"/>
  <c r="AE47" i="26"/>
  <c r="AF47" i="26"/>
  <c r="AG47" i="26"/>
  <c r="B48" i="26"/>
  <c r="J48" i="26"/>
  <c r="K48" i="26"/>
  <c r="L48" i="26"/>
  <c r="M48" i="26"/>
  <c r="N48" i="26"/>
  <c r="R48" i="26" s="1"/>
  <c r="AD48" i="26"/>
  <c r="AE48" i="26"/>
  <c r="AF48" i="26"/>
  <c r="AG48" i="26"/>
  <c r="B49" i="26"/>
  <c r="J49" i="26"/>
  <c r="K49" i="26"/>
  <c r="L49" i="26"/>
  <c r="M49" i="26"/>
  <c r="N49" i="26"/>
  <c r="Y49" i="26" s="1"/>
  <c r="AD49" i="26"/>
  <c r="AE49" i="26"/>
  <c r="AF49" i="26"/>
  <c r="AG49" i="26"/>
  <c r="B50" i="26"/>
  <c r="J50" i="26"/>
  <c r="K50" i="26"/>
  <c r="L50" i="26"/>
  <c r="M50" i="26"/>
  <c r="N50" i="26"/>
  <c r="R50" i="26" s="1"/>
  <c r="AD50" i="26"/>
  <c r="AE50" i="26"/>
  <c r="AF50" i="26"/>
  <c r="AG50" i="26"/>
  <c r="B51" i="26"/>
  <c r="J51" i="26"/>
  <c r="K51" i="26"/>
  <c r="L51" i="26"/>
  <c r="M51" i="26"/>
  <c r="N51" i="26"/>
  <c r="R51" i="26" s="1"/>
  <c r="AD51" i="26"/>
  <c r="AE51" i="26"/>
  <c r="AF51" i="26"/>
  <c r="AG51" i="26"/>
  <c r="B52" i="26"/>
  <c r="J52" i="26"/>
  <c r="K52" i="26"/>
  <c r="L52" i="26"/>
  <c r="M52" i="26"/>
  <c r="N52" i="26"/>
  <c r="R52" i="26" s="1"/>
  <c r="AD52" i="26"/>
  <c r="AE52" i="26"/>
  <c r="AF52" i="26"/>
  <c r="AG52" i="26"/>
  <c r="B53" i="26"/>
  <c r="J53" i="26"/>
  <c r="K53" i="26"/>
  <c r="L53" i="26"/>
  <c r="M53" i="26"/>
  <c r="N53" i="26"/>
  <c r="Y53" i="26" s="1"/>
  <c r="AD53" i="26"/>
  <c r="AE53" i="26"/>
  <c r="AF53" i="26"/>
  <c r="AG53" i="26"/>
  <c r="B54" i="26"/>
  <c r="J54" i="26"/>
  <c r="K54" i="26"/>
  <c r="L54" i="26"/>
  <c r="M54" i="26"/>
  <c r="N54" i="26"/>
  <c r="R54" i="26" s="1"/>
  <c r="AD54" i="26"/>
  <c r="AE54" i="26"/>
  <c r="AF54" i="26"/>
  <c r="AG54" i="26"/>
  <c r="B55" i="26"/>
  <c r="J55" i="26"/>
  <c r="K55" i="26"/>
  <c r="L55" i="26"/>
  <c r="M55" i="26"/>
  <c r="N55" i="26"/>
  <c r="R55" i="26" s="1"/>
  <c r="AD55" i="26"/>
  <c r="AE55" i="26"/>
  <c r="AF55" i="26"/>
  <c r="AG55" i="26"/>
  <c r="B56" i="26"/>
  <c r="J56" i="26"/>
  <c r="K56" i="26"/>
  <c r="L56" i="26"/>
  <c r="M56" i="26"/>
  <c r="N56" i="26"/>
  <c r="R56" i="26" s="1"/>
  <c r="AD56" i="26"/>
  <c r="AE56" i="26"/>
  <c r="AF56" i="26"/>
  <c r="AG56" i="26"/>
  <c r="B57" i="26"/>
  <c r="J57" i="26"/>
  <c r="K57" i="26"/>
  <c r="L57" i="26"/>
  <c r="M57" i="26"/>
  <c r="N57" i="26"/>
  <c r="Y57" i="26" s="1"/>
  <c r="AD57" i="26"/>
  <c r="AE57" i="26"/>
  <c r="AF57" i="26"/>
  <c r="AG57" i="26"/>
  <c r="B58" i="26"/>
  <c r="J58" i="26"/>
  <c r="K58" i="26"/>
  <c r="L58" i="26"/>
  <c r="M58" i="26"/>
  <c r="N58" i="26"/>
  <c r="R58" i="26" s="1"/>
  <c r="AD58" i="26"/>
  <c r="AE58" i="26"/>
  <c r="AF58" i="26"/>
  <c r="AG58" i="26"/>
  <c r="B59" i="26"/>
  <c r="J59" i="26"/>
  <c r="K59" i="26"/>
  <c r="L59" i="26"/>
  <c r="M59" i="26"/>
  <c r="N59" i="26"/>
  <c r="R59" i="26" s="1"/>
  <c r="AD59" i="26"/>
  <c r="AE59" i="26"/>
  <c r="AF59" i="26"/>
  <c r="AG59" i="26"/>
  <c r="B60" i="26"/>
  <c r="J60" i="26"/>
  <c r="K60" i="26"/>
  <c r="L60" i="26"/>
  <c r="M60" i="26"/>
  <c r="N60" i="26"/>
  <c r="R60" i="26" s="1"/>
  <c r="AD60" i="26"/>
  <c r="AE60" i="26"/>
  <c r="AF60" i="26"/>
  <c r="AG60" i="26"/>
  <c r="B61" i="26"/>
  <c r="J61" i="26"/>
  <c r="K61" i="26"/>
  <c r="L61" i="26"/>
  <c r="M61" i="26"/>
  <c r="N61" i="26"/>
  <c r="Y61" i="26" s="1"/>
  <c r="AD61" i="26"/>
  <c r="AE61" i="26"/>
  <c r="AF61" i="26"/>
  <c r="AG61" i="26"/>
  <c r="B62" i="26"/>
  <c r="J62" i="26"/>
  <c r="K62" i="26"/>
  <c r="L62" i="26"/>
  <c r="M62" i="26"/>
  <c r="N62" i="26"/>
  <c r="Y62" i="26" s="1"/>
  <c r="AD62" i="26"/>
  <c r="AE62" i="26"/>
  <c r="AF62" i="26"/>
  <c r="AG62" i="26"/>
  <c r="B63" i="26"/>
  <c r="J63" i="26"/>
  <c r="K63" i="26"/>
  <c r="L63" i="26"/>
  <c r="M63" i="26"/>
  <c r="N63" i="26"/>
  <c r="R63" i="26" s="1"/>
  <c r="AD63" i="26"/>
  <c r="AE63" i="26"/>
  <c r="AF63" i="26"/>
  <c r="AG63" i="26"/>
  <c r="B64" i="26"/>
  <c r="J64" i="26"/>
  <c r="K64" i="26"/>
  <c r="L64" i="26"/>
  <c r="M64" i="26"/>
  <c r="N64" i="26"/>
  <c r="R64" i="26" s="1"/>
  <c r="AD64" i="26"/>
  <c r="AE64" i="26"/>
  <c r="AF64" i="26"/>
  <c r="AG64" i="26"/>
  <c r="B65" i="26"/>
  <c r="J65" i="26"/>
  <c r="K65" i="26"/>
  <c r="L65" i="26"/>
  <c r="M65" i="26"/>
  <c r="N65" i="26"/>
  <c r="Y65" i="26" s="1"/>
  <c r="AD65" i="26"/>
  <c r="AE65" i="26"/>
  <c r="AF65" i="26"/>
  <c r="AG65" i="26"/>
  <c r="B66" i="26"/>
  <c r="J66" i="26"/>
  <c r="K66" i="26"/>
  <c r="L66" i="26"/>
  <c r="M66" i="26"/>
  <c r="N66" i="26"/>
  <c r="R66" i="26" s="1"/>
  <c r="AD66" i="26"/>
  <c r="AE66" i="26"/>
  <c r="AF66" i="26"/>
  <c r="AG66" i="26"/>
  <c r="B67" i="26"/>
  <c r="J67" i="26"/>
  <c r="K67" i="26"/>
  <c r="L67" i="26"/>
  <c r="M67" i="26"/>
  <c r="N67" i="26"/>
  <c r="Y67" i="26" s="1"/>
  <c r="AD67" i="26"/>
  <c r="AE67" i="26"/>
  <c r="AF67" i="26"/>
  <c r="AG67" i="26"/>
  <c r="B68" i="26"/>
  <c r="J68" i="26"/>
  <c r="K68" i="26"/>
  <c r="L68" i="26"/>
  <c r="M68" i="26"/>
  <c r="N68" i="26"/>
  <c r="R68" i="26" s="1"/>
  <c r="AD68" i="26"/>
  <c r="AE68" i="26"/>
  <c r="AF68" i="26"/>
  <c r="AG68" i="26"/>
  <c r="B69" i="26"/>
  <c r="J69" i="26"/>
  <c r="K69" i="26"/>
  <c r="L69" i="26"/>
  <c r="M69" i="26"/>
  <c r="N69" i="26"/>
  <c r="Y69" i="26" s="1"/>
  <c r="AD69" i="26"/>
  <c r="AE69" i="26"/>
  <c r="AF69" i="26"/>
  <c r="AG69" i="26"/>
  <c r="B70" i="26"/>
  <c r="J70" i="26"/>
  <c r="K70" i="26"/>
  <c r="L70" i="26"/>
  <c r="M70" i="26"/>
  <c r="N70" i="26"/>
  <c r="Y70" i="26" s="1"/>
  <c r="AD70" i="26"/>
  <c r="AE70" i="26"/>
  <c r="AF70" i="26"/>
  <c r="AG70" i="26"/>
  <c r="B71" i="26"/>
  <c r="J71" i="26"/>
  <c r="K71" i="26"/>
  <c r="L71" i="26"/>
  <c r="M71" i="26"/>
  <c r="N71" i="26"/>
  <c r="Y71" i="26" s="1"/>
  <c r="AD71" i="26"/>
  <c r="AE71" i="26"/>
  <c r="AF71" i="26"/>
  <c r="AG71" i="26"/>
  <c r="AC71" i="26" s="1"/>
  <c r="B72" i="26"/>
  <c r="J72" i="26"/>
  <c r="K72" i="26"/>
  <c r="L72" i="26"/>
  <c r="M72" i="26"/>
  <c r="N72" i="26"/>
  <c r="R72" i="26" s="1"/>
  <c r="AD72" i="26"/>
  <c r="AE72" i="26"/>
  <c r="AF72" i="26"/>
  <c r="AG72" i="26"/>
  <c r="AC72" i="26" s="1"/>
  <c r="B73" i="26"/>
  <c r="J73" i="26"/>
  <c r="K73" i="26"/>
  <c r="L73" i="26"/>
  <c r="M73" i="26"/>
  <c r="N73" i="26"/>
  <c r="Y73" i="26" s="1"/>
  <c r="AD73" i="26"/>
  <c r="AE73" i="26"/>
  <c r="AF73" i="26"/>
  <c r="AG73" i="26"/>
  <c r="B74" i="26"/>
  <c r="J74" i="26"/>
  <c r="K74" i="26"/>
  <c r="L74" i="26"/>
  <c r="M74" i="26"/>
  <c r="N74" i="26"/>
  <c r="Y74" i="26" s="1"/>
  <c r="AD74" i="26"/>
  <c r="AE74" i="26"/>
  <c r="AF74" i="26"/>
  <c r="AG74" i="26"/>
  <c r="B75" i="26"/>
  <c r="J75" i="26"/>
  <c r="K75" i="26"/>
  <c r="L75" i="26"/>
  <c r="M75" i="26"/>
  <c r="N75" i="26"/>
  <c r="Y75" i="26" s="1"/>
  <c r="AD75" i="26"/>
  <c r="AE75" i="26"/>
  <c r="AF75" i="26"/>
  <c r="AG75" i="26"/>
  <c r="B76" i="26"/>
  <c r="J76" i="26"/>
  <c r="K76" i="26"/>
  <c r="L76" i="26"/>
  <c r="M76" i="26"/>
  <c r="N76" i="26"/>
  <c r="R76" i="26" s="1"/>
  <c r="AD76" i="26"/>
  <c r="AE76" i="26"/>
  <c r="AF76" i="26"/>
  <c r="AG76" i="26"/>
  <c r="AC76" i="26" s="1"/>
  <c r="B77" i="26"/>
  <c r="J77" i="26"/>
  <c r="K77" i="26"/>
  <c r="L77" i="26"/>
  <c r="M77" i="26"/>
  <c r="N77" i="26"/>
  <c r="Y77" i="26" s="1"/>
  <c r="AD77" i="26"/>
  <c r="AE77" i="26"/>
  <c r="AF77" i="26"/>
  <c r="AG77" i="26"/>
  <c r="B78" i="26"/>
  <c r="J78" i="26"/>
  <c r="K78" i="26"/>
  <c r="L78" i="26"/>
  <c r="M78" i="26"/>
  <c r="N78" i="26"/>
  <c r="Y78" i="26" s="1"/>
  <c r="AD78" i="26"/>
  <c r="AE78" i="26"/>
  <c r="AF78" i="26"/>
  <c r="AG78" i="26"/>
  <c r="B79" i="26"/>
  <c r="J79" i="26"/>
  <c r="K79" i="26"/>
  <c r="L79" i="26"/>
  <c r="M79" i="26"/>
  <c r="N79" i="26"/>
  <c r="R79" i="26" s="1"/>
  <c r="AD79" i="26"/>
  <c r="AE79" i="26"/>
  <c r="AF79" i="26"/>
  <c r="AG79" i="26"/>
  <c r="B80" i="26"/>
  <c r="J80" i="26"/>
  <c r="K80" i="26"/>
  <c r="L80" i="26"/>
  <c r="M80" i="26"/>
  <c r="N80" i="26"/>
  <c r="R80" i="26" s="1"/>
  <c r="AD80" i="26"/>
  <c r="AE80" i="26"/>
  <c r="AF80" i="26"/>
  <c r="AG80" i="26"/>
  <c r="B81" i="26"/>
  <c r="J81" i="26"/>
  <c r="K81" i="26"/>
  <c r="L81" i="26"/>
  <c r="M81" i="26"/>
  <c r="N81" i="26"/>
  <c r="Y81" i="26" s="1"/>
  <c r="AD81" i="26"/>
  <c r="AE81" i="26"/>
  <c r="AF81" i="26"/>
  <c r="AG81" i="26"/>
  <c r="B82" i="26"/>
  <c r="J82" i="26"/>
  <c r="K82" i="26"/>
  <c r="L82" i="26"/>
  <c r="M82" i="26"/>
  <c r="N82" i="26"/>
  <c r="R82" i="26" s="1"/>
  <c r="AD82" i="26"/>
  <c r="AE82" i="26"/>
  <c r="AF82" i="26"/>
  <c r="AG82" i="26"/>
  <c r="B83" i="26"/>
  <c r="J83" i="26"/>
  <c r="K83" i="26"/>
  <c r="L83" i="26"/>
  <c r="M83" i="26"/>
  <c r="N83" i="26"/>
  <c r="R83" i="26" s="1"/>
  <c r="AD83" i="26"/>
  <c r="AE83" i="26"/>
  <c r="AF83" i="26"/>
  <c r="AG83" i="26"/>
  <c r="B84" i="26"/>
  <c r="J84" i="26"/>
  <c r="K84" i="26"/>
  <c r="L84" i="26"/>
  <c r="M84" i="26"/>
  <c r="N84" i="26"/>
  <c r="R84" i="26" s="1"/>
  <c r="AD84" i="26"/>
  <c r="AE84" i="26"/>
  <c r="AF84" i="26"/>
  <c r="AG84" i="26"/>
  <c r="B85" i="26"/>
  <c r="J85" i="26"/>
  <c r="K85" i="26"/>
  <c r="L85" i="26"/>
  <c r="M85" i="26"/>
  <c r="N85" i="26"/>
  <c r="Y85" i="26" s="1"/>
  <c r="AD85" i="26"/>
  <c r="AE85" i="26"/>
  <c r="AF85" i="26"/>
  <c r="AG85" i="26"/>
  <c r="B86" i="26"/>
  <c r="J86" i="26"/>
  <c r="K86" i="26"/>
  <c r="L86" i="26"/>
  <c r="M86" i="26"/>
  <c r="N86" i="26"/>
  <c r="R86" i="26" s="1"/>
  <c r="AD86" i="26"/>
  <c r="AE86" i="26"/>
  <c r="AF86" i="26"/>
  <c r="AG86" i="26"/>
  <c r="B87" i="26"/>
  <c r="J87" i="26"/>
  <c r="K87" i="26"/>
  <c r="L87" i="26"/>
  <c r="M87" i="26"/>
  <c r="N87" i="26"/>
  <c r="R87" i="26" s="1"/>
  <c r="Y87" i="26"/>
  <c r="AD87" i="26"/>
  <c r="AE87" i="26"/>
  <c r="AF87" i="26"/>
  <c r="AG87" i="26"/>
  <c r="AC87" i="26" s="1"/>
  <c r="B88" i="26"/>
  <c r="J88" i="26"/>
  <c r="K88" i="26"/>
  <c r="L88" i="26"/>
  <c r="M88" i="26"/>
  <c r="N88" i="26"/>
  <c r="R88" i="26" s="1"/>
  <c r="AD88" i="26"/>
  <c r="AE88" i="26"/>
  <c r="AF88" i="26"/>
  <c r="AG88" i="26"/>
  <c r="B89" i="26"/>
  <c r="J89" i="26"/>
  <c r="K89" i="26"/>
  <c r="L89" i="26"/>
  <c r="M89" i="26"/>
  <c r="N89" i="26"/>
  <c r="Y89" i="26" s="1"/>
  <c r="AD89" i="26"/>
  <c r="AE89" i="26"/>
  <c r="AF89" i="26"/>
  <c r="AG89" i="26"/>
  <c r="B90" i="26"/>
  <c r="J90" i="26"/>
  <c r="K90" i="26"/>
  <c r="L90" i="26"/>
  <c r="M90" i="26"/>
  <c r="N90" i="26"/>
  <c r="R90" i="26" s="1"/>
  <c r="AD90" i="26"/>
  <c r="AE90" i="26"/>
  <c r="AF90" i="26"/>
  <c r="AG90" i="26"/>
  <c r="AC90" i="26" s="1"/>
  <c r="B91" i="26"/>
  <c r="J91" i="26"/>
  <c r="K91" i="26"/>
  <c r="L91" i="26"/>
  <c r="M91" i="26"/>
  <c r="N91" i="26"/>
  <c r="R91" i="26" s="1"/>
  <c r="AD91" i="26"/>
  <c r="AE91" i="26"/>
  <c r="AF91" i="26"/>
  <c r="AG91" i="26"/>
  <c r="B92" i="26"/>
  <c r="J92" i="26"/>
  <c r="K92" i="26"/>
  <c r="L92" i="26"/>
  <c r="M92" i="26"/>
  <c r="N92" i="26"/>
  <c r="R92" i="26" s="1"/>
  <c r="AD92" i="26"/>
  <c r="AE92" i="26"/>
  <c r="AF92" i="26"/>
  <c r="AG92" i="26"/>
  <c r="B93" i="26"/>
  <c r="J93" i="26"/>
  <c r="K93" i="26"/>
  <c r="L93" i="26"/>
  <c r="M93" i="26"/>
  <c r="N93" i="26"/>
  <c r="Y93" i="26" s="1"/>
  <c r="AD93" i="26"/>
  <c r="AE93" i="26"/>
  <c r="AF93" i="26"/>
  <c r="AG93" i="26"/>
  <c r="B94" i="26"/>
  <c r="J94" i="26"/>
  <c r="K94" i="26"/>
  <c r="L94" i="26"/>
  <c r="M94" i="26"/>
  <c r="N94" i="26"/>
  <c r="R94" i="26" s="1"/>
  <c r="AD94" i="26"/>
  <c r="AE94" i="26"/>
  <c r="AF94" i="26"/>
  <c r="AG94" i="26"/>
  <c r="B95" i="26"/>
  <c r="J95" i="26"/>
  <c r="K95" i="26"/>
  <c r="L95" i="26"/>
  <c r="M95" i="26"/>
  <c r="N95" i="26"/>
  <c r="R95" i="26" s="1"/>
  <c r="AD95" i="26"/>
  <c r="AE95" i="26"/>
  <c r="AF95" i="26"/>
  <c r="AG95" i="26"/>
  <c r="AC95" i="26" s="1"/>
  <c r="B96" i="26"/>
  <c r="J96" i="26"/>
  <c r="K96" i="26"/>
  <c r="L96" i="26"/>
  <c r="M96" i="26"/>
  <c r="N96" i="26"/>
  <c r="R96" i="26" s="1"/>
  <c r="AD96" i="26"/>
  <c r="AE96" i="26"/>
  <c r="AF96" i="26"/>
  <c r="AG96" i="26"/>
  <c r="B97" i="26"/>
  <c r="J97" i="26"/>
  <c r="K97" i="26"/>
  <c r="L97" i="26"/>
  <c r="M97" i="26"/>
  <c r="N97" i="26"/>
  <c r="Y97" i="26" s="1"/>
  <c r="AD97" i="26"/>
  <c r="AE97" i="26"/>
  <c r="AF97" i="26"/>
  <c r="AG97" i="26"/>
  <c r="B98" i="26"/>
  <c r="J98" i="26"/>
  <c r="K98" i="26"/>
  <c r="L98" i="26"/>
  <c r="M98" i="26"/>
  <c r="N98" i="26"/>
  <c r="R98" i="26" s="1"/>
  <c r="AD98" i="26"/>
  <c r="AE98" i="26"/>
  <c r="AF98" i="26"/>
  <c r="AG98" i="26"/>
  <c r="B99" i="26"/>
  <c r="J99" i="26"/>
  <c r="K99" i="26"/>
  <c r="L99" i="26"/>
  <c r="M99" i="26"/>
  <c r="N99" i="26"/>
  <c r="R99" i="26" s="1"/>
  <c r="AD99" i="26"/>
  <c r="AE99" i="26"/>
  <c r="AF99" i="26"/>
  <c r="AG99" i="26"/>
  <c r="B100" i="26"/>
  <c r="J100" i="26"/>
  <c r="K100" i="26"/>
  <c r="L100" i="26"/>
  <c r="M100" i="26"/>
  <c r="N100" i="26"/>
  <c r="R100" i="26" s="1"/>
  <c r="AD100" i="26"/>
  <c r="AE100" i="26"/>
  <c r="AF100" i="26"/>
  <c r="AG100" i="26"/>
  <c r="B101" i="26"/>
  <c r="J101" i="26"/>
  <c r="K101" i="26"/>
  <c r="L101" i="26"/>
  <c r="M101" i="26"/>
  <c r="N101" i="26"/>
  <c r="Y101" i="26" s="1"/>
  <c r="AD101" i="26"/>
  <c r="AE101" i="26"/>
  <c r="AF101" i="26"/>
  <c r="AG101" i="26"/>
  <c r="B102" i="26"/>
  <c r="J102" i="26"/>
  <c r="K102" i="26"/>
  <c r="L102" i="26"/>
  <c r="M102" i="26"/>
  <c r="N102" i="26"/>
  <c r="R102" i="26" s="1"/>
  <c r="AD102" i="26"/>
  <c r="AE102" i="26"/>
  <c r="AF102" i="26"/>
  <c r="AG102" i="26"/>
  <c r="B103" i="26"/>
  <c r="J103" i="26"/>
  <c r="K103" i="26"/>
  <c r="L103" i="26"/>
  <c r="M103" i="26"/>
  <c r="N103" i="26"/>
  <c r="R103" i="26" s="1"/>
  <c r="Y103" i="26"/>
  <c r="AD103" i="26"/>
  <c r="AE103" i="26"/>
  <c r="AF103" i="26"/>
  <c r="V103" i="26" s="1"/>
  <c r="AG103" i="26"/>
  <c r="B104" i="26"/>
  <c r="J104" i="26"/>
  <c r="K104" i="26"/>
  <c r="L104" i="26"/>
  <c r="M104" i="26"/>
  <c r="N104" i="26"/>
  <c r="R104" i="26" s="1"/>
  <c r="AD104" i="26"/>
  <c r="AE104" i="26"/>
  <c r="AF104" i="26"/>
  <c r="AG104" i="26"/>
  <c r="B105" i="26"/>
  <c r="J105" i="26"/>
  <c r="K105" i="26"/>
  <c r="L105" i="26"/>
  <c r="M105" i="26"/>
  <c r="N105" i="26"/>
  <c r="Y105" i="26" s="1"/>
  <c r="AD105" i="26"/>
  <c r="AE105" i="26"/>
  <c r="AF105" i="26"/>
  <c r="AG105" i="26"/>
  <c r="B106" i="26"/>
  <c r="J106" i="26"/>
  <c r="K106" i="26"/>
  <c r="L106" i="26"/>
  <c r="M106" i="26"/>
  <c r="N106" i="26"/>
  <c r="R106" i="26" s="1"/>
  <c r="AD106" i="26"/>
  <c r="AE106" i="26"/>
  <c r="AF106" i="26"/>
  <c r="AG106" i="26"/>
  <c r="B107" i="26"/>
  <c r="J107" i="26"/>
  <c r="K107" i="26"/>
  <c r="L107" i="26"/>
  <c r="M107" i="26"/>
  <c r="N107" i="26"/>
  <c r="R107" i="26" s="1"/>
  <c r="AD107" i="26"/>
  <c r="AE107" i="26"/>
  <c r="AF107" i="26"/>
  <c r="AG107" i="26"/>
  <c r="B108" i="26"/>
  <c r="J108" i="26"/>
  <c r="K108" i="26"/>
  <c r="L108" i="26"/>
  <c r="M108" i="26"/>
  <c r="N108" i="26"/>
  <c r="R108" i="26" s="1"/>
  <c r="AD108" i="26"/>
  <c r="AE108" i="26"/>
  <c r="AF108" i="26"/>
  <c r="AG108" i="26"/>
  <c r="B109" i="26"/>
  <c r="J109" i="26"/>
  <c r="K109" i="26"/>
  <c r="L109" i="26"/>
  <c r="M109" i="26"/>
  <c r="N109" i="26"/>
  <c r="Y109" i="26" s="1"/>
  <c r="AD109" i="26"/>
  <c r="AE109" i="26"/>
  <c r="AF109" i="26"/>
  <c r="AG109" i="26"/>
  <c r="B110" i="26"/>
  <c r="J110" i="26"/>
  <c r="K110" i="26"/>
  <c r="L110" i="26"/>
  <c r="M110" i="26"/>
  <c r="N110" i="26"/>
  <c r="R110" i="26" s="1"/>
  <c r="AD110" i="26"/>
  <c r="AE110" i="26"/>
  <c r="AF110" i="26"/>
  <c r="AG110" i="26"/>
  <c r="AC110" i="26" s="1"/>
  <c r="B111" i="26"/>
  <c r="J111" i="26"/>
  <c r="K111" i="26"/>
  <c r="L111" i="26"/>
  <c r="M111" i="26"/>
  <c r="N111" i="26"/>
  <c r="R111" i="26" s="1"/>
  <c r="AD111" i="26"/>
  <c r="AE111" i="26"/>
  <c r="AF111" i="26"/>
  <c r="AG111" i="26"/>
  <c r="B112" i="26"/>
  <c r="J112" i="26"/>
  <c r="K112" i="26"/>
  <c r="L112" i="26"/>
  <c r="M112" i="26"/>
  <c r="N112" i="26"/>
  <c r="R112" i="26" s="1"/>
  <c r="AD112" i="26"/>
  <c r="AE112" i="26"/>
  <c r="AF112" i="26"/>
  <c r="AG112" i="26"/>
  <c r="B113" i="26"/>
  <c r="J113" i="26"/>
  <c r="K113" i="26"/>
  <c r="L113" i="26"/>
  <c r="M113" i="26"/>
  <c r="N113" i="26"/>
  <c r="Y113" i="26" s="1"/>
  <c r="AD113" i="26"/>
  <c r="AE113" i="26"/>
  <c r="AF113" i="26"/>
  <c r="AG113" i="26"/>
  <c r="Y34" i="26" l="1"/>
  <c r="V33" i="26"/>
  <c r="Y95" i="26"/>
  <c r="V67" i="26"/>
  <c r="AC70" i="26"/>
  <c r="R71" i="26"/>
  <c r="T80" i="20"/>
  <c r="AC107" i="26"/>
  <c r="AC103" i="26"/>
  <c r="AC92" i="26"/>
  <c r="Y102" i="26"/>
  <c r="Y91" i="26"/>
  <c r="X107" i="20"/>
  <c r="AB106" i="20"/>
  <c r="T100" i="20"/>
  <c r="AB99" i="20"/>
  <c r="T93" i="20"/>
  <c r="AB83" i="20"/>
  <c r="AC89" i="26"/>
  <c r="AC39" i="26"/>
  <c r="AC35" i="26"/>
  <c r="T60" i="20"/>
  <c r="AC58" i="26"/>
  <c r="V55" i="26"/>
  <c r="V39" i="26"/>
  <c r="AB65" i="20"/>
  <c r="Y110" i="26"/>
  <c r="V58" i="26"/>
  <c r="AC109" i="26"/>
  <c r="Y107" i="26"/>
  <c r="V106" i="26"/>
  <c r="AC91" i="26"/>
  <c r="AC84" i="26"/>
  <c r="Y82" i="26"/>
  <c r="AC61" i="26"/>
  <c r="V54" i="26"/>
  <c r="V50" i="26"/>
  <c r="AC26" i="26"/>
  <c r="AC22" i="26"/>
  <c r="AB79" i="20"/>
  <c r="X102" i="20"/>
  <c r="X95" i="20"/>
  <c r="X87" i="20"/>
  <c r="AC94" i="26"/>
  <c r="AC83" i="26"/>
  <c r="AC64" i="26"/>
  <c r="AC60" i="26"/>
  <c r="Y58" i="26"/>
  <c r="V41" i="26"/>
  <c r="AC33" i="26"/>
  <c r="AC29" i="26"/>
  <c r="AC25" i="26"/>
  <c r="AC21" i="26"/>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AC100" i="26"/>
  <c r="AC97" i="26"/>
  <c r="AC73" i="26"/>
  <c r="V70" i="26"/>
  <c r="AC66" i="26"/>
  <c r="AC47" i="26"/>
  <c r="AC43" i="26"/>
  <c r="AC32" i="26"/>
  <c r="AC24" i="26"/>
  <c r="AC106" i="26"/>
  <c r="Y98" i="26"/>
  <c r="R78" i="26"/>
  <c r="V77" i="26"/>
  <c r="AC50" i="26"/>
  <c r="V47" i="26"/>
  <c r="AC99" i="26"/>
  <c r="AC79" i="26"/>
  <c r="AC42" i="26"/>
  <c r="AC111" i="26"/>
  <c r="V111" i="26"/>
  <c r="AC108" i="26"/>
  <c r="AC102" i="26"/>
  <c r="Y94" i="26"/>
  <c r="AC86" i="26"/>
  <c r="AC82" i="26"/>
  <c r="R70" i="26"/>
  <c r="V69" i="26"/>
  <c r="AC57" i="26"/>
  <c r="AC53" i="26"/>
  <c r="V46" i="26"/>
  <c r="AC34" i="26"/>
  <c r="V31" i="26"/>
  <c r="V57" i="26"/>
  <c r="Y106" i="26"/>
  <c r="AC98" i="26"/>
  <c r="Y90" i="26"/>
  <c r="AC78" i="26"/>
  <c r="V75" i="26"/>
  <c r="Y50" i="26"/>
  <c r="V49" i="26"/>
  <c r="V30" i="26"/>
  <c r="V22" i="26"/>
  <c r="Y111" i="26"/>
  <c r="AC101" i="26"/>
  <c r="Y99" i="26"/>
  <c r="AC81" i="26"/>
  <c r="Y79" i="26"/>
  <c r="AC63" i="26"/>
  <c r="Y42" i="26"/>
  <c r="V108" i="26"/>
  <c r="V100" i="26"/>
  <c r="V92" i="26"/>
  <c r="AC75" i="26"/>
  <c r="R74" i="26"/>
  <c r="V73" i="26"/>
  <c r="R62" i="26"/>
  <c r="V61" i="26"/>
  <c r="AC46" i="26"/>
  <c r="V43" i="26"/>
  <c r="Y30" i="26"/>
  <c r="V29" i="26"/>
  <c r="V25" i="26"/>
  <c r="AC105" i="26"/>
  <c r="AC28" i="26"/>
  <c r="V113" i="26"/>
  <c r="V110" i="26"/>
  <c r="V107" i="26"/>
  <c r="V105" i="26"/>
  <c r="V102" i="26"/>
  <c r="V99" i="26"/>
  <c r="V97" i="26"/>
  <c r="V94" i="26"/>
  <c r="V91" i="26"/>
  <c r="V89" i="26"/>
  <c r="V86" i="26"/>
  <c r="V83" i="26"/>
  <c r="V81" i="26"/>
  <c r="V78" i="26"/>
  <c r="AC69" i="26"/>
  <c r="R67" i="26"/>
  <c r="V66" i="26"/>
  <c r="V63" i="26"/>
  <c r="AC56" i="26"/>
  <c r="Y54" i="26"/>
  <c r="V53" i="26"/>
  <c r="AC49" i="26"/>
  <c r="V42" i="26"/>
  <c r="AC38" i="26"/>
  <c r="V35" i="26"/>
  <c r="AC31" i="26"/>
  <c r="AC112" i="26"/>
  <c r="AC88" i="26"/>
  <c r="AC80" i="26"/>
  <c r="AC74" i="26"/>
  <c r="AC62" i="26"/>
  <c r="AC59" i="26"/>
  <c r="AC52" i="26"/>
  <c r="AC45" i="26"/>
  <c r="V38" i="26"/>
  <c r="AC27" i="26"/>
  <c r="AC23" i="26"/>
  <c r="AC113" i="26"/>
  <c r="AC104" i="26"/>
  <c r="AC96" i="26"/>
  <c r="V112" i="26"/>
  <c r="V104" i="26"/>
  <c r="V96" i="26"/>
  <c r="V88" i="26"/>
  <c r="AC77" i="26"/>
  <c r="R75" i="26"/>
  <c r="V74" i="26"/>
  <c r="V71" i="26"/>
  <c r="AC68" i="26"/>
  <c r="V62" i="26"/>
  <c r="V59" i="26"/>
  <c r="AC55" i="26"/>
  <c r="AC48" i="26"/>
  <c r="Y46" i="26"/>
  <c r="V45" i="26"/>
  <c r="AC41" i="26"/>
  <c r="V34" i="26"/>
  <c r="AC30" i="26"/>
  <c r="V27" i="26"/>
  <c r="V23" i="26"/>
  <c r="AC93" i="26"/>
  <c r="Y86" i="26"/>
  <c r="AC85" i="26"/>
  <c r="Y83" i="26"/>
  <c r="Y66" i="26"/>
  <c r="AC65" i="26"/>
  <c r="AC51" i="26"/>
  <c r="AC44" i="26"/>
  <c r="AC37" i="26"/>
  <c r="V109" i="26"/>
  <c r="V101" i="26"/>
  <c r="V98" i="26"/>
  <c r="V95" i="26"/>
  <c r="V93" i="26"/>
  <c r="V90" i="26"/>
  <c r="V87" i="26"/>
  <c r="V85" i="26"/>
  <c r="V82" i="26"/>
  <c r="V79" i="26"/>
  <c r="AC67" i="26"/>
  <c r="V65" i="26"/>
  <c r="AC54" i="26"/>
  <c r="V51" i="26"/>
  <c r="Y38" i="26"/>
  <c r="V37" i="26"/>
  <c r="V26" i="26"/>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V21" i="26"/>
  <c r="R113" i="26"/>
  <c r="R109" i="26"/>
  <c r="R105" i="26"/>
  <c r="R101" i="26"/>
  <c r="R97" i="26"/>
  <c r="R93" i="26"/>
  <c r="R89" i="26"/>
  <c r="R85" i="26"/>
  <c r="R81" i="26"/>
  <c r="R77" i="26"/>
  <c r="R73" i="26"/>
  <c r="R69" i="26"/>
  <c r="R65" i="26"/>
  <c r="R61" i="26"/>
  <c r="R57" i="26"/>
  <c r="R53" i="26"/>
  <c r="R49" i="26"/>
  <c r="R45" i="26"/>
  <c r="R41" i="26"/>
  <c r="R37" i="26"/>
  <c r="R33" i="26"/>
  <c r="R29" i="26"/>
  <c r="Y26" i="26"/>
  <c r="R25" i="26"/>
  <c r="Y22" i="26"/>
  <c r="R21" i="26"/>
  <c r="Y63" i="26"/>
  <c r="Y59" i="26"/>
  <c r="Y55" i="26"/>
  <c r="Y51" i="26"/>
  <c r="Y47" i="26"/>
  <c r="Y43" i="26"/>
  <c r="Y39" i="26"/>
  <c r="Y35" i="26"/>
  <c r="Y31" i="26"/>
  <c r="Y27" i="26"/>
  <c r="Y23" i="26"/>
  <c r="Y112" i="26"/>
  <c r="Y108" i="26"/>
  <c r="Y104" i="26"/>
  <c r="Y100" i="26"/>
  <c r="Y96" i="26"/>
  <c r="Y92" i="26"/>
  <c r="Y88" i="26"/>
  <c r="Y84" i="26"/>
  <c r="Y80" i="26"/>
  <c r="Y76" i="26"/>
  <c r="Y72" i="26"/>
  <c r="Y68" i="26"/>
  <c r="Y64" i="26"/>
  <c r="Y60" i="26"/>
  <c r="Y56" i="26"/>
  <c r="Y52" i="26"/>
  <c r="Y48" i="26"/>
  <c r="Y44" i="26"/>
  <c r="Y40" i="26"/>
  <c r="Y36" i="26"/>
  <c r="Y32" i="26"/>
  <c r="Y28" i="26"/>
  <c r="Y24" i="26"/>
  <c r="V84" i="26"/>
  <c r="V80" i="26"/>
  <c r="V76" i="26"/>
  <c r="V72" i="26"/>
  <c r="V68" i="26"/>
  <c r="V64" i="26"/>
  <c r="V60" i="26"/>
  <c r="V56" i="26"/>
  <c r="V52" i="26"/>
  <c r="V48" i="26"/>
  <c r="V44" i="26"/>
  <c r="V40" i="26"/>
  <c r="V36" i="26"/>
  <c r="V32" i="26"/>
  <c r="V28" i="26"/>
  <c r="V24" i="26"/>
  <c r="Y16" i="26" l="1"/>
  <c r="Y14" i="26"/>
  <c r="R14" i="26"/>
  <c r="AE7" i="20"/>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0" i="29"/>
  <c r="AG20" i="29"/>
  <c r="AH20" i="29"/>
  <c r="AI20" i="29"/>
  <c r="AJ20" i="29"/>
  <c r="AK20" i="29"/>
  <c r="AL20" i="29"/>
  <c r="AM20" i="29"/>
  <c r="AN20" i="29"/>
  <c r="AO20" i="29"/>
  <c r="AP20" i="29"/>
  <c r="AQ20" i="29"/>
  <c r="AR20" i="29"/>
  <c r="AS20" i="29"/>
  <c r="AT20" i="29"/>
  <c r="AU20" i="29"/>
  <c r="AV20" i="29"/>
  <c r="AW20" i="29"/>
  <c r="AX20" i="29"/>
  <c r="AY20" i="29"/>
  <c r="AZ20" i="29"/>
  <c r="BA20"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3" i="29"/>
  <c r="AG23" i="29"/>
  <c r="AH23" i="29"/>
  <c r="AI23" i="29"/>
  <c r="AJ23" i="29"/>
  <c r="AK23" i="29"/>
  <c r="AL23" i="29"/>
  <c r="AM23" i="29"/>
  <c r="AN23" i="29"/>
  <c r="AO23" i="29"/>
  <c r="AP23" i="29"/>
  <c r="AQ23" i="29"/>
  <c r="AR23" i="29"/>
  <c r="AS23" i="29"/>
  <c r="AT23" i="29"/>
  <c r="AU23" i="29"/>
  <c r="AV23" i="29"/>
  <c r="AW23" i="29"/>
  <c r="AX23" i="29"/>
  <c r="AY23" i="29"/>
  <c r="AZ23" i="29"/>
  <c r="BA23"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F27" i="29"/>
  <c r="AG27" i="29"/>
  <c r="AH27" i="29"/>
  <c r="AI27" i="29"/>
  <c r="AJ27" i="29"/>
  <c r="AK27" i="29"/>
  <c r="AL27" i="29"/>
  <c r="AM27" i="29"/>
  <c r="AN27" i="29"/>
  <c r="AO27" i="29"/>
  <c r="AP27" i="29"/>
  <c r="AQ27" i="29"/>
  <c r="AR27" i="29"/>
  <c r="AS27" i="29"/>
  <c r="AT27" i="29"/>
  <c r="AU27" i="29"/>
  <c r="AV27" i="29"/>
  <c r="AW27" i="29"/>
  <c r="AX27" i="29"/>
  <c r="AY27" i="29"/>
  <c r="AZ27" i="29"/>
  <c r="BA27" i="29"/>
  <c r="AE27" i="29"/>
  <c r="AE26" i="29"/>
  <c r="AE25" i="29"/>
  <c r="AE24" i="29"/>
  <c r="AE23" i="29"/>
  <c r="AE22" i="29"/>
  <c r="AE21" i="29"/>
  <c r="AE20"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6" i="15" s="1"/>
  <c r="AF5" i="20"/>
  <c r="AE20" i="26"/>
  <c r="N20" i="26"/>
  <c r="Y20" i="26" s="1"/>
  <c r="M20" i="26"/>
  <c r="L20" i="26"/>
  <c r="K20" i="26"/>
  <c r="J20" i="26"/>
  <c r="B20" i="26"/>
  <c r="AE19" i="26"/>
  <c r="N19" i="26"/>
  <c r="Y19" i="26" s="1"/>
  <c r="M19" i="26"/>
  <c r="L19" i="26"/>
  <c r="K19" i="26"/>
  <c r="J19" i="26"/>
  <c r="B19" i="26"/>
  <c r="AE18" i="26"/>
  <c r="N18" i="26"/>
  <c r="M18" i="26"/>
  <c r="L18" i="26"/>
  <c r="K18" i="26"/>
  <c r="J18" i="26"/>
  <c r="B18" i="26"/>
  <c r="AD17" i="26"/>
  <c r="N17" i="26"/>
  <c r="Y17" i="26" s="1"/>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AD19" i="26" l="1"/>
  <c r="AD20" i="26"/>
  <c r="AC17" i="26"/>
  <c r="AI77" i="15"/>
  <c r="AI73" i="15"/>
  <c r="AD18" i="26"/>
  <c r="Y18" i="26"/>
  <c r="R18" i="26"/>
  <c r="AD15" i="26"/>
  <c r="Y15" i="26"/>
  <c r="R17" i="26"/>
  <c r="R15" i="26"/>
  <c r="V16" i="26"/>
  <c r="V15" i="26"/>
  <c r="AC16" i="26"/>
  <c r="R20" i="26"/>
  <c r="V14" i="26"/>
  <c r="AC15" i="26"/>
  <c r="AC14" i="26"/>
  <c r="V20" i="26"/>
  <c r="R19" i="26"/>
  <c r="V19" i="26"/>
  <c r="AC20" i="26"/>
  <c r="V18" i="26"/>
  <c r="AC19" i="26"/>
  <c r="V17" i="26"/>
  <c r="AC18"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8" i="15" s="1"/>
  <c r="AI131" i="15"/>
  <c r="AK134" i="15" s="1"/>
  <c r="AI128" i="15"/>
  <c r="N7" i="26"/>
  <c r="N6" i="26"/>
  <c r="T59" i="15" s="1"/>
  <c r="N5" i="20"/>
  <c r="AB60" i="15" l="1"/>
  <c r="AH60" i="15" s="1"/>
  <c r="AK183" i="15" s="1"/>
  <c r="AH59" i="15"/>
  <c r="AE5" i="20"/>
  <c r="AI85" i="15" l="1"/>
  <c r="AI83" i="15"/>
  <c r="AE6" i="20"/>
  <c r="AM105" i="15" s="1"/>
  <c r="S106" i="15" s="1"/>
  <c r="AK184" i="15"/>
  <c r="Q38" i="15" l="1"/>
  <c r="AK187" i="15"/>
  <c r="AK186" i="15"/>
  <c r="U71" i="15"/>
  <c r="Q36" i="15" l="1"/>
  <c r="Y36" i="15" s="1"/>
  <c r="B17" i="20"/>
  <c r="B18" i="20"/>
  <c r="B19" i="20"/>
  <c r="B20" i="20"/>
  <c r="B21" i="20"/>
  <c r="N17" i="20"/>
  <c r="X17" i="20" l="1"/>
  <c r="AD17" i="20"/>
  <c r="AB17" i="20"/>
  <c r="T17" i="20"/>
  <c r="AK180" i="15" l="1"/>
  <c r="F3" i="20"/>
  <c r="B16" i="20" l="1"/>
  <c r="N16" i="20" l="1"/>
  <c r="AD16" i="20" s="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21" i="20" l="1"/>
  <c r="AD21" i="20"/>
  <c r="X20" i="20"/>
  <c r="T20" i="20"/>
  <c r="T21" i="20"/>
  <c r="AB21" i="20"/>
  <c r="AB20" i="20"/>
  <c r="T19" i="20"/>
  <c r="AB19" i="20"/>
  <c r="T18" i="20"/>
  <c r="AB18" i="20"/>
  <c r="N8" i="20" s="1"/>
  <c r="T16" i="20"/>
  <c r="AB16" i="20"/>
  <c r="X16" i="20"/>
  <c r="U70" i="15" l="1"/>
  <c r="N9" i="20"/>
  <c r="Q19" i="15" s="1"/>
  <c r="Y20" i="15" s="1"/>
  <c r="V9" i="20"/>
  <c r="N6" i="20" s="1"/>
  <c r="AC70" i="15" l="1"/>
  <c r="AK185" i="15" s="1"/>
  <c r="Q25" i="15"/>
  <c r="Y25" i="15" s="1"/>
  <c r="AA25" i="15" s="1"/>
  <c r="AK179"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69" i="15" s="1"/>
  <c r="AC38" i="16"/>
  <c r="I8" i="15" s="1"/>
  <c r="AK190" i="15" l="1"/>
  <c r="AK192" i="15"/>
  <c r="AK189" i="15" l="1"/>
  <c r="AK188" i="15"/>
  <c r="N7" i="20" l="1"/>
  <c r="Q18" i="15" s="1"/>
  <c r="Q21" i="15" s="1"/>
  <c r="Y21" i="15" s="1"/>
  <c r="AK178" i="15" s="1"/>
  <c r="Y6" i="26"/>
  <c r="Z5" i="26" s="1"/>
  <c r="S117" i="15" s="1"/>
  <c r="W8" i="20"/>
  <c r="S116" i="15" s="1"/>
  <c r="AM116" i="15" l="1"/>
  <c r="AK120" i="15" l="1"/>
  <c r="AK191" i="15" s="1"/>
</calcChain>
</file>

<file path=xl/sharedStrings.xml><?xml version="1.0" encoding="utf-8"?>
<sst xmlns="http://schemas.openxmlformats.org/spreadsheetml/2006/main" count="4551" uniqueCount="2318">
  <si>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</si>
  <si>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</si>
  <si>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</si>
  <si>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</si>
  <si>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</si>
  <si>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</si>
  <si>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</si>
  <si>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</si>
  <si>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</si>
  <si>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</si>
  <si>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</si>
  <si>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</si>
  <si>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</si>
  <si>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</si>
  <si>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</si>
  <si>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</si>
  <si>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</si>
  <si>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</si>
  <si>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</si>
  <si>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</si>
  <si>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</si>
  <si>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</si>
  <si>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</si>
  <si>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</si>
  <si>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</si>
  <si>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</si>
  <si>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</si>
  <si>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</si>
  <si>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</si>
  <si>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</si>
  <si>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</si>
  <si>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</si>
  <si>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</si>
  <si>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</si>
  <si>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</si>
  <si>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</si>
  <si>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</si>
  <si>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</si>
  <si>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</si>
  <si>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</si>
  <si>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</si>
  <si>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</si>
  <si>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</si>
  <si>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</si>
  <si>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</si>
  <si>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</si>
  <si>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</si>
  <si>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</si>
  <si>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</si>
  <si>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</si>
  <si>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</si>
  <si>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</si>
  <si>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</si>
  <si>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</si>
  <si>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</si>
  <si>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</si>
  <si>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</si>
  <si>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</si>
  <si>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</si>
  <si>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</si>
  <si>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</si>
  <si>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</si>
  <si>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</si>
  <si>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</si>
  <si>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</si>
  <si>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</si>
  <si>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</si>
  <si>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</si>
  <si>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</si>
  <si>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</si>
  <si>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</si>
  <si>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</si>
  <si>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</si>
  <si>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</si>
  <si>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</si>
  <si>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</si>
  <si>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</si>
  <si>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</si>
  <si>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</si>
  <si>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</si>
  <si>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</si>
  <si>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</si>
  <si>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</si>
  <si>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</si>
  <si>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</si>
  <si>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</si>
  <si>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</si>
  <si>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</si>
  <si>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</si>
  <si>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</si>
  <si>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</si>
  <si>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</si>
  <si>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</si>
  <si>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</si>
  <si>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</si>
  <si>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</si>
  <si>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</si>
  <si>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</si>
  <si>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</si>
  <si>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</si>
  <si>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</si>
  <si>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</si>
  <si>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東京都</t>
    <rPh sb="0" eb="3">
      <t>トウキョウト</t>
    </rPh>
    <phoneticPr fontId="6"/>
  </si>
  <si>
    <t>（介護予防）短期入所生活介護</t>
  </si>
  <si>
    <t>千葉県</t>
    <rPh sb="0" eb="3">
      <t>チバケン</t>
    </rPh>
    <phoneticPr fontId="6"/>
  </si>
  <si>
    <t>（介護予防）小規模多機能型居宅介護</t>
  </si>
  <si>
    <t>○○ケアサービス</t>
    <phoneticPr fontId="4"/>
  </si>
  <si>
    <t>千代田区霞が関 1－2－2</t>
    <phoneticPr fontId="4"/>
  </si>
  <si>
    <t>○○ビル 18F</t>
  </si>
  <si>
    <t>代表取締役</t>
    <rPh sb="0" eb="2">
      <t>ダイヒョウ</t>
    </rPh>
    <rPh sb="2" eb="5">
      <t>トリシマリヤク</t>
    </rPh>
    <phoneticPr fontId="9"/>
  </si>
  <si>
    <t>厚労 花子</t>
    <rPh sb="0" eb="2">
      <t>コウロウ</t>
    </rPh>
    <rPh sb="3" eb="5">
      <t>ハナコ</t>
    </rPh>
    <phoneticPr fontId="9"/>
  </si>
  <si>
    <t>コウロウ タロウ</t>
  </si>
  <si>
    <t>厚労 太郎</t>
    <rPh sb="0" eb="2">
      <t>コウロウ</t>
    </rPh>
    <rPh sb="3" eb="5">
      <t>タロウ</t>
    </rPh>
    <phoneticPr fontId="9"/>
  </si>
  <si>
    <t>03-3571-XXXX</t>
  </si>
  <si>
    <t>aaa@aaa.aa.jp</t>
  </si>
  <si>
    <t>○○市</t>
    <rPh sb="2" eb="3">
      <t>シ</t>
    </rPh>
    <phoneticPr fontId="9"/>
  </si>
  <si>
    <t>（確認用）</t>
    <rPh sb="1" eb="4">
      <t>カクニンヨウ</t>
    </rPh>
    <phoneticPr fontId="6"/>
  </si>
  <si>
    <t>千代田区・中央区・港区</t>
    <rPh sb="0" eb="4">
      <t>チヨダク</t>
    </rPh>
    <rPh sb="5" eb="8">
      <t>チュウオウク</t>
    </rPh>
    <rPh sb="9" eb="11">
      <t>ミナトク</t>
    </rPh>
    <phoneticPr fontId="6"/>
  </si>
  <si>
    <t>○</t>
    <phoneticPr fontId="6"/>
  </si>
  <si>
    <t>代表取締役</t>
    <rPh sb="0" eb="5">
      <t>ダイヒョウトリシマリヤク</t>
    </rPh>
    <phoneticPr fontId="6"/>
  </si>
  <si>
    <t>厚労 花子</t>
    <rPh sb="0" eb="2">
      <t>コウロウ</t>
    </rPh>
    <rPh sb="3" eb="5">
      <t>ハナコ</t>
    </rPh>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</si>
  <si>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</si>
  <si>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</si>
  <si>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</si>
  <si>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</si>
  <si>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</si>
  <si>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</si>
  <si>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</si>
  <si>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</si>
  <si>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</si>
  <si>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</si>
  <si>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</si>
  <si>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</si>
  <si>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</si>
  <si>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</si>
  <si>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</si>
  <si>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</si>
  <si>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</si>
  <si>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</si>
  <si>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</si>
  <si>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</si>
  <si>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</si>
  <si>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</si>
  <si>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</si>
  <si>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</si>
  <si>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</si>
  <si>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</si>
  <si>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</si>
  <si>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</si>
  <si>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</si>
  <si>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</si>
  <si>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</si>
  <si>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</si>
  <si>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</si>
  <si>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</si>
  <si>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</si>
  <si>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</si>
  <si>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</si>
  <si>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</si>
  <si>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</si>
  <si>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</si>
  <si>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</si>
  <si>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</si>
  <si>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</si>
  <si>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</si>
  <si>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</si>
  <si>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</si>
  <si>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</si>
  <si>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</si>
  <si>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</si>
  <si>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</si>
  <si>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</si>
  <si>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</si>
  <si>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</si>
  <si>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</si>
  <si>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</si>
  <si>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</si>
  <si>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</si>
  <si>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</si>
  <si>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</si>
  <si>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</si>
  <si>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</si>
  <si>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</si>
  <si>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</si>
  <si>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</si>
  <si>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</si>
  <si>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</si>
  <si>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</si>
  <si>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</si>
  <si>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</si>
  <si>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</si>
  <si>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</si>
  <si>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</si>
  <si>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</si>
  <si>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</si>
  <si>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</si>
  <si>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</si>
  <si>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</si>
  <si>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</si>
  <si>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</si>
  <si>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</si>
  <si>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</si>
  <si>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</si>
  <si>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</si>
  <si>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</si>
  <si>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</si>
  <si>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</si>
  <si>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</si>
  <si>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</si>
  <si>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</si>
  <si>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</si>
  <si>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</si>
  <si>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</si>
  <si>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</si>
  <si>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</si>
  <si>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</si>
  <si>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</si>
  <si>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</si>
  <si>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</si>
  <si>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</si>
  <si>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</si>
  <si>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</si>
  <si>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</si>
  <si>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</si>
  <si>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</si>
  <si>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</si>
  <si>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</si>
  <si>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</si>
  <si>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</si>
  <si>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</si>
  <si>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</si>
  <si>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</si>
  <si>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</si>
  <si>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</si>
  <si>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</si>
  <si>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</si>
  <si>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</si>
  <si>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</si>
  <si>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</si>
  <si>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</si>
  <si>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</si>
  <si>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</si>
  <si>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</si>
  <si>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</si>
  <si>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</si>
  <si>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</si>
  <si>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</si>
  <si>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</si>
  <si>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</si>
  <si>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</si>
  <si>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</si>
  <si>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</si>
  <si>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</si>
  <si>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</si>
  <si>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</si>
  <si>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</si>
  <si>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</si>
  <si>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</si>
  <si>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</si>
  <si>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</si>
  <si>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</si>
  <si>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</si>
  <si>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</si>
  <si>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</si>
  <si>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</si>
  <si>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</si>
  <si>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</si>
  <si>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</si>
  <si>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</si>
  <si>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</si>
  <si>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</si>
  <si>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</si>
  <si>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</si>
  <si>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</si>
  <si>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</si>
  <si>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</si>
  <si>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</si>
  <si>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</si>
  <si>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</si>
  <si>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</si>
  <si>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</si>
  <si>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</si>
  <si>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</si>
  <si>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</si>
  <si>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</si>
  <si>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</si>
  <si>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</si>
  <si>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</si>
  <si>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</si>
  <si>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</si>
  <si>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</si>
  <si>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</si>
  <si>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</si>
  <si>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</si>
  <si>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</si>
  <si>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</si>
  <si>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</si>
  <si>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</si>
  <si>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</si>
  <si>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</si>
  <si>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</si>
  <si>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</si>
  <si>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</si>
  <si>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</si>
  <si>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</si>
  <si>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</si>
  <si>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</si>
  <si>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</si>
  <si>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</si>
  <si>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</si>
  <si>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</si>
  <si>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</si>
  <si>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</si>
  <si>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</si>
  <si>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</si>
  <si>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</si>
  <si>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</si>
  <si>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</si>
  <si>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</si>
  <si>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</si>
  <si>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</si>
  <si>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</si>
  <si>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</si>
  <si>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</si>
  <si>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</si>
  <si>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</si>
  <si>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</si>
  <si>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</si>
  <si>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</si>
  <si>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</si>
  <si>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</si>
  <si>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</si>
  <si>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</si>
  <si>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</si>
  <si>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</si>
  <si>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</si>
  <si>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</si>
  <si>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</si>
  <si>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</si>
  <si>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</si>
  <si>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</si>
  <si>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</si>
  <si>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</si>
  <si>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</si>
  <si>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</si>
  <si>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</si>
  <si>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</si>
  <si>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</si>
  <si>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</si>
  <si>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</si>
  <si>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</si>
  <si>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</si>
  <si>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</si>
  <si>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</si>
  <si>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</si>
  <si>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</si>
  <si>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</si>
  <si>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</si>
  <si>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</si>
  <si>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</si>
  <si>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</si>
  <si>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</si>
  <si>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</si>
  <si>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</si>
  <si>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</si>
  <si>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</si>
  <si>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</si>
  <si>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</si>
  <si>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</si>
  <si>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</si>
  <si>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</si>
  <si>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</si>
  <si>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</si>
  <si>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</si>
  <si>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</si>
  <si>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</si>
  <si>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</si>
  <si>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</si>
  <si>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</si>
  <si>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</si>
  <si>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</si>
  <si>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</si>
  <si>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</si>
  <si>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</si>
  <si>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</si>
  <si>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</si>
  <si>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</si>
  <si>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</si>
  <si>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</si>
  <si>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</si>
  <si>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</si>
  <si>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</si>
  <si>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</si>
  <si>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</si>
  <si>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</si>
  <si>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</si>
  <si>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</si>
  <si>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</si>
  <si>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</si>
  <si>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</si>
  <si>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</si>
  <si>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</si>
  <si>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</si>
  <si>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</si>
  <si>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</si>
  <si>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</si>
  <si>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</si>
  <si>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</si>
  <si>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</si>
  <si>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</si>
  <si>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</si>
  <si>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</si>
  <si>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</si>
  <si>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</si>
  <si>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</si>
  <si>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</si>
  <si>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</si>
  <si>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</si>
  <si>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</si>
  <si>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</si>
  <si>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</si>
  <si>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</si>
  <si>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</si>
  <si>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</si>
  <si>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</si>
  <si>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</si>
  <si>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</si>
  <si>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</si>
  <si>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</si>
  <si>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</si>
  <si>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</si>
  <si>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</si>
  <si>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</si>
  <si>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</si>
  <si>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</si>
  <si>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</si>
  <si>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</si>
  <si>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</si>
  <si>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</si>
  <si>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</si>
  <si>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</si>
  <si>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</si>
  <si>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</si>
  <si>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</si>
  <si>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</si>
  <si>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</si>
  <si>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</si>
  <si>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</si>
  <si>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</si>
  <si>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</si>
  <si>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</si>
  <si>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</si>
  <si>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</si>
  <si>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</si>
  <si>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</si>
  <si>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</si>
  <si>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</si>
  <si>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</si>
  <si>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</si>
  <si>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</si>
  <si>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</si>
  <si>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</si>
  <si>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</si>
  <si>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</si>
  <si>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</si>
  <si>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</si>
  <si>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</si>
  <si>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</si>
  <si>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</si>
  <si>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</si>
  <si>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</si>
  <si>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</si>
  <si>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</si>
  <si>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</si>
  <si>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</si>
  <si>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</si>
  <si>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</si>
  <si>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</si>
  <si>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</si>
  <si>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</si>
  <si>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</si>
  <si>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</si>
  <si>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</si>
  <si>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</si>
  <si>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</si>
  <si>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</si>
  <si>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</si>
  <si>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</si>
  <si>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</si>
  <si>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</si>
  <si>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</si>
  <si>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</si>
  <si>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</si>
  <si>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</si>
  <si>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</si>
  <si>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</si>
  <si>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</si>
  <si>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</si>
  <si>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</si>
  <si>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</si>
  <si>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</si>
  <si>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</si>
  <si>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</si>
  <si>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</si>
  <si>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</si>
  <si>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</si>
  <si>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</si>
  <si>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</si>
  <si>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</si>
  <si>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</si>
  <si>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</si>
  <si>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</si>
  <si>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</si>
  <si>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</si>
  <si>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</si>
  <si>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</si>
  <si>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</si>
  <si>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</si>
  <si>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</si>
  <si>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</si>
  <si>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</si>
  <si>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</si>
  <si>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</si>
  <si>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</si>
  <si>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</si>
  <si>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</si>
  <si>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</si>
  <si>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</si>
  <si>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</si>
  <si>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</si>
  <si>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</si>
  <si>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</si>
  <si>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</si>
  <si>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</si>
  <si>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</si>
  <si>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</si>
  <si>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</si>
  <si>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</si>
  <si>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</si>
  <si>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</si>
  <si>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</si>
  <si>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</si>
  <si>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</si>
  <si>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</si>
  <si>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</si>
  <si>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</si>
  <si>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</si>
  <si>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</si>
  <si>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</si>
  <si>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</si>
  <si>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</si>
  <si>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</si>
  <si>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</si>
  <si>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</si>
  <si>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</si>
  <si>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</si>
  <si>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</si>
  <si>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</si>
  <si>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</si>
  <si>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</si>
  <si>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</si>
  <si>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</si>
  <si>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</si>
  <si>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</si>
  <si>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</si>
  <si>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</si>
  <si>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</si>
  <si>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</si>
  <si>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</si>
  <si>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</si>
  <si>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</si>
  <si>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</si>
  <si>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</si>
  <si>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</si>
  <si>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</si>
  <si>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</si>
  <si>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</si>
  <si>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</si>
  <si>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</si>
  <si>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</si>
  <si>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</si>
  <si>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</si>
  <si>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</si>
  <si>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</si>
  <si>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</si>
  <si>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</si>
  <si>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</si>
  <si>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</si>
  <si>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</si>
  <si>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</si>
  <si>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</si>
  <si>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</si>
  <si>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</si>
  <si>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</si>
  <si>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</si>
  <si>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</si>
  <si>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</si>
  <si>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</si>
  <si>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</si>
  <si>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</si>
  <si>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</si>
  <si>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</si>
  <si>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</si>
  <si>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</si>
  <si>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</si>
  <si>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</si>
  <si>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</si>
  <si>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</si>
  <si>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</si>
  <si>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</si>
  <si>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</si>
  <si>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</si>
  <si>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</si>
  <si>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</si>
  <si>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</si>
  <si>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</si>
  <si>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</si>
  <si>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</si>
  <si>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</si>
  <si>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</si>
  <si>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</si>
  <si>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</si>
  <si>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</si>
  <si>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</si>
  <si>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</si>
  <si>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</si>
  <si>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</si>
  <si>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</si>
  <si>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</si>
  <si>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</si>
  <si>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</si>
  <si>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</si>
  <si>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</si>
  <si>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</si>
  <si>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</si>
  <si>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</si>
  <si>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</si>
  <si>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</si>
  <si>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</si>
  <si>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</si>
  <si>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</si>
  <si>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</si>
  <si>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</si>
  <si>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</si>
  <si>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</si>
  <si>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</si>
  <si>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</si>
  <si>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</si>
  <si>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</si>
  <si>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</si>
  <si>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</si>
  <si>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</si>
  <si>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</si>
  <si>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</si>
  <si>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</si>
  <si>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</si>
  <si>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</si>
  <si>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</si>
  <si>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</si>
  <si>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</si>
  <si>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</si>
  <si>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</si>
  <si>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</si>
  <si>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</si>
  <si>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</si>
  <si>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</si>
  <si>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</si>
  <si>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</si>
  <si>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</si>
  <si>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</si>
  <si>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</si>
  <si>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</si>
  <si>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</si>
  <si>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</si>
  <si>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</si>
  <si>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</si>
  <si>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</si>
  <si>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</si>
  <si>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</si>
  <si>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</si>
  <si>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</si>
  <si>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</si>
  <si>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</si>
  <si>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</si>
  <si>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</si>
  <si>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</si>
  <si>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</si>
  <si>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</si>
  <si>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</si>
  <si>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</si>
  <si>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</si>
  <si>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</si>
  <si>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</si>
  <si>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</si>
  <si>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</si>
  <si>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</si>
  <si>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</si>
  <si>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</si>
  <si>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</si>
  <si>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</si>
  <si>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</si>
  <si>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</si>
  <si>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</si>
  <si>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</si>
  <si>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</si>
  <si>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</si>
  <si>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</si>
  <si>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</si>
  <si>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</si>
  <si>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</si>
  <si>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</si>
  <si>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</si>
  <si>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</si>
  <si>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</si>
  <si>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</si>
  <si>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</si>
  <si>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</si>
  <si>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</si>
  <si>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</si>
  <si>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</si>
  <si>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</si>
  <si>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</si>
  <si>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</si>
  <si>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</si>
  <si>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</si>
  <si>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</si>
  <si>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</si>
  <si>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</si>
  <si>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</si>
  <si>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</si>
  <si>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</si>
  <si>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</si>
  <si>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</si>
  <si>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</si>
  <si>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</si>
  <si>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</si>
  <si>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</si>
  <si>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</si>
  <si>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</si>
  <si>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</si>
  <si>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</si>
  <si>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</si>
  <si>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</si>
  <si>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</si>
  <si>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</si>
  <si>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</si>
  <si>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</si>
  <si>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</si>
  <si>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</si>
  <si>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</si>
  <si>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</si>
  <si>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</si>
  <si>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</si>
  <si>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</si>
  <si>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</si>
  <si>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</si>
  <si>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</si>
  <si>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</si>
  <si>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</si>
  <si>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</si>
  <si>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</si>
  <si>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</si>
  <si>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</si>
  <si>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</si>
  <si>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</si>
  <si>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</si>
  <si>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</si>
  <si>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</si>
  <si>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</si>
  <si>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</si>
  <si>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</si>
  <si>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</si>
  <si>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</si>
  <si>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</si>
  <si>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</si>
  <si>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</si>
  <si>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</si>
  <si>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</si>
  <si>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</si>
  <si>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</si>
  <si>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</si>
  <si>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</si>
  <si>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</si>
  <si>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</si>
  <si>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</si>
  <si>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</si>
  <si>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</si>
  <si>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</si>
  <si>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</si>
  <si>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</si>
  <si>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</si>
  <si>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</si>
  <si>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</si>
  <si>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</si>
  <si>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</si>
  <si>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</si>
  <si>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</si>
  <si>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</si>
  <si>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</si>
  <si>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</si>
  <si>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</si>
  <si>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</si>
  <si>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</si>
  <si>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</si>
  <si>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</si>
  <si>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</si>
  <si>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</si>
  <si>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</si>
  <si>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</si>
  <si>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</si>
  <si>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</si>
  <si>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</si>
  <si>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</si>
  <si>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</si>
  <si>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</si>
  <si>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</si>
  <si>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</si>
  <si>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</si>
  <si>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</si>
  <si>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</si>
  <si>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</si>
  <si>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</si>
  <si>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</si>
  <si>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</si>
  <si>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</si>
  <si>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</si>
  <si>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</si>
  <si>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</si>
  <si>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</si>
  <si>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</si>
  <si>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</si>
  <si>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</si>
  <si>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</si>
  <si>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</si>
  <si>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</si>
  <si>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</si>
  <si>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</si>
  <si>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</si>
  <si>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</si>
  <si>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</si>
  <si>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</si>
  <si>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</si>
  <si>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</si>
  <si>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</si>
  <si>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</si>
  <si>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</si>
  <si>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</si>
  <si>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</si>
  <si>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</si>
  <si>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</si>
  <si>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</si>
  <si>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</si>
  <si>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</si>
  <si>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</si>
  <si>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</si>
  <si>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</si>
  <si>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</si>
  <si>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</si>
  <si>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</si>
  <si>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</si>
  <si>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</si>
  <si>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</si>
  <si>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</si>
  <si>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</si>
  <si>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</si>
  <si>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</si>
  <si>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</si>
  <si>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</si>
  <si>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</si>
  <si>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</si>
  <si>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</si>
  <si>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</si>
  <si>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</si>
  <si>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</si>
  <si>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</si>
  <si>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</si>
  <si>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</si>
  <si>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</si>
  <si>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</si>
  <si>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</si>
  <si>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</si>
  <si>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</si>
  <si>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</si>
  <si>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</si>
  <si>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</si>
  <si>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</si>
  <si>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</si>
  <si>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</si>
  <si>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</si>
  <si>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</si>
  <si>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</si>
  <si>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</si>
  <si>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</si>
  <si>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</si>
  <si>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</si>
  <si>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</si>
  <si>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</si>
  <si>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</si>
  <si>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</si>
  <si>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</si>
  <si>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</si>
  <si>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</si>
  <si>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</si>
  <si>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</si>
  <si>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</si>
  <si>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</si>
  <si>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</si>
  <si>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</si>
  <si>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</si>
  <si>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</si>
  <si>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</si>
  <si>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</si>
  <si>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</si>
  <si>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</si>
  <si>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</si>
  <si>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</si>
  <si>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</si>
  <si>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</si>
  <si>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</si>
  <si>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</si>
  <si>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</si>
  <si>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</si>
  <si>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</si>
  <si>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</si>
  <si>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</si>
  <si>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</si>
  <si>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</si>
  <si>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</si>
  <si>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</si>
  <si>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</si>
  <si>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</si>
  <si>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</si>
  <si>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</si>
  <si>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</si>
  <si>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</si>
  <si>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</si>
  <si>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</si>
  <si>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</si>
  <si>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</si>
  <si>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</si>
  <si>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</si>
  <si>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</si>
  <si>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</si>
  <si>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</si>
  <si>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</si>
  <si>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</si>
  <si>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</si>
  <si>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</si>
  <si>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</si>
  <si>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</si>
  <si>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</si>
  <si>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</si>
  <si>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</si>
  <si>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</si>
  <si>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</si>
  <si>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</si>
  <si>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</si>
  <si>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</si>
  <si>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</si>
  <si>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</si>
  <si>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</si>
  <si>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</si>
  <si>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</si>
  <si>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</si>
  <si>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</si>
  <si>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</si>
  <si>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</si>
  <si>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</si>
  <si>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</si>
  <si>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</si>
  <si>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</si>
  <si>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</si>
  <si>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</si>
  <si>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</si>
  <si>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</si>
  <si>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</si>
  <si>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</si>
  <si>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</si>
  <si>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</si>
  <si>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</si>
  <si>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</si>
  <si>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</si>
  <si>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</si>
  <si>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</si>
  <si>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</si>
  <si>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</si>
  <si>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</si>
  <si>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</si>
  <si>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</si>
  <si>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</si>
  <si>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</si>
  <si>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</si>
  <si>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</si>
  <si>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</si>
  <si>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</si>
  <si>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</si>
  <si>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</si>
  <si>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</si>
  <si>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</si>
  <si>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</si>
  <si>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</si>
  <si>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</si>
  <si>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</si>
  <si>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</si>
  <si>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</si>
  <si>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</si>
  <si>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</si>
  <si>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</si>
  <si>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</si>
  <si>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</si>
  <si>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</si>
  <si>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</si>
  <si>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</si>
  <si>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</si>
  <si>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</si>
  <si>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</si>
  <si>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</si>
  <si>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</si>
  <si>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</si>
  <si>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</si>
  <si>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</si>
  <si>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</si>
  <si>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</si>
  <si>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</si>
  <si>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</si>
  <si>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</si>
  <si>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</si>
  <si>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</si>
  <si>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</si>
  <si>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</si>
  <si>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</si>
  <si>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</si>
  <si>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</si>
  <si>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</si>
  <si>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</si>
  <si>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</si>
  <si>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</si>
  <si>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</si>
  <si>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</si>
  <si>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</si>
  <si>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</si>
  <si>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</si>
  <si>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</si>
  <si>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</si>
  <si>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</si>
  <si>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</si>
  <si>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</si>
  <si>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</si>
  <si>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</si>
  <si>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</si>
  <si>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</si>
  <si>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</si>
  <si>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</si>
  <si>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</si>
  <si>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</si>
  <si>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</si>
  <si>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</si>
  <si>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</si>
  <si>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</si>
  <si>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</si>
  <si>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</si>
  <si>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</si>
  <si>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</si>
  <si>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</si>
  <si>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</si>
  <si>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</si>
  <si>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</si>
  <si>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</si>
  <si>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</si>
  <si>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</si>
  <si>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</si>
  <si>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</si>
  <si>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</si>
  <si>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</si>
  <si>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</si>
  <si>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</si>
  <si>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</si>
  <si>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</si>
  <si>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</si>
  <si>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</si>
  <si>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</si>
  <si>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</si>
  <si>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</si>
  <si>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</si>
  <si>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</si>
  <si>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</si>
  <si>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</si>
  <si>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</si>
  <si>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</si>
  <si>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</si>
  <si>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</si>
  <si>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</si>
  <si>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</si>
  <si>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</si>
  <si>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</si>
  <si>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</si>
  <si>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</si>
  <si>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</si>
  <si>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</si>
  <si>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</si>
  <si>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</si>
  <si>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</si>
  <si>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</si>
  <si>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</si>
  <si>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</si>
  <si>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</si>
  <si>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</si>
  <si>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</si>
  <si>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</si>
  <si>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</si>
  <si>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</si>
  <si>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</si>
  <si>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</si>
  <si>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</si>
  <si>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</si>
  <si>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</si>
  <si>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</si>
  <si>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</si>
  <si>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</si>
  <si>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</si>
  <si>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</si>
  <si>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</si>
  <si>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</si>
  <si>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</si>
  <si>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</si>
  <si>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</si>
  <si>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</si>
  <si>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</si>
  <si>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</si>
  <si>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</si>
  <si>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</si>
  <si>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</si>
  <si>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</si>
  <si>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</si>
  <si>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</si>
  <si>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</si>
  <si>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</si>
  <si>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</si>
  <si>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</si>
  <si>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</si>
  <si>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</si>
  <si>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</si>
  <si>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</si>
  <si>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</si>
  <si>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</si>
  <si>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</si>
  <si>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</si>
  <si>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</si>
  <si>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</si>
  <si>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</si>
  <si>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</si>
  <si>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</si>
  <si>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</si>
  <si>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</si>
  <si>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</si>
  <si>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</si>
  <si>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</si>
  <si>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</si>
  <si>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</si>
  <si>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</si>
  <si>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</si>
  <si>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</si>
  <si>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</si>
  <si>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</si>
  <si>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</si>
  <si>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</si>
  <si>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</si>
  <si>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</si>
  <si>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</si>
  <si>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</si>
  <si>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</si>
  <si>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</si>
  <si>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</si>
  <si>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</si>
  <si>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</si>
  <si>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</si>
  <si>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</si>
  <si>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</si>
  <si>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</si>
  <si>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</si>
  <si>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</si>
  <si>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</si>
  <si>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</si>
  <si>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</si>
  <si>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</si>
  <si>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</si>
  <si>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</si>
  <si>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</si>
  <si>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</si>
  <si>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</si>
  <si>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</si>
  <si>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</si>
  <si>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</si>
  <si>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</si>
  <si>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</si>
  <si>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</si>
  <si>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</si>
  <si>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</si>
  <si>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</si>
  <si>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</si>
  <si>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</si>
  <si>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</si>
  <si>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</si>
  <si>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</si>
  <si>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</si>
  <si>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</si>
  <si>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</si>
  <si>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</si>
  <si>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</si>
  <si>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</si>
  <si>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</si>
  <si>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</si>
  <si>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</si>
  <si>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</si>
  <si>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</si>
  <si>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</si>
  <si>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</si>
  <si>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</si>
  <si>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</si>
  <si>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</si>
  <si>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</si>
  <si>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</si>
  <si>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</si>
  <si>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</si>
  <si>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</si>
  <si>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</si>
  <si>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</si>
  <si>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</si>
  <si>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</si>
  <si>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</si>
  <si>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</si>
  <si>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</si>
  <si>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</si>
  <si>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</si>
  <si>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</si>
  <si>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</si>
  <si>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</si>
  <si>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</si>
  <si>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</si>
  <si>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</si>
  <si>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</si>
  <si>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</si>
  <si>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</si>
  <si>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</si>
  <si>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</si>
  <si>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</si>
  <si>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</si>
  <si>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</si>
  <si>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</si>
  <si>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</si>
  <si>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</si>
  <si>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</si>
  <si>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</si>
  <si>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</si>
  <si>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</si>
  <si>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</si>
  <si>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</si>
  <si>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</si>
  <si>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</si>
  <si>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</si>
  <si>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</si>
  <si>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</si>
  <si>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</si>
  <si>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</si>
  <si>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</si>
  <si>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</si>
  <si>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</si>
  <si>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</si>
  <si>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</si>
  <si>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</si>
  <si>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</si>
  <si>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</si>
  <si>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</si>
  <si>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</si>
  <si>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</si>
  <si>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</si>
  <si>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</si>
  <si>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</si>
  <si>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</si>
  <si>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</si>
  <si>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</si>
  <si>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</si>
  <si>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</si>
  <si>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</si>
  <si>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</si>
  <si>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</si>
  <si>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</si>
  <si>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</si>
  <si>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</si>
  <si>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</si>
  <si>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</si>
  <si>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</si>
  <si>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</si>
  <si>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</si>
  <si>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</si>
  <si>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</si>
  <si>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</si>
  <si>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</si>
  <si>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</si>
  <si>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</si>
  <si>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</si>
  <si>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</si>
  <si>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</si>
  <si>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</si>
  <si>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</si>
  <si>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</si>
  <si>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</si>
  <si>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</si>
  <si>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</si>
  <si>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</si>
  <si>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</si>
  <si>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</si>
  <si>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</si>
  <si>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</si>
  <si>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</si>
  <si>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</si>
  <si>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</si>
  <si>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</si>
  <si>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</si>
  <si>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</si>
  <si>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</si>
  <si>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</si>
  <si>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</si>
  <si>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</si>
  <si>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</si>
  <si>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</si>
  <si>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</si>
  <si>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</si>
  <si>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</si>
  <si>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</si>
  <si>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</si>
  <si>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</si>
  <si>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</si>
  <si>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</si>
  <si>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</si>
  <si>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</si>
  <si>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</si>
  <si>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</si>
  <si>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</si>
  <si>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</si>
  <si>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</si>
  <si>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</si>
  <si>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</si>
  <si>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</si>
  <si>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</si>
  <si>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</si>
  <si>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</si>
  <si>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</si>
  <si>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</si>
  <si>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</si>
  <si>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</si>
  <si>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</si>
  <si>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</si>
  <si>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</si>
  <si>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</si>
  <si>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</si>
  <si>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</si>
  <si>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</si>
  <si>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</si>
  <si>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</si>
  <si>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</si>
  <si>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</si>
  <si>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</si>
  <si>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</si>
  <si>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</si>
  <si>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</si>
  <si>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</si>
  <si>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</si>
  <si>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</si>
  <si>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</si>
  <si>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</si>
  <si>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</si>
  <si>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</si>
  <si>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</si>
  <si>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</si>
  <si>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</si>
  <si>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</si>
  <si>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</si>
  <si>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</si>
  <si>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</si>
  <si>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</si>
  <si>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</si>
  <si>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</si>
  <si>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</si>
  <si>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</si>
  <si>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</si>
  <si>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</si>
  <si>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</si>
  <si>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</si>
  <si>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</si>
  <si>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</si>
  <si>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</si>
  <si>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</si>
  <si>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</si>
  <si>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</si>
  <si>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</si>
  <si>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</si>
  <si>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</si>
  <si>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</si>
  <si>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</si>
  <si>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</si>
  <si>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</si>
  <si>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</si>
  <si>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</si>
  <si>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</si>
  <si>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</si>
  <si>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</si>
  <si>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</si>
  <si>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</si>
  <si>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</si>
  <si>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</si>
  <si>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</si>
  <si>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</si>
  <si>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</si>
  <si>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</si>
  <si>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</si>
  <si>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</si>
  <si>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</si>
  <si>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</si>
  <si>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</si>
  <si>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</si>
  <si>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</si>
  <si>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</si>
  <si>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</si>
  <si>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</si>
  <si>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</si>
  <si>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</si>
  <si>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</si>
  <si>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</si>
  <si>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</si>
  <si>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</si>
  <si>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</si>
  <si>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</si>
  <si>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</si>
  <si>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</si>
  <si>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</si>
  <si>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</si>
  <si>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</si>
  <si>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</si>
  <si>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</si>
  <si>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</si>
  <si>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</si>
  <si>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</si>
  <si>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</si>
  <si>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</si>
  <si>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</si>
  <si>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</si>
  <si>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</si>
  <si>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</si>
  <si>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</si>
  <si>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</si>
  <si>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</si>
  <si>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</si>
  <si>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</si>
  <si>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</si>
  <si>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</si>
  <si>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</si>
  <si>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</si>
  <si>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</si>
  <si>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</si>
  <si>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</si>
  <si>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</si>
  <si>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</si>
  <si>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</si>
  <si>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</si>
  <si>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</si>
  <si>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</si>
  <si>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</si>
  <si>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</si>
  <si>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</si>
  <si>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</si>
  <si>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</si>
  <si>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</si>
  <si>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</si>
  <si>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</si>
  <si>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</si>
  <si>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</si>
  <si>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</si>
  <si>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</si>
  <si>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</si>
  <si>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</si>
  <si>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</si>
  <si>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</si>
  <si>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</si>
  <si>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</si>
  <si>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</si>
  <si>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</si>
  <si>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</si>
  <si>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</si>
  <si>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</si>
  <si>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</si>
  <si>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</si>
  <si>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</si>
  <si>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</si>
  <si>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</si>
  <si>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</si>
  <si>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</si>
  <si>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</si>
  <si>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</si>
  <si>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</si>
  <si>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</si>
  <si>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</si>
  <si>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</si>
  <si>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</si>
  <si>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</si>
  <si>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</si>
  <si>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</si>
  <si>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</si>
  <si>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</si>
  <si>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</si>
  <si>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</si>
  <si>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</si>
  <si>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</si>
  <si>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</si>
  <si>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</si>
  <si>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</si>
  <si>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</si>
  <si>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</si>
  <si>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</si>
  <si>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</si>
  <si>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</si>
  <si>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</si>
  <si>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</si>
  <si>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</si>
  <si>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</si>
  <si>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</si>
  <si>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</si>
  <si>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</si>
  <si>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</si>
  <si>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</si>
  <si>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</si>
  <si>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</si>
  <si>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</si>
  <si>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</si>
  <si>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</si>
  <si>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</si>
  <si>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</si>
  <si>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</si>
  <si>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</si>
  <si>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</si>
  <si>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</si>
  <si>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</si>
  <si>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</si>
  <si>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</si>
  <si>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</si>
  <si>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</si>
  <si>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</si>
  <si>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</si>
  <si>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</si>
  <si>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</si>
  <si>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</si>
  <si>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</si>
  <si>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</si>
  <si>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</si>
  <si>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</si>
  <si>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</si>
  <si>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</si>
  <si>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</si>
  <si>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</si>
  <si>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</si>
  <si>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</si>
  <si>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</si>
  <si>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</si>
  <si>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</si>
  <si>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</si>
  <si>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</si>
  <si>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</si>
  <si>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</si>
  <si>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</si>
  <si>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</si>
  <si>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</si>
  <si>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</si>
  <si>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</si>
  <si>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</si>
  <si>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</si>
  <si>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</si>
  <si>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</si>
  <si>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</si>
  <si>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</si>
  <si>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</si>
  <si>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</si>
  <si>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</si>
  <si>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</si>
  <si>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</si>
  <si>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</si>
  <si>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</si>
  <si>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</si>
  <si>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</si>
  <si>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</si>
  <si>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</si>
  <si>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</si>
  <si>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</si>
  <si>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</si>
  <si>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</si>
  <si>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</si>
  <si>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</si>
  <si>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</si>
  <si>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</si>
  <si>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</si>
  <si>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</si>
  <si>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</si>
  <si>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</si>
  <si>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</si>
  <si>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</si>
  <si>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</si>
  <si>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</si>
  <si>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</si>
  <si>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</si>
  <si>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</si>
  <si>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</si>
  <si>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</si>
  <si>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</si>
  <si>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</si>
  <si>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</si>
  <si>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</si>
  <si>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</si>
  <si>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</si>
  <si>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</si>
  <si>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</si>
  <si>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</si>
  <si>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</si>
  <si>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</si>
  <si>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</si>
  <si>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</si>
  <si>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</si>
  <si>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</si>
  <si>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</si>
  <si>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</si>
  <si>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</si>
  <si>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</si>
  <si>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</si>
  <si>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</si>
  <si>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</si>
  <si>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</si>
  <si>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</si>
  <si>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</si>
  <si>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</si>
  <si>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</si>
  <si>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</si>
  <si>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</si>
  <si>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</si>
  <si>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</si>
  <si>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</si>
  <si>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</si>
  <si>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</si>
  <si>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</si>
  <si>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</si>
  <si>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</si>
  <si>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</si>
  <si>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</si>
  <si>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</si>
  <si>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</si>
  <si>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</si>
  <si>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</si>
  <si>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</si>
  <si>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</si>
  <si>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</si>
  <si>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</si>
  <si>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</si>
  <si>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</si>
  <si>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</si>
  <si>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</si>
  <si>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</si>
  <si>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</si>
  <si>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</si>
  <si>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</si>
  <si>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</si>
  <si>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</si>
  <si>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</si>
  <si>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</si>
  <si>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</si>
  <si>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</si>
  <si>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</si>
  <si>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</si>
  <si>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</si>
  <si>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</si>
  <si>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</si>
  <si>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</si>
  <si>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</si>
  <si>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</si>
  <si>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</si>
  <si>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</si>
  <si>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</si>
  <si>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</si>
  <si>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</si>
  <si>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</si>
  <si>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</si>
  <si>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</si>
  <si>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</si>
  <si>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</si>
  <si>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</si>
  <si>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</si>
  <si>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</si>
  <si>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</si>
  <si>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</si>
  <si>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</si>
  <si>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</si>
  <si>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</si>
  <si>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</si>
  <si>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</si>
  <si>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</si>
  <si>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</si>
  <si>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</si>
  <si>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</si>
  <si>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</si>
  <si>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</si>
  <si>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</si>
  <si>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</si>
  <si>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</si>
  <si>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</si>
  <si>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</si>
  <si>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</si>
  <si>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</si>
  <si>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</si>
  <si>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</si>
  <si>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</si>
  <si>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</si>
  <si>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</si>
  <si>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</si>
  <si>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</si>
  <si>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</si>
  <si>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</si>
  <si>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</si>
  <si>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</si>
  <si>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</si>
  <si>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</si>
  <si>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</si>
  <si>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</si>
  <si>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</si>
  <si>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</si>
  <si>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</si>
  <si>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</si>
  <si>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</si>
  <si>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</si>
  <si>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</si>
  <si>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</si>
  <si>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</si>
  <si>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</si>
  <si>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</si>
  <si>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</si>
  <si>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</si>
  <si>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</si>
  <si>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</si>
  <si>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</si>
  <si>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</si>
  <si>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</si>
  <si>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</si>
  <si>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</si>
  <si>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</si>
  <si>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</si>
  <si>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</si>
  <si>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</si>
  <si>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</si>
  <si>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</si>
  <si>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</si>
  <si>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</si>
  <si>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</si>
  <si>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</si>
  <si>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</si>
  <si>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</si>
  <si>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</si>
  <si>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</si>
  <si>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</si>
  <si>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</si>
  <si>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</si>
  <si>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</si>
  <si>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</si>
  <si>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</si>
  <si>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</si>
  <si>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</si>
  <si>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</si>
  <si>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</si>
  <si>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</si>
  <si>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</si>
  <si>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</si>
  <si>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</si>
  <si>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</si>
  <si>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</si>
  <si>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</si>
  <si>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</si>
  <si>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</si>
  <si>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</si>
  <si>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</si>
  <si>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</si>
  <si>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</si>
  <si>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</si>
  <si>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</si>
  <si>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</si>
  <si>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</si>
  <si>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</si>
  <si>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</si>
  <si>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</si>
  <si>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</si>
  <si>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</si>
  <si>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</si>
  <si>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</si>
  <si>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</si>
  <si>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</si>
  <si>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</si>
  <si>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</si>
  <si>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</si>
  <si>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</si>
  <si>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</si>
  <si>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</si>
  <si>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</si>
  <si>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</si>
  <si>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</si>
  <si>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</si>
  <si>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</si>
  <si>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</si>
  <si>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</si>
  <si>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</si>
  <si>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</si>
  <si>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</si>
  <si>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</si>
  <si>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</si>
  <si>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</si>
  <si>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</si>
  <si>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</si>
  <si>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</si>
  <si>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</si>
  <si>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</si>
  <si>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</si>
  <si>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</si>
  <si>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</si>
  <si>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</si>
  <si>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</si>
  <si>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</si>
  <si>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</si>
  <si>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</si>
  <si>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</si>
  <si>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</si>
  <si>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</si>
  <si>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</si>
  <si>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</si>
  <si>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</si>
  <si>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</si>
  <si>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</si>
  <si>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</si>
  <si>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</si>
  <si>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</si>
  <si>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</si>
  <si>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</si>
  <si>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</si>
  <si>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</si>
  <si>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</si>
  <si>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</si>
  <si>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</si>
  <si>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</si>
  <si>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</si>
  <si>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</si>
  <si>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</si>
  <si>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</si>
  <si>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</si>
  <si>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</si>
  <si>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</si>
  <si>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</si>
  <si>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</si>
  <si>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</si>
  <si>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</si>
  <si>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</si>
  <si>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</si>
  <si>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</si>
  <si>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</si>
  <si>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</si>
  <si>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</si>
  <si>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</si>
  <si>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</si>
  <si>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</si>
  <si>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</si>
  <si>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</si>
  <si>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</si>
  <si>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</si>
  <si>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</si>
  <si>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</si>
  <si>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</si>
  <si>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</si>
  <si>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</si>
  <si>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</si>
  <si>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</si>
  <si>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</si>
  <si>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</si>
  <si>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</si>
  <si>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</si>
  <si>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</si>
  <si>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</si>
  <si>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</si>
  <si>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</si>
  <si>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</si>
  <si>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</si>
  <si>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</si>
  <si>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</si>
  <si>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</si>
  <si>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</si>
  <si>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</si>
  <si>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</si>
  <si>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</si>
  <si>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</si>
  <si>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</si>
  <si>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</si>
  <si>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</si>
  <si>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</si>
  <si>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</si>
  <si>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</si>
  <si>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</si>
  <si>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</si>
  <si>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</si>
  <si>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</si>
  <si>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</si>
  <si>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</si>
  <si>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</si>
  <si>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</si>
  <si>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</si>
  <si>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</si>
  <si>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</si>
  <si>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</si>
  <si>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</si>
  <si>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</si>
  <si>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</si>
  <si>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</si>
  <si>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</si>
  <si>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</si>
  <si>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</si>
  <si>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</si>
  <si>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</si>
  <si>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</si>
  <si>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</si>
  <si>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</si>
  <si>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</si>
  <si>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</si>
  <si>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</si>
  <si>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</si>
  <si>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</si>
  <si>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</si>
  <si>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</si>
  <si>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</si>
  <si>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</si>
  <si>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</si>
  <si>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</si>
  <si>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</si>
  <si>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</si>
  <si>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</si>
  <si>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</si>
  <si>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</si>
  <si>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</si>
  <si>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</si>
  <si>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</si>
  <si>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</si>
  <si>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</si>
  <si>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</si>
  <si>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</si>
  <si>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</si>
  <si>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</si>
  <si>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</si>
  <si>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</si>
  <si>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</si>
  <si>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</si>
  <si>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</si>
  <si>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</si>
  <si>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</si>
  <si>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</si>
  <si>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</si>
  <si>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</si>
  <si>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</si>
  <si>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</si>
  <si>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</si>
  <si>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</si>
  <si>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</si>
  <si>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</si>
  <si>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</si>
  <si>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</si>
  <si>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</si>
  <si>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</si>
  <si>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</si>
  <si>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</si>
  <si>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</si>
  <si>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</si>
  <si>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</si>
  <si>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</si>
  <si>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</si>
  <si>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</si>
  <si>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</si>
  <si>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</si>
  <si>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</si>
  <si>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</si>
  <si>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</si>
  <si>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</si>
  <si>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</si>
  <si>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</si>
  <si>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</si>
  <si>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</si>
  <si>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</si>
  <si>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</si>
  <si>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</si>
  <si>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</si>
  <si>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</si>
  <si>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</si>
  <si>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</si>
  <si>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</si>
  <si>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</si>
  <si>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</si>
  <si>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</si>
  <si>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</si>
  <si>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</si>
  <si>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</si>
  <si>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</si>
  <si>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</si>
  <si>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</si>
  <si>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</si>
  <si>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</si>
  <si>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</si>
  <si>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</si>
  <si>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</si>
  <si>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</si>
  <si>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</si>
  <si>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</si>
  <si>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</si>
  <si>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</si>
  <si>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</si>
  <si>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</si>
  <si>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</si>
  <si>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</si>
  <si>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</si>
  <si>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</si>
  <si>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</si>
  <si>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</si>
  <si>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</si>
  <si>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</si>
  <si>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</si>
  <si>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</si>
  <si>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</si>
  <si>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</si>
  <si>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</si>
  <si>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</si>
  <si>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</si>
  <si>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</si>
  <si>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</si>
  <si>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</si>
  <si>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</si>
  <si>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</si>
  <si>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</si>
  <si>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</si>
  <si>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</si>
  <si>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</si>
  <si>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</si>
  <si>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</si>
  <si>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</si>
  <si>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</si>
  <si>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</si>
  <si>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</si>
  <si>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</si>
  <si>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</si>
  <si>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</si>
  <si>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</si>
  <si>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</si>
  <si>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</si>
  <si>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</si>
  <si>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</si>
  <si>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</si>
  <si>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</si>
  <si>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</si>
  <si>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</si>
  <si>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t>―</t>
  </si>
  <si>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</si>
  <si>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</si>
  <si>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</si>
  <si>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</si>
  <si>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</si>
  <si>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</si>
  <si>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</si>
  <si>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</si>
  <si>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</si>
  <si>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</si>
  <si>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</si>
  <si>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</si>
  <si>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</si>
  <si>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</si>
  <si>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</si>
  <si>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</si>
  <si>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</si>
  <si>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</si>
  <si>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</si>
  <si>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</si>
  <si>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</si>
  <si>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</si>
  <si>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</si>
  <si>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</si>
  <si>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</si>
  <si>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</si>
  <si>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</si>
  <si>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</si>
  <si>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</si>
  <si>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</si>
  <si>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</si>
  <si>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</si>
  <si>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</si>
  <si>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</si>
  <si>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</si>
  <si>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</si>
  <si>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</si>
  <si>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</si>
  <si>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</si>
  <si>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</si>
  <si>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</si>
  <si>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</si>
  <si>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</si>
  <si>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</si>
  <si>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</si>
  <si>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</si>
  <si>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</si>
  <si>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</si>
  <si>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</si>
  <si>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</si>
  <si>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</si>
  <si>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</si>
  <si>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</si>
  <si>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</si>
  <si>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</si>
  <si>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</si>
  <si>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</si>
  <si>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</si>
  <si>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</si>
  <si>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</si>
  <si>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</si>
  <si>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</si>
  <si>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</si>
  <si>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</si>
  <si>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</si>
  <si>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</si>
  <si>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</si>
  <si>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</si>
  <si>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</si>
  <si>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</si>
  <si>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</si>
  <si>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</si>
  <si>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</si>
  <si>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</si>
  <si>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</si>
  <si>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</si>
  <si>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</si>
  <si>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</si>
  <si>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</si>
  <si>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</si>
  <si>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</si>
  <si>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</si>
  <si>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</si>
  <si>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</si>
  <si>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</si>
  <si>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</si>
  <si>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</si>
  <si>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</si>
  <si>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</si>
  <si>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</si>
  <si>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</si>
  <si>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</si>
  <si>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</si>
  <si>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</si>
  <si>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</si>
  <si>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</si>
  <si>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</si>
  <si>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</si>
  <si>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</si>
  <si>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</si>
  <si>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</si>
  <si>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</si>
  <si>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</si>
  <si>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</si>
  <si>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</si>
  <si>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</si>
  <si>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</si>
  <si>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</si>
  <si>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</si>
  <si>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</si>
  <si>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</si>
  <si>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</si>
  <si>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</si>
  <si>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</si>
  <si>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</si>
  <si>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</si>
  <si>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</si>
  <si>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</si>
  <si>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</si>
  <si>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</si>
  <si>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</si>
  <si>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</si>
  <si>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</si>
  <si>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</si>
  <si>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</si>
  <si>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</si>
  <si>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</si>
  <si>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</si>
  <si>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</si>
  <si>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</si>
  <si>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</si>
  <si>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</si>
  <si>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</si>
  <si>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</si>
  <si>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</si>
  <si>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</si>
  <si>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</si>
  <si>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</si>
  <si>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</si>
  <si>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</si>
  <si>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</si>
  <si>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</si>
  <si>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</si>
  <si>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</si>
  <si>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</si>
  <si>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</si>
  <si>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</si>
  <si>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</si>
  <si>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</si>
  <si>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</si>
  <si>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</si>
  <si>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</si>
  <si>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</si>
  <si>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</si>
  <si>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</si>
  <si>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</si>
  <si>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</si>
  <si>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</si>
  <si>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</si>
  <si>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</si>
  <si>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</si>
  <si>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</si>
  <si>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</si>
  <si>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</si>
  <si>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</si>
  <si>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</si>
  <si>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</si>
  <si>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</si>
  <si>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</si>
  <si>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</si>
  <si>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</si>
  <si>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</si>
  <si>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</si>
  <si>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</si>
  <si>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</si>
  <si>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</si>
  <si>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</si>
  <si>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</si>
  <si>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</si>
  <si>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</si>
  <si>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</si>
  <si>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</si>
  <si>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</si>
  <si>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</si>
  <si>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</si>
  <si>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</si>
  <si>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</si>
  <si>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</si>
  <si>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</si>
  <si>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</si>
  <si>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</si>
  <si>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</si>
  <si>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</si>
  <si>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</si>
  <si>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</si>
  <si>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</si>
  <si>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</si>
  <si>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</si>
  <si>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</si>
  <si>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</si>
  <si>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</si>
  <si>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</si>
  <si>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</si>
  <si>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</si>
  <si>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</si>
  <si>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</si>
  <si>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</si>
  <si>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</si>
  <si>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</si>
  <si>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</si>
  <si>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</si>
  <si>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</si>
  <si>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</si>
  <si>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</si>
  <si>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</si>
  <si>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</si>
  <si>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</si>
  <si>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</si>
  <si>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</si>
  <si>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</si>
  <si>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(n)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</si>
  <si>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o)～(q)は、国民健康保険団体連合会から送付される「介護職員処遇改善加算等総額のお知らせ」及び「介護職員処遇改善加算等内訳のお知らせ」に基づいて記入すること。(r)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</si>
  <si>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s)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(s)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</si>
  <si>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</si>
  <si>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</si>
  <si>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</si>
  <si>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</si>
  <si>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</si>
  <si>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東京都</t>
    <rPh sb="0" eb="2">
      <t>トウキョウ</t>
    </rPh>
    <rPh sb="2" eb="3">
      <t>ト</t>
    </rPh>
    <phoneticPr fontId="6"/>
  </si>
  <si>
    <t>○○ケアセンター</t>
    <phoneticPr fontId="15"/>
  </si>
  <si>
    <t>デイサービス△△</t>
    <phoneticPr fontId="15"/>
  </si>
  <si>
    <t>中央区</t>
    <rPh sb="0" eb="2">
      <t>チュウオウ</t>
    </rPh>
    <rPh sb="2" eb="3">
      <t>ク</t>
    </rPh>
    <phoneticPr fontId="6"/>
  </si>
  <si>
    <t>中央区</t>
    <phoneticPr fontId="6"/>
  </si>
  <si>
    <t>○○の家</t>
    <rPh sb="3" eb="4">
      <t>イエ</t>
    </rPh>
    <phoneticPr fontId="15"/>
  </si>
  <si>
    <t>介護老人福祉施設○○園</t>
    <rPh sb="0" eb="8">
      <t>カイゴロウジンフクシシセツ</t>
    </rPh>
    <rPh sb="10" eb="11">
      <t>エン</t>
    </rPh>
    <phoneticPr fontId="15"/>
  </si>
  <si>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</si>
  <si>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</si>
  <si>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</si>
  <si>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具体的には、「令和６年度の賃金の総額（k）」から「令和６年度の賃金改善額(l)」の額を除いた額（i = k - l）と、「令和５年度の賃金の総額(n)」から令和５年度の各加算額、補助金額及び独自の賃金改善額  (o + p + q + r + s) 」を除いた額 {m = n - (o + p + q + r + s)}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rPh sb="178" eb="181">
      <t>グタイテキ</t>
    </rPh>
    <rPh sb="185" eb="187">
      <t>レイワ</t>
    </rPh>
    <rPh sb="203" eb="205">
      <t>レイワ</t>
    </rPh>
    <rPh sb="206" eb="208">
      <t>ネンド</t>
    </rPh>
    <rPh sb="213" eb="214">
      <t>ガク</t>
    </rPh>
    <rPh sb="219" eb="220">
      <t>ガク</t>
    </rPh>
    <rPh sb="239" eb="241">
      <t>レイワ</t>
    </rPh>
    <rPh sb="256" eb="258">
      <t>レイワ</t>
    </rPh>
    <rPh sb="267" eb="270">
      <t>ホジョキン</t>
    </rPh>
    <rPh sb="270" eb="271">
      <t>ガク</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</si>
  <si>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</si>
  <si>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（例）
・令和５年度の旧３加算及び補助金を上回るために行った賃金改善（余剰分）　○○○円
・加算等を原資としない△△手当の創設・維持に要する費用　○○○円</t>
    <rPh sb="1" eb="2">
      <t>レイ</t>
    </rPh>
    <rPh sb="5" eb="7">
      <t>レイワ</t>
    </rPh>
    <rPh sb="8" eb="10">
      <t>ネンド</t>
    </rPh>
    <rPh sb="11" eb="12">
      <t>キュウ</t>
    </rPh>
    <rPh sb="13" eb="15">
      <t>カサン</t>
    </rPh>
    <rPh sb="15" eb="16">
      <t>オヨ</t>
    </rPh>
    <rPh sb="17" eb="20">
      <t>ホジョキン</t>
    </rPh>
    <rPh sb="21" eb="23">
      <t>ウワマワ</t>
    </rPh>
    <rPh sb="27" eb="28">
      <t>オコナ</t>
    </rPh>
    <rPh sb="30" eb="32">
      <t>チンギン</t>
    </rPh>
    <rPh sb="32" eb="34">
      <t>カイゼン</t>
    </rPh>
    <rPh sb="35" eb="38">
      <t>ヨジョウブン</t>
    </rPh>
    <rPh sb="43" eb="44">
      <t>エン</t>
    </rPh>
    <rPh sb="46" eb="48">
      <t>カサン</t>
    </rPh>
    <rPh sb="48" eb="49">
      <t>トウ</t>
    </rPh>
    <rPh sb="50" eb="52">
      <t>ゲンシ</t>
    </rPh>
    <rPh sb="58" eb="60">
      <t>テアテ</t>
    </rPh>
    <rPh sb="61" eb="63">
      <t>ソウセツ</t>
    </rPh>
    <rPh sb="64" eb="66">
      <t>イジ</t>
    </rPh>
    <rPh sb="67" eb="68">
      <t>ヨウ</t>
    </rPh>
    <rPh sb="70" eb="72">
      <t>ヒヨウ</t>
    </rPh>
    <rPh sb="76" eb="77">
      <t>エン</t>
    </rPh>
    <phoneticPr fontId="6"/>
  </si>
  <si>
    <t>（例）
・基本給の処遇改善加算等を原資とする部分と処遇改善手当の総額（○○○円）から２（２）②イ～オの総額（○○○円）を除して、○○○円
・加算等を原資としない△△手当は、対象者〇人×○円×１２か月＝○○○円</t>
    <rPh sb="1" eb="2">
      <t>レイ</t>
    </rPh>
    <rPh sb="5" eb="8">
      <t>キホンキュウ</t>
    </rPh>
    <rPh sb="9" eb="11">
      <t>ショグウ</t>
    </rPh>
    <rPh sb="11" eb="13">
      <t>カイゼン</t>
    </rPh>
    <rPh sb="13" eb="15">
      <t>カサン</t>
    </rPh>
    <rPh sb="15" eb="16">
      <t>トウ</t>
    </rPh>
    <rPh sb="17" eb="19">
      <t>ゲンシ</t>
    </rPh>
    <rPh sb="22" eb="24">
      <t>ブブン</t>
    </rPh>
    <rPh sb="25" eb="27">
      <t>ショグウ</t>
    </rPh>
    <rPh sb="27" eb="29">
      <t>カイゼン</t>
    </rPh>
    <rPh sb="29" eb="31">
      <t>テアテ</t>
    </rPh>
    <rPh sb="32" eb="34">
      <t>ソウガク</t>
    </rPh>
    <rPh sb="38" eb="39">
      <t>エン</t>
    </rPh>
    <rPh sb="51" eb="53">
      <t>ソウガク</t>
    </rPh>
    <rPh sb="57" eb="58">
      <t>エン</t>
    </rPh>
    <rPh sb="60" eb="61">
      <t>ジョ</t>
    </rPh>
    <rPh sb="67" eb="68">
      <t>エン</t>
    </rPh>
    <rPh sb="70" eb="72">
      <t>カサン</t>
    </rPh>
    <rPh sb="72" eb="73">
      <t>トウ</t>
    </rPh>
    <rPh sb="74" eb="76">
      <t>ゲンシ</t>
    </rPh>
    <rPh sb="82" eb="84">
      <t>テアテ</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</si>
  <si>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</si>
  <si>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</si>
  <si>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（例）
・個別の希望に基づく研修計画を作成し、年●回以上●●研修をオンラインで受講させる。
・月２回ランチミーティングを行い、ケアの向上に資する業務の中での気づきの共有やお互いへのフィードバックを行う。</t>
    <phoneticPr fontId="6"/>
  </si>
  <si>
    <t>（例）
・実務経験が３年以上の介護職員に対し、実務者研修の受講費用として、○○万円を支給
・介護福祉士国家試験対策として、法人内で資格取得のための研修会を実施</t>
    <rPh sb="1" eb="2">
      <t>レイ</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</si>
  <si>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</si>
  <si>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</si>
  <si>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</si>
  <si>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（例）退職者が少なく、事業所の賃金構成の中で定期昇給の実施（基本給の引上げによる対応）による人件費の増加が大きいことから、定期昇給と一時金の増額により対応する。</t>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</si>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</sst>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47">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0" fillId="0" borderId="0" xfId="0" applyFill="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66"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0" fillId="0" borderId="1" xfId="0" applyNumberFormat="1" applyBorder="1">
      <alignment vertical="center"/>
    </xf>
    <xf numFmtId="0" fontId="64" fillId="0" borderId="1" xfId="0" applyFont="1" applyFill="1" applyBorder="1" applyAlignment="1">
      <alignment horizontal="center" vertical="center" wrapText="1"/>
    </xf>
    <xf numFmtId="181" fontId="0" fillId="0" borderId="1" xfId="0" applyNumberFormat="1" applyFill="1" applyBorder="1">
      <alignment vertical="center"/>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Fill="1" applyBorder="1" applyAlignment="1" applyProtection="1">
      <alignment horizontal="center" vertical="center" shrinkToFit="1"/>
      <protection locked="0"/>
    </xf>
    <xf numFmtId="176" fontId="11" fillId="0" borderId="56" xfId="0" applyNumberFormat="1" applyFont="1" applyFill="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0" fontId="11" fillId="7" borderId="1" xfId="0" applyFont="1" applyFill="1" applyBorder="1" applyProtection="1">
      <alignment vertical="center"/>
      <protection locked="0"/>
    </xf>
    <xf numFmtId="176" fontId="21" fillId="31" borderId="2" xfId="0" applyNumberFormat="1" applyFont="1" applyFill="1" applyBorder="1" applyAlignment="1" applyProtection="1">
      <alignment horizontal="right"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0" fontId="11" fillId="7" borderId="149"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176" fontId="67" fillId="31" borderId="24" xfId="0" applyNumberFormat="1" applyFont="1" applyFill="1" applyBorder="1" applyAlignment="1" applyProtection="1">
      <alignment horizontal="center" vertical="center" shrinkToFit="1"/>
      <protection locked="0"/>
    </xf>
    <xf numFmtId="176" fontId="67" fillId="31" borderId="148" xfId="0" applyNumberFormat="1" applyFont="1" applyFill="1" applyBorder="1" applyAlignment="1" applyProtection="1">
      <alignment horizontal="center" vertical="center" shrinkToFit="1"/>
      <protection locked="0"/>
    </xf>
    <xf numFmtId="176" fontId="21" fillId="31" borderId="64" xfId="0" applyNumberFormat="1" applyFont="1" applyFill="1" applyBorder="1" applyAlignment="1" applyProtection="1">
      <alignment horizontal="right" vertical="center" shrinkToFit="1"/>
      <protection locked="0"/>
    </xf>
    <xf numFmtId="0" fontId="81" fillId="0" borderId="154" xfId="0" applyFont="1" applyFill="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pplyProtection="1">
      <alignment vertical="center"/>
    </xf>
    <xf numFmtId="0" fontId="11" fillId="2" borderId="0" xfId="0" applyFont="1" applyFill="1" applyProtection="1">
      <alignment vertical="center"/>
    </xf>
    <xf numFmtId="0" fontId="0" fillId="0" borderId="0" xfId="0"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5" xfId="0" applyFont="1" applyFill="1" applyBorder="1" applyAlignment="1" applyProtection="1">
      <alignment horizontal="center" vertical="center"/>
    </xf>
    <xf numFmtId="0" fontId="31" fillId="0" borderId="85" xfId="0" applyFont="1" applyBorder="1" applyProtection="1">
      <alignment vertical="center"/>
    </xf>
    <xf numFmtId="0" fontId="31" fillId="2" borderId="17" xfId="0" applyFont="1" applyFill="1" applyBorder="1" applyAlignment="1" applyProtection="1">
      <alignment horizontal="center" vertical="center"/>
    </xf>
    <xf numFmtId="0" fontId="31" fillId="0" borderId="5" xfId="0" applyFont="1" applyBorder="1" applyProtection="1">
      <alignment vertical="center"/>
    </xf>
    <xf numFmtId="0" fontId="31" fillId="0" borderId="28" xfId="0" applyFont="1" applyBorder="1" applyProtection="1">
      <alignment vertical="center"/>
    </xf>
    <xf numFmtId="0" fontId="31" fillId="2" borderId="19" xfId="0" applyFont="1" applyFill="1" applyBorder="1" applyAlignment="1" applyProtection="1">
      <alignment horizontal="center" vertical="center"/>
    </xf>
    <xf numFmtId="0" fontId="31" fillId="2" borderId="14" xfId="0" applyFont="1" applyFill="1" applyBorder="1" applyAlignment="1" applyProtection="1">
      <alignment horizontal="left" vertical="center"/>
    </xf>
    <xf numFmtId="0" fontId="31" fillId="0" borderId="2" xfId="0" applyFont="1" applyBorder="1" applyAlignment="1" applyProtection="1">
      <alignment horizontal="center" vertical="center"/>
    </xf>
    <xf numFmtId="0" fontId="31" fillId="0" borderId="4" xfId="0" applyFont="1" applyBorder="1" applyProtection="1">
      <alignment vertical="center"/>
    </xf>
    <xf numFmtId="0" fontId="8" fillId="8" borderId="29" xfId="0" applyFont="1" applyFill="1" applyBorder="1" applyAlignment="1" applyProtection="1">
      <alignment horizontal="center" vertical="center"/>
    </xf>
    <xf numFmtId="0" fontId="31" fillId="2" borderId="2" xfId="0" applyFont="1" applyFill="1" applyBorder="1" applyAlignment="1" applyProtection="1">
      <alignment horizontal="center" vertical="center"/>
    </xf>
    <xf numFmtId="0" fontId="31" fillId="0" borderId="52" xfId="0" applyFont="1" applyBorder="1" applyProtection="1">
      <alignment vertical="center"/>
    </xf>
    <xf numFmtId="0" fontId="79" fillId="2" borderId="0" xfId="0" applyFont="1" applyFill="1" applyProtection="1">
      <alignment vertical="center"/>
    </xf>
    <xf numFmtId="0" fontId="31" fillId="32" borderId="98" xfId="0" applyFont="1" applyFill="1" applyBorder="1" applyAlignment="1" applyProtection="1">
      <alignment horizontal="center" vertical="center" wrapText="1"/>
    </xf>
    <xf numFmtId="176" fontId="31" fillId="2" borderId="0" xfId="0" applyNumberFormat="1" applyFont="1" applyFill="1" applyProtection="1">
      <alignment vertical="center"/>
    </xf>
    <xf numFmtId="0" fontId="31" fillId="32" borderId="97" xfId="0" applyFont="1" applyFill="1" applyBorder="1" applyAlignment="1" applyProtection="1">
      <alignment horizontal="center" vertical="center" wrapText="1"/>
    </xf>
    <xf numFmtId="176" fontId="31" fillId="0" borderId="0" xfId="0" applyNumberFormat="1" applyFont="1" applyProtection="1">
      <alignment vertical="center"/>
    </xf>
    <xf numFmtId="0" fontId="25"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Border="1" applyAlignment="1" applyProtection="1">
      <alignment horizontal="left" vertical="top" wrapText="1" shrinkToFit="1"/>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Border="1" applyAlignment="1" applyProtection="1">
      <alignment vertical="center" textRotation="255"/>
    </xf>
    <xf numFmtId="176" fontId="31" fillId="0" borderId="85" xfId="0" applyNumberFormat="1" applyFont="1" applyBorder="1" applyProtection="1">
      <alignment vertical="center"/>
    </xf>
    <xf numFmtId="176" fontId="31" fillId="0" borderId="4" xfId="0" applyNumberFormat="1" applyFont="1" applyBorder="1" applyProtection="1">
      <alignment vertical="center"/>
    </xf>
    <xf numFmtId="0" fontId="0" fillId="0" borderId="0" xfId="0" applyFill="1" applyProtection="1">
      <alignment vertical="center"/>
    </xf>
    <xf numFmtId="0" fontId="22" fillId="0" borderId="0" xfId="0" applyFont="1" applyFill="1" applyProtection="1">
      <alignment vertical="center"/>
    </xf>
    <xf numFmtId="0" fontId="23" fillId="0" borderId="0" xfId="0" applyFont="1" applyFill="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6" fillId="2" borderId="0" xfId="0" applyFont="1" applyFill="1" applyAlignment="1" applyProtection="1">
      <alignment vertical="center"/>
    </xf>
    <xf numFmtId="0" fontId="28" fillId="0" borderId="0" xfId="0" applyFont="1" applyFill="1" applyProtection="1">
      <alignment vertical="center"/>
    </xf>
    <xf numFmtId="0" fontId="0" fillId="2" borderId="0" xfId="0" applyFill="1" applyAlignment="1" applyProtection="1">
      <alignment horizontal="center" vertical="center"/>
    </xf>
    <xf numFmtId="0" fontId="25" fillId="2" borderId="0" xfId="0" applyFont="1" applyFill="1" applyAlignment="1" applyProtection="1">
      <alignment vertical="center"/>
    </xf>
    <xf numFmtId="0" fontId="27" fillId="2" borderId="0" xfId="0" applyFont="1" applyFill="1" applyAlignment="1" applyProtection="1">
      <alignment vertical="center" wrapText="1"/>
    </xf>
    <xf numFmtId="0" fontId="27" fillId="0" borderId="0" xfId="0" applyFont="1" applyFill="1" applyAlignment="1" applyProtection="1">
      <alignment vertical="center" wrapText="1"/>
    </xf>
    <xf numFmtId="0" fontId="34" fillId="2" borderId="0" xfId="0" applyFont="1" applyFill="1" applyProtection="1">
      <alignment vertical="center"/>
    </xf>
    <xf numFmtId="0" fontId="34" fillId="0" borderId="0" xfId="0" applyFont="1" applyFill="1" applyProtection="1">
      <alignment vertical="center"/>
    </xf>
    <xf numFmtId="0" fontId="35" fillId="0" borderId="0" xfId="0" applyFont="1" applyFill="1" applyProtection="1">
      <alignment vertical="center"/>
    </xf>
    <xf numFmtId="0" fontId="34" fillId="0" borderId="0" xfId="0" applyFont="1" applyProtection="1">
      <alignment vertical="center"/>
    </xf>
    <xf numFmtId="0" fontId="27"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8" fillId="3" borderId="29" xfId="0" applyFont="1" applyFill="1" applyBorder="1" applyAlignment="1" applyProtection="1">
      <alignment horizontal="center" vertical="center"/>
    </xf>
    <xf numFmtId="0" fontId="27" fillId="2" borderId="7" xfId="0" applyFont="1" applyFill="1" applyBorder="1" applyProtection="1">
      <alignment vertical="center"/>
    </xf>
    <xf numFmtId="0" fontId="37" fillId="2" borderId="32" xfId="0" applyFont="1" applyFill="1" applyBorder="1" applyAlignment="1" applyProtection="1">
      <alignment horizontal="right" vertical="center" shrinkToFit="1"/>
    </xf>
    <xf numFmtId="0" fontId="37" fillId="2" borderId="35" xfId="0" applyFont="1" applyFill="1" applyBorder="1" applyAlignment="1" applyProtection="1">
      <alignment vertical="center" shrinkToFit="1"/>
    </xf>
    <xf numFmtId="0" fontId="37" fillId="2" borderId="0" xfId="0" applyFont="1" applyFill="1" applyBorder="1" applyAlignment="1" applyProtection="1">
      <alignment vertical="center" shrinkToFit="1"/>
    </xf>
    <xf numFmtId="0" fontId="27"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7" fillId="2" borderId="63" xfId="0" applyFont="1" applyFill="1" applyBorder="1" applyProtection="1">
      <alignment vertical="center"/>
    </xf>
    <xf numFmtId="0" fontId="0" fillId="2" borderId="0" xfId="0" applyFill="1" applyAlignment="1" applyProtection="1">
      <alignment vertical="top"/>
    </xf>
    <xf numFmtId="0" fontId="69" fillId="2" borderId="0" xfId="0" applyFont="1" applyFill="1" applyBorder="1" applyProtection="1">
      <alignment vertical="center"/>
    </xf>
    <xf numFmtId="0" fontId="37" fillId="2" borderId="0" xfId="0" applyFont="1" applyFill="1" applyBorder="1" applyAlignment="1" applyProtection="1">
      <alignment horizontal="right" vertical="center" shrinkToFit="1"/>
    </xf>
    <xf numFmtId="2" fontId="37" fillId="2" borderId="0" xfId="0" applyNumberFormat="1" applyFont="1" applyFill="1" applyBorder="1" applyAlignment="1" applyProtection="1">
      <alignment horizontal="center" vertical="center" shrinkToFit="1"/>
    </xf>
    <xf numFmtId="49" fontId="24" fillId="2" borderId="0" xfId="0" applyNumberFormat="1" applyFont="1" applyFill="1" applyProtection="1">
      <alignment vertical="center"/>
    </xf>
    <xf numFmtId="0" fontId="30" fillId="0" borderId="0" xfId="0" applyFont="1" applyFill="1" applyProtection="1">
      <alignment vertical="center"/>
    </xf>
    <xf numFmtId="0" fontId="25" fillId="0" borderId="0" xfId="0" applyFont="1" applyFill="1" applyAlignment="1" applyProtection="1">
      <alignment horizontal="left" vertical="center" wrapText="1"/>
    </xf>
    <xf numFmtId="0" fontId="25" fillId="0" borderId="0" xfId="0" applyFont="1" applyAlignment="1" applyProtection="1">
      <alignment horizontal="left" vertical="center" wrapText="1"/>
    </xf>
    <xf numFmtId="0" fontId="30" fillId="0" borderId="0" xfId="0" applyFont="1" applyProtection="1">
      <alignment vertical="center"/>
    </xf>
    <xf numFmtId="49" fontId="25" fillId="2" borderId="0" xfId="0" applyNumberFormat="1" applyFont="1" applyFill="1" applyAlignment="1" applyProtection="1">
      <alignment horizontal="center" vertical="center"/>
    </xf>
    <xf numFmtId="0" fontId="25" fillId="2" borderId="0" xfId="0" applyFont="1" applyFill="1" applyAlignment="1" applyProtection="1">
      <alignment vertical="center" wrapText="1"/>
    </xf>
    <xf numFmtId="0" fontId="81" fillId="0" borderId="154" xfId="0" applyFont="1" applyFill="1" applyBorder="1" applyAlignment="1" applyProtection="1">
      <alignment horizontal="center" vertical="center"/>
    </xf>
    <xf numFmtId="0" fontId="29"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16" fillId="0" borderId="0" xfId="0" applyFont="1" applyFill="1" applyAlignment="1" applyProtection="1">
      <alignment horizontal="left" vertical="top" wrapText="1"/>
    </xf>
    <xf numFmtId="49" fontId="25" fillId="2" borderId="0" xfId="0" applyNumberFormat="1" applyFont="1" applyFill="1" applyAlignment="1" applyProtection="1">
      <alignment horizontal="center" vertical="top"/>
    </xf>
    <xf numFmtId="0" fontId="21" fillId="2" borderId="0" xfId="0" applyFont="1" applyFill="1" applyProtection="1">
      <alignment vertical="center"/>
    </xf>
    <xf numFmtId="0" fontId="27" fillId="0" borderId="0" xfId="0" applyFont="1" applyFill="1" applyAlignment="1" applyProtection="1">
      <alignment horizontal="left" vertical="center"/>
    </xf>
    <xf numFmtId="2" fontId="37" fillId="2" borderId="0" xfId="0" applyNumberFormat="1" applyFont="1" applyFill="1" applyBorder="1" applyAlignment="1" applyProtection="1">
      <alignment vertical="center" shrinkToFit="1"/>
    </xf>
    <xf numFmtId="0" fontId="27"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7" fillId="2" borderId="0" xfId="0" applyFont="1" applyFill="1" applyAlignment="1" applyProtection="1">
      <alignment vertical="center" textRotation="255" shrinkToFit="1"/>
    </xf>
    <xf numFmtId="0" fontId="27" fillId="2" borderId="0" xfId="0" applyFont="1" applyFill="1" applyBorder="1" applyAlignment="1" applyProtection="1">
      <alignment horizontal="left" vertical="center" wrapText="1"/>
    </xf>
    <xf numFmtId="0" fontId="30" fillId="2" borderId="0" xfId="0" applyFont="1" applyFill="1" applyBorder="1" applyProtection="1">
      <alignment vertical="center"/>
    </xf>
    <xf numFmtId="0" fontId="8" fillId="2" borderId="0" xfId="0" applyFont="1" applyFill="1" applyBorder="1" applyProtection="1">
      <alignment vertical="center"/>
    </xf>
    <xf numFmtId="0" fontId="0" fillId="0" borderId="159" xfId="0" applyFill="1" applyBorder="1" applyProtection="1">
      <alignment vertical="center"/>
    </xf>
    <xf numFmtId="49" fontId="29" fillId="2" borderId="0" xfId="0" applyNumberFormat="1" applyFont="1" applyFill="1" applyAlignment="1" applyProtection="1">
      <alignment horizontal="center" vertical="center"/>
    </xf>
    <xf numFmtId="0" fontId="29" fillId="2" borderId="0" xfId="0" applyFont="1" applyFill="1" applyProtection="1">
      <alignment vertical="center"/>
    </xf>
    <xf numFmtId="0" fontId="29" fillId="2" borderId="0" xfId="0" applyFont="1" applyFill="1" applyAlignment="1" applyProtection="1">
      <alignment vertical="center" wrapText="1"/>
    </xf>
    <xf numFmtId="0" fontId="29" fillId="2" borderId="0" xfId="0" applyFont="1" applyFill="1" applyAlignment="1" applyProtection="1">
      <alignment horizontal="left" vertical="center"/>
    </xf>
    <xf numFmtId="0" fontId="25" fillId="2" borderId="0" xfId="0" applyFont="1" applyFill="1" applyAlignment="1" applyProtection="1">
      <alignment horizontal="left" vertical="center" wrapText="1"/>
    </xf>
    <xf numFmtId="0" fontId="25" fillId="2" borderId="55" xfId="0" applyFont="1" applyFill="1" applyBorder="1" applyAlignment="1" applyProtection="1">
      <alignment horizontal="center" vertical="center" wrapText="1"/>
    </xf>
    <xf numFmtId="0" fontId="22" fillId="2" borderId="15" xfId="0" applyFont="1" applyFill="1" applyBorder="1" applyProtection="1">
      <alignment vertical="center"/>
    </xf>
    <xf numFmtId="0" fontId="67" fillId="2" borderId="0" xfId="0" applyFont="1" applyFill="1" applyProtection="1">
      <alignment vertical="center"/>
    </xf>
    <xf numFmtId="0" fontId="27" fillId="2" borderId="12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101"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4"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3"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7" fillId="2" borderId="0" xfId="0" applyFont="1" applyFill="1" applyAlignment="1" applyProtection="1">
      <alignment horizontal="left" vertical="center" wrapText="1"/>
    </xf>
    <xf numFmtId="176" fontId="22" fillId="2" borderId="82"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70" fillId="2" borderId="9" xfId="0" applyFont="1" applyFill="1" applyBorder="1" applyAlignment="1" applyProtection="1">
      <alignment vertical="center" wrapText="1"/>
    </xf>
    <xf numFmtId="0" fontId="67"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81" fillId="0" borderId="0" xfId="0" applyFont="1" applyFill="1" applyBorder="1" applyAlignment="1" applyProtection="1">
      <alignment horizontal="center" vertical="center"/>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7" fillId="2" borderId="117" xfId="0" applyFont="1" applyFill="1" applyBorder="1" applyProtection="1">
      <alignment vertical="center"/>
    </xf>
    <xf numFmtId="0" fontId="72" fillId="2" borderId="0" xfId="0" applyFont="1" applyFill="1" applyProtection="1">
      <alignment vertical="center"/>
    </xf>
    <xf numFmtId="0" fontId="72" fillId="2" borderId="15" xfId="0" applyFont="1" applyFill="1" applyBorder="1" applyProtection="1">
      <alignment vertical="center"/>
    </xf>
    <xf numFmtId="0" fontId="25" fillId="2" borderId="114" xfId="0" applyFont="1" applyFill="1" applyBorder="1" applyAlignment="1" applyProtection="1">
      <alignment horizontal="center" vertical="center" wrapText="1"/>
    </xf>
    <xf numFmtId="176" fontId="22" fillId="2" borderId="35" xfId="0" applyNumberFormat="1" applyFont="1" applyFill="1" applyBorder="1" applyProtection="1">
      <alignment vertical="center"/>
    </xf>
    <xf numFmtId="0" fontId="76" fillId="2" borderId="0" xfId="0" applyFont="1" applyFill="1" applyProtection="1">
      <alignment vertical="center"/>
    </xf>
    <xf numFmtId="0" fontId="25" fillId="32" borderId="67" xfId="0" applyFont="1" applyFill="1" applyBorder="1" applyAlignment="1" applyProtection="1">
      <alignment horizontal="center" vertical="center" wrapText="1"/>
    </xf>
    <xf numFmtId="0" fontId="37" fillId="0" borderId="134" xfId="0" applyFont="1" applyBorder="1" applyAlignment="1" applyProtection="1">
      <alignment horizontal="center" vertical="center"/>
    </xf>
    <xf numFmtId="0" fontId="25" fillId="32" borderId="74" xfId="0" applyFont="1" applyFill="1" applyBorder="1" applyAlignment="1" applyProtection="1">
      <alignment horizontal="center" vertical="center" wrapText="1"/>
    </xf>
    <xf numFmtId="0" fontId="37" fillId="0" borderId="89" xfId="0" applyFont="1" applyBorder="1" applyAlignment="1" applyProtection="1">
      <alignment horizontal="center" vertical="center"/>
    </xf>
    <xf numFmtId="0" fontId="25" fillId="32" borderId="47" xfId="0" applyFont="1" applyFill="1" applyBorder="1" applyAlignment="1" applyProtection="1">
      <alignment horizontal="center" vertical="center" wrapText="1"/>
    </xf>
    <xf numFmtId="0" fontId="37" fillId="0" borderId="135" xfId="0" applyFont="1" applyBorder="1" applyAlignment="1" applyProtection="1">
      <alignment horizontal="center" vertical="center"/>
    </xf>
    <xf numFmtId="0" fontId="27" fillId="2" borderId="42" xfId="0" applyFont="1" applyFill="1" applyBorder="1" applyAlignment="1" applyProtection="1">
      <alignment horizontal="center" vertical="center"/>
    </xf>
    <xf numFmtId="0" fontId="31" fillId="0" borderId="0" xfId="0" applyFont="1" applyFill="1" applyAlignment="1" applyProtection="1">
      <alignment vertical="center" wrapText="1"/>
    </xf>
    <xf numFmtId="0" fontId="67" fillId="2" borderId="0" xfId="0" applyFont="1" applyFill="1" applyBorder="1" applyProtection="1">
      <alignment vertical="center"/>
    </xf>
    <xf numFmtId="0" fontId="25" fillId="2" borderId="0" xfId="0" applyNumberFormat="1" applyFont="1" applyFill="1" applyAlignment="1" applyProtection="1">
      <alignment horizontal="left" vertical="top" wrapText="1"/>
    </xf>
    <xf numFmtId="0" fontId="25" fillId="2" borderId="0" xfId="0" applyFont="1" applyFill="1" applyAlignment="1" applyProtection="1">
      <alignment horizontal="center" vertical="center" wrapText="1"/>
    </xf>
    <xf numFmtId="0" fontId="26" fillId="3" borderId="29" xfId="0" applyNumberFormat="1" applyFont="1" applyFill="1" applyBorder="1" applyAlignment="1" applyProtection="1">
      <alignment horizontal="left" vertical="center" wrapText="1"/>
    </xf>
    <xf numFmtId="0" fontId="83" fillId="0" borderId="154" xfId="0" applyFont="1" applyFill="1" applyBorder="1" applyAlignment="1" applyProtection="1">
      <alignment horizontal="center" vertical="center"/>
    </xf>
    <xf numFmtId="0" fontId="26" fillId="3" borderId="29" xfId="0" applyFont="1" applyFill="1" applyBorder="1" applyAlignment="1" applyProtection="1">
      <alignment vertical="center" wrapText="1"/>
    </xf>
    <xf numFmtId="0" fontId="26" fillId="3" borderId="29" xfId="0" applyFont="1" applyFill="1" applyBorder="1" applyAlignment="1" applyProtection="1">
      <alignment horizontal="left" vertical="center" wrapText="1"/>
    </xf>
    <xf numFmtId="0" fontId="9" fillId="0" borderId="0" xfId="0" applyFont="1" applyFill="1" applyProtection="1">
      <alignment vertical="center"/>
    </xf>
    <xf numFmtId="0" fontId="8" fillId="8" borderId="88" xfId="0" applyFont="1" applyFill="1" applyBorder="1" applyAlignment="1" applyProtection="1">
      <alignment horizontal="center" vertical="center"/>
    </xf>
    <xf numFmtId="0" fontId="27" fillId="2" borderId="24" xfId="0" applyFont="1" applyFill="1" applyBorder="1" applyProtection="1">
      <alignment vertical="center"/>
    </xf>
    <xf numFmtId="0" fontId="22" fillId="2" borderId="25" xfId="0" applyFont="1" applyFill="1" applyBorder="1" applyProtection="1">
      <alignment vertical="center"/>
    </xf>
    <xf numFmtId="0" fontId="25" fillId="2" borderId="25" xfId="0" applyFont="1" applyFill="1" applyBorder="1" applyProtection="1">
      <alignment vertical="center"/>
    </xf>
    <xf numFmtId="0" fontId="25" fillId="2" borderId="25" xfId="0" applyFont="1" applyFill="1" applyBorder="1" applyAlignment="1" applyProtection="1">
      <alignment vertical="center" wrapText="1"/>
    </xf>
    <xf numFmtId="0" fontId="21" fillId="2" borderId="26" xfId="0" applyFont="1" applyFill="1" applyBorder="1" applyAlignment="1" applyProtection="1">
      <alignment horizontal="center" vertical="center"/>
    </xf>
    <xf numFmtId="182" fontId="30" fillId="0" borderId="0" xfId="0" applyNumberFormat="1" applyFont="1" applyFill="1" applyProtection="1">
      <alignment vertical="center"/>
    </xf>
    <xf numFmtId="183" fontId="30" fillId="0" borderId="0" xfId="0" applyNumberFormat="1" applyFont="1" applyFill="1" applyProtection="1">
      <alignment vertical="center"/>
    </xf>
    <xf numFmtId="0" fontId="27" fillId="2" borderId="35" xfId="0" applyFont="1" applyFill="1" applyBorder="1" applyProtection="1">
      <alignment vertical="center"/>
    </xf>
    <xf numFmtId="0" fontId="25" fillId="32" borderId="140" xfId="0" applyFont="1" applyFill="1" applyBorder="1" applyAlignment="1" applyProtection="1">
      <alignment horizontal="center" vertical="center" wrapText="1"/>
    </xf>
    <xf numFmtId="0" fontId="25" fillId="2" borderId="0" xfId="0" applyFont="1" applyFill="1" applyBorder="1" applyProtection="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center" vertical="center"/>
    </xf>
    <xf numFmtId="0" fontId="21" fillId="2" borderId="32" xfId="0" applyFont="1" applyFill="1" applyBorder="1" applyAlignment="1" applyProtection="1">
      <alignment horizontal="center" vertical="center"/>
    </xf>
    <xf numFmtId="0" fontId="25" fillId="32" borderId="141" xfId="0" applyFont="1" applyFill="1" applyBorder="1" applyAlignment="1" applyProtection="1">
      <alignment horizontal="center" vertical="center" wrapText="1"/>
    </xf>
    <xf numFmtId="0" fontId="27" fillId="2" borderId="0" xfId="0" applyFont="1" applyFill="1" applyBorder="1" applyAlignment="1" applyProtection="1">
      <alignment vertical="top"/>
    </xf>
    <xf numFmtId="0" fontId="25" fillId="2" borderId="0" xfId="0" applyFont="1" applyFill="1" applyBorder="1" applyAlignment="1" applyProtection="1">
      <alignment vertical="center" wrapText="1"/>
    </xf>
    <xf numFmtId="182" fontId="30" fillId="2" borderId="0" xfId="0" applyNumberFormat="1" applyFont="1" applyFill="1" applyProtection="1">
      <alignment vertical="center"/>
    </xf>
    <xf numFmtId="0" fontId="27" fillId="2" borderId="37" xfId="0" applyFont="1" applyFill="1" applyBorder="1" applyProtection="1">
      <alignment vertical="center"/>
    </xf>
    <xf numFmtId="0" fontId="25" fillId="32" borderId="142" xfId="0" applyFont="1" applyFill="1" applyBorder="1" applyAlignment="1" applyProtection="1">
      <alignment horizontal="center" vertical="center" wrapText="1"/>
    </xf>
    <xf numFmtId="0" fontId="25" fillId="2" borderId="117" xfId="0" applyFont="1" applyFill="1" applyBorder="1" applyProtection="1">
      <alignment vertical="center"/>
    </xf>
    <xf numFmtId="0" fontId="27" fillId="2" borderId="117" xfId="0" applyFont="1" applyFill="1" applyBorder="1" applyAlignment="1" applyProtection="1">
      <alignment vertical="top"/>
    </xf>
    <xf numFmtId="0" fontId="27" fillId="2" borderId="118" xfId="0" applyFont="1" applyFill="1" applyBorder="1" applyProtection="1">
      <alignment vertical="center"/>
    </xf>
    <xf numFmtId="0" fontId="30" fillId="2" borderId="0" xfId="0" applyFont="1" applyFill="1" applyAlignment="1" applyProtection="1">
      <alignment vertical="center"/>
    </xf>
    <xf numFmtId="49" fontId="26" fillId="2" borderId="0" xfId="0" applyNumberFormat="1" applyFont="1" applyFill="1" applyProtection="1">
      <alignment vertical="center"/>
    </xf>
    <xf numFmtId="49" fontId="21" fillId="2" borderId="0" xfId="0" applyNumberFormat="1" applyFont="1" applyFill="1" applyProtection="1">
      <alignment vertical="center"/>
    </xf>
    <xf numFmtId="0" fontId="36" fillId="2" borderId="0" xfId="0" applyFont="1" applyFill="1" applyAlignment="1" applyProtection="1">
      <alignment horizontal="left" vertical="center" wrapText="1"/>
    </xf>
    <xf numFmtId="49" fontId="25" fillId="2" borderId="0" xfId="0" applyNumberFormat="1" applyFont="1" applyFill="1" applyProtection="1">
      <alignment vertical="center"/>
    </xf>
    <xf numFmtId="49" fontId="25" fillId="0" borderId="0" xfId="0" applyNumberFormat="1" applyFont="1" applyAlignment="1" applyProtection="1">
      <alignment horizontal="center" vertical="top"/>
    </xf>
    <xf numFmtId="49" fontId="27" fillId="2" borderId="15" xfId="0" applyNumberFormat="1" applyFont="1" applyFill="1" applyBorder="1" applyAlignment="1" applyProtection="1">
      <alignment horizontal="left" vertical="center" wrapText="1"/>
    </xf>
    <xf numFmtId="49" fontId="27" fillId="2" borderId="0" xfId="0" applyNumberFormat="1" applyFont="1" applyFill="1" applyAlignment="1" applyProtection="1">
      <alignment horizontal="left" vertical="center" wrapText="1"/>
    </xf>
    <xf numFmtId="0" fontId="22" fillId="2" borderId="0" xfId="0" applyFont="1" applyFill="1" applyAlignment="1" applyProtection="1">
      <alignment vertical="top"/>
    </xf>
    <xf numFmtId="0" fontId="8" fillId="8" borderId="29" xfId="0" applyFont="1" applyFill="1" applyBorder="1" applyAlignment="1" applyProtection="1">
      <alignment horizontal="left" vertical="center"/>
    </xf>
    <xf numFmtId="0" fontId="22" fillId="0" borderId="0" xfId="0" applyFont="1" applyAlignment="1" applyProtection="1">
      <alignment vertical="top"/>
    </xf>
    <xf numFmtId="0" fontId="25" fillId="32" borderId="45" xfId="0" applyFont="1" applyFill="1" applyBorder="1" applyAlignment="1" applyProtection="1">
      <alignment horizontal="center" vertical="center" wrapText="1"/>
    </xf>
    <xf numFmtId="0" fontId="25" fillId="2" borderId="46"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32" borderId="157" xfId="0" applyFont="1" applyFill="1" applyBorder="1" applyAlignment="1" applyProtection="1">
      <alignment horizontal="center" vertical="center" wrapText="1"/>
    </xf>
    <xf numFmtId="0" fontId="25" fillId="2" borderId="77" xfId="0" applyFont="1" applyFill="1" applyBorder="1" applyAlignment="1" applyProtection="1">
      <alignment vertical="center" wrapText="1"/>
    </xf>
    <xf numFmtId="0" fontId="25" fillId="32" borderId="78" xfId="0" applyFont="1" applyFill="1" applyBorder="1" applyAlignment="1" applyProtection="1">
      <alignment horizontal="center" vertical="center" wrapText="1"/>
    </xf>
    <xf numFmtId="0" fontId="25" fillId="32" borderId="158" xfId="0" applyFont="1" applyFill="1" applyBorder="1" applyAlignment="1" applyProtection="1">
      <alignment horizontal="center" vertical="center" wrapText="1"/>
    </xf>
    <xf numFmtId="0" fontId="25" fillId="2" borderId="70" xfId="0" applyFont="1" applyFill="1" applyBorder="1" applyAlignment="1" applyProtection="1">
      <alignment horizontal="left" vertical="center" wrapText="1"/>
    </xf>
    <xf numFmtId="0" fontId="25" fillId="2" borderId="77" xfId="0" applyFont="1" applyFill="1" applyBorder="1" applyAlignment="1" applyProtection="1">
      <alignment horizontal="left" vertical="center" wrapText="1"/>
    </xf>
    <xf numFmtId="0" fontId="25" fillId="2" borderId="3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118" xfId="0" applyFont="1" applyFill="1" applyBorder="1" applyAlignment="1" applyProtection="1">
      <alignment vertical="center" wrapText="1"/>
    </xf>
    <xf numFmtId="49" fontId="11" fillId="2" borderId="0" xfId="0" applyNumberFormat="1" applyFont="1" applyFill="1" applyProtection="1">
      <alignment vertical="center"/>
    </xf>
    <xf numFmtId="49" fontId="45" fillId="2" borderId="0" xfId="0" applyNumberFormat="1" applyFont="1" applyFill="1" applyAlignment="1" applyProtection="1">
      <alignment vertical="center"/>
    </xf>
    <xf numFmtId="49" fontId="38" fillId="2" borderId="0" xfId="0" applyNumberFormat="1" applyFont="1" applyFill="1" applyAlignment="1" applyProtection="1">
      <alignment vertical="top"/>
    </xf>
    <xf numFmtId="0" fontId="39" fillId="2" borderId="0" xfId="0" applyFont="1" applyFill="1" applyAlignment="1" applyProtection="1">
      <alignment horizontal="left" vertical="top" wrapText="1"/>
    </xf>
    <xf numFmtId="0" fontId="40" fillId="2" borderId="0" xfId="0" applyFont="1" applyFill="1" applyAlignment="1" applyProtection="1">
      <alignment horizontal="left" vertical="top" wrapText="1"/>
    </xf>
    <xf numFmtId="0" fontId="38" fillId="0" borderId="0" xfId="0" applyFont="1" applyProtection="1">
      <alignment vertical="center"/>
    </xf>
    <xf numFmtId="0" fontId="21" fillId="2" borderId="17" xfId="0" applyFont="1" applyFill="1" applyBorder="1" applyProtection="1">
      <alignment vertical="center"/>
    </xf>
    <xf numFmtId="0" fontId="8" fillId="0" borderId="0" xfId="0" applyFont="1" applyAlignment="1" applyProtection="1">
      <alignment horizontal="center" vertical="center"/>
    </xf>
    <xf numFmtId="0" fontId="8" fillId="0" borderId="0" xfId="0" applyFont="1" applyFill="1" applyProtection="1">
      <alignment vertical="center"/>
    </xf>
    <xf numFmtId="0" fontId="25" fillId="2" borderId="0" xfId="0" applyFont="1" applyFill="1" applyAlignment="1" applyProtection="1">
      <alignment horizontal="center" vertical="center"/>
    </xf>
    <xf numFmtId="49" fontId="11" fillId="2" borderId="24" xfId="0" applyNumberFormat="1" applyFont="1" applyFill="1" applyBorder="1" applyProtection="1">
      <alignment vertical="center"/>
    </xf>
    <xf numFmtId="0" fontId="11" fillId="2" borderId="25" xfId="0" applyFont="1" applyFill="1" applyBorder="1" applyProtection="1">
      <alignment vertical="center"/>
    </xf>
    <xf numFmtId="0" fontId="11" fillId="2" borderId="26" xfId="0" applyFont="1" applyFill="1" applyBorder="1" applyProtection="1">
      <alignment vertical="center"/>
    </xf>
    <xf numFmtId="0" fontId="41" fillId="2" borderId="35" xfId="0" applyFont="1" applyFill="1" applyBorder="1" applyAlignment="1" applyProtection="1">
      <alignment vertical="center" wrapText="1"/>
    </xf>
    <xf numFmtId="0" fontId="41" fillId="2" borderId="32" xfId="0" applyFont="1" applyFill="1" applyBorder="1" applyAlignment="1" applyProtection="1">
      <alignment vertical="center" wrapText="1"/>
    </xf>
    <xf numFmtId="0" fontId="41" fillId="2" borderId="0" xfId="0" applyFont="1" applyFill="1" applyAlignment="1" applyProtection="1">
      <alignment vertical="center" wrapText="1"/>
    </xf>
    <xf numFmtId="0" fontId="42" fillId="2" borderId="0" xfId="0" applyFont="1" applyFill="1" applyProtection="1">
      <alignment vertical="center"/>
    </xf>
    <xf numFmtId="0" fontId="41" fillId="2" borderId="35" xfId="0" applyFont="1" applyFill="1" applyBorder="1" applyProtection="1">
      <alignment vertical="center"/>
    </xf>
    <xf numFmtId="0" fontId="41" fillId="2" borderId="0" xfId="0" applyFont="1" applyFill="1" applyProtection="1">
      <alignment vertical="center"/>
    </xf>
    <xf numFmtId="0" fontId="41" fillId="2" borderId="0" xfId="0" applyFont="1" applyFill="1" applyAlignment="1" applyProtection="1">
      <alignment vertical="center" shrinkToFit="1"/>
    </xf>
    <xf numFmtId="0" fontId="41" fillId="2" borderId="32" xfId="0" applyFont="1" applyFill="1" applyBorder="1" applyAlignment="1" applyProtection="1">
      <alignment vertical="center" shrinkToFit="1"/>
    </xf>
    <xf numFmtId="0" fontId="42" fillId="0" borderId="0" xfId="0" applyFont="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xf>
    <xf numFmtId="0" fontId="43" fillId="2" borderId="32" xfId="0" applyFont="1" applyFill="1" applyBorder="1" applyAlignment="1" applyProtection="1">
      <alignment vertical="center"/>
    </xf>
    <xf numFmtId="0" fontId="11" fillId="2" borderId="37" xfId="0" applyFont="1" applyFill="1" applyBorder="1" applyProtection="1">
      <alignment vertical="center"/>
    </xf>
    <xf numFmtId="0" fontId="41" fillId="2" borderId="21" xfId="0" applyFont="1" applyFill="1" applyBorder="1" applyProtection="1">
      <alignment vertical="center"/>
    </xf>
    <xf numFmtId="0" fontId="11" fillId="2" borderId="21" xfId="0" applyFont="1" applyFill="1" applyBorder="1" applyProtection="1">
      <alignment vertical="center"/>
    </xf>
    <xf numFmtId="0" fontId="11" fillId="2" borderId="38" xfId="0" applyFont="1" applyFill="1" applyBorder="1" applyProtection="1">
      <alignment vertical="center"/>
    </xf>
    <xf numFmtId="0" fontId="44" fillId="2" borderId="0" xfId="0" applyFont="1" applyFill="1" applyProtection="1">
      <alignment vertical="center"/>
    </xf>
    <xf numFmtId="0" fontId="45" fillId="2" borderId="0" xfId="0" applyFont="1" applyFill="1" applyProtection="1">
      <alignment vertical="center"/>
    </xf>
    <xf numFmtId="0" fontId="33" fillId="8" borderId="1" xfId="0" applyFont="1" applyFill="1" applyBorder="1" applyAlignment="1" applyProtection="1">
      <alignment horizontal="center" vertical="center"/>
    </xf>
    <xf numFmtId="0" fontId="30" fillId="0" borderId="93" xfId="0" quotePrefix="1" applyFont="1" applyBorder="1" applyAlignment="1" applyProtection="1">
      <alignment vertical="center"/>
    </xf>
    <xf numFmtId="0" fontId="30" fillId="0" borderId="101" xfId="0" quotePrefix="1" applyFont="1" applyBorder="1" applyAlignment="1" applyProtection="1">
      <alignment vertical="center"/>
    </xf>
    <xf numFmtId="0" fontId="9" fillId="0" borderId="0" xfId="0" applyFont="1" applyProtection="1">
      <alignment vertical="center"/>
    </xf>
    <xf numFmtId="0" fontId="30" fillId="0" borderId="101" xfId="0" quotePrefix="1" applyFont="1" applyBorder="1" applyAlignment="1" applyProtection="1">
      <alignment horizontal="center" vertical="center"/>
    </xf>
    <xf numFmtId="0" fontId="25" fillId="0" borderId="112" xfId="0" quotePrefix="1" applyFont="1" applyBorder="1" applyAlignment="1" applyProtection="1">
      <alignment horizontal="center" vertical="center"/>
    </xf>
    <xf numFmtId="0" fontId="67"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7"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1"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7" xfId="0" applyFont="1" applyBorder="1" applyProtection="1">
      <alignment vertical="center"/>
    </xf>
    <xf numFmtId="0" fontId="11" fillId="0" borderId="22" xfId="0" applyFont="1" applyBorder="1" applyProtection="1">
      <alignment vertical="center"/>
    </xf>
    <xf numFmtId="0" fontId="11" fillId="0" borderId="23" xfId="0" applyFont="1" applyBorder="1" applyProtection="1">
      <alignment vertical="center"/>
    </xf>
    <xf numFmtId="0" fontId="11" fillId="0" borderId="39"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0" xfId="0" applyNumberFormat="1" applyFont="1" applyProtection="1">
      <alignment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11" fillId="0" borderId="0" xfId="0" applyFont="1" applyFill="1" applyProtection="1">
      <alignment vertical="center"/>
    </xf>
    <xf numFmtId="0" fontId="78" fillId="2" borderId="0" xfId="0" applyFont="1" applyFill="1" applyProtection="1">
      <alignment vertical="center"/>
    </xf>
    <xf numFmtId="0" fontId="62" fillId="2" borderId="0" xfId="0" applyFont="1" applyFill="1" applyProtection="1">
      <alignment vertical="center"/>
    </xf>
    <xf numFmtId="0" fontId="78" fillId="2" borderId="1" xfId="0" applyFont="1" applyFill="1" applyBorder="1" applyAlignment="1" applyProtection="1">
      <alignment horizontal="center" vertical="center"/>
    </xf>
    <xf numFmtId="0" fontId="0" fillId="0" borderId="0" xfId="0" applyFont="1" applyProtection="1">
      <alignment vertical="center"/>
    </xf>
    <xf numFmtId="0" fontId="12" fillId="0" borderId="0" xfId="0" applyFont="1" applyProtection="1">
      <alignment vertical="center"/>
    </xf>
    <xf numFmtId="0" fontId="17" fillId="2" borderId="0" xfId="0" applyFont="1" applyFill="1" applyAlignment="1" applyProtection="1">
      <alignment horizontal="center" vertical="center"/>
    </xf>
    <xf numFmtId="0" fontId="17" fillId="2" borderId="0" xfId="0" applyFont="1" applyFill="1" applyProtection="1">
      <alignment vertical="center"/>
    </xf>
    <xf numFmtId="176" fontId="11" fillId="2" borderId="30" xfId="0" applyNumberFormat="1" applyFont="1" applyFill="1" applyBorder="1" applyAlignment="1" applyProtection="1">
      <alignment vertical="center" shrinkToFit="1"/>
    </xf>
    <xf numFmtId="0" fontId="31" fillId="2" borderId="4" xfId="0" applyFont="1" applyFill="1" applyBorder="1" applyProtection="1">
      <alignment vertical="center"/>
    </xf>
    <xf numFmtId="0" fontId="80" fillId="0" borderId="154" xfId="0" applyFont="1" applyFill="1" applyBorder="1" applyAlignment="1" applyProtection="1">
      <alignment horizontal="center" vertical="center"/>
    </xf>
    <xf numFmtId="176" fontId="11" fillId="2" borderId="31" xfId="0" applyNumberFormat="1" applyFont="1" applyFill="1" applyBorder="1" applyAlignment="1" applyProtection="1">
      <alignment vertical="center" shrinkToFit="1"/>
    </xf>
    <xf numFmtId="176" fontId="11" fillId="2" borderId="151" xfId="0" applyNumberFormat="1" applyFont="1" applyFill="1" applyBorder="1" applyAlignment="1" applyProtection="1">
      <alignment vertical="center" shrinkToFit="1"/>
    </xf>
    <xf numFmtId="180" fontId="34"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1" fillId="2" borderId="91" xfId="0" applyNumberFormat="1" applyFont="1" applyFill="1" applyBorder="1" applyAlignment="1" applyProtection="1">
      <alignment vertical="center" shrinkToFit="1"/>
    </xf>
    <xf numFmtId="180" fontId="34" fillId="2" borderId="91" xfId="0" applyNumberFormat="1" applyFont="1" applyFill="1" applyBorder="1" applyAlignment="1" applyProtection="1">
      <alignment horizontal="right" vertical="center"/>
    </xf>
    <xf numFmtId="0" fontId="27" fillId="2" borderId="0" xfId="0" applyFont="1" applyFill="1" applyAlignment="1" applyProtection="1">
      <alignment horizontal="left" vertical="center" wrapText="1"/>
    </xf>
    <xf numFmtId="176" fontId="27" fillId="2" borderId="0" xfId="0" applyNumberFormat="1" applyFont="1" applyFill="1" applyAlignment="1" applyProtection="1">
      <alignment vertical="center" shrinkToFit="1"/>
    </xf>
    <xf numFmtId="0" fontId="21"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1" fillId="2" borderId="60" xfId="0" applyFont="1" applyFill="1" applyBorder="1" applyAlignment="1" applyProtection="1">
      <alignment horizontal="center" vertical="center"/>
    </xf>
    <xf numFmtId="0" fontId="21" fillId="2" borderId="60" xfId="0" applyFont="1" applyFill="1" applyBorder="1" applyAlignment="1" applyProtection="1">
      <alignment horizontal="center" vertical="center" wrapText="1"/>
    </xf>
    <xf numFmtId="0" fontId="80" fillId="0" borderId="153" xfId="0" applyFont="1" applyBorder="1" applyAlignment="1" applyProtection="1">
      <alignment horizontal="center" vertical="center" wrapText="1"/>
    </xf>
    <xf numFmtId="0" fontId="21" fillId="0" borderId="113" xfId="0" applyFont="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4" xfId="0" applyFont="1" applyFill="1" applyBorder="1" applyAlignment="1" applyProtection="1">
      <alignment vertical="center" wrapText="1"/>
    </xf>
    <xf numFmtId="0" fontId="21" fillId="2" borderId="39" xfId="0" applyFont="1" applyFill="1" applyBorder="1" applyAlignment="1" applyProtection="1">
      <alignment vertical="center" wrapText="1" shrinkToFit="1"/>
    </xf>
    <xf numFmtId="0" fontId="21" fillId="2" borderId="17" xfId="0" applyFont="1" applyFill="1" applyBorder="1" applyAlignment="1" applyProtection="1">
      <alignment vertical="center" wrapText="1" shrinkToFit="1"/>
    </xf>
    <xf numFmtId="176" fontId="11" fillId="0" borderId="2" xfId="0" applyNumberFormat="1" applyFont="1" applyFill="1" applyBorder="1" applyAlignment="1" applyProtection="1">
      <alignment horizontal="right" vertical="center" shrinkToFit="1"/>
    </xf>
    <xf numFmtId="182" fontId="11" fillId="0" borderId="39" xfId="0" applyNumberFormat="1" applyFont="1" applyFill="1" applyBorder="1" applyAlignment="1" applyProtection="1">
      <alignment horizontal="right" vertical="center" shrinkToFit="1"/>
    </xf>
    <xf numFmtId="0" fontId="81" fillId="0" borderId="153" xfId="0" applyFont="1" applyBorder="1" applyProtection="1">
      <alignment vertical="center"/>
    </xf>
    <xf numFmtId="0" fontId="81" fillId="0" borderId="154" xfId="0" applyFont="1" applyBorder="1" applyProtection="1">
      <alignment vertical="center"/>
    </xf>
    <xf numFmtId="0" fontId="13" fillId="0" borderId="0" xfId="0" applyFont="1" applyProtection="1">
      <alignment vertical="center"/>
    </xf>
    <xf numFmtId="177" fontId="21" fillId="0" borderId="52" xfId="0" applyNumberFormat="1" applyFont="1" applyBorder="1" applyAlignment="1" applyProtection="1">
      <alignment horizontal="center" vertical="center"/>
    </xf>
    <xf numFmtId="0" fontId="21" fillId="2" borderId="13"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1" fillId="2" borderId="13" xfId="0" applyFont="1" applyFill="1" applyBorder="1" applyAlignment="1" applyProtection="1">
      <alignment vertical="center" wrapText="1" shrinkToFit="1"/>
    </xf>
    <xf numFmtId="0" fontId="21" fillId="2" borderId="5" xfId="0" applyFont="1" applyFill="1" applyBorder="1" applyAlignment="1" applyProtection="1">
      <alignment vertical="center" wrapText="1" shrinkToFit="1"/>
    </xf>
    <xf numFmtId="182" fontId="11" fillId="0" borderId="1" xfId="0" applyNumberFormat="1" applyFont="1" applyFill="1" applyBorder="1" applyAlignment="1" applyProtection="1">
      <alignment horizontal="right" vertical="center" shrinkToFit="1"/>
    </xf>
    <xf numFmtId="182" fontId="11" fillId="0" borderId="1" xfId="0" applyNumberFormat="1" applyFont="1" applyFill="1" applyBorder="1" applyAlignment="1" applyProtection="1">
      <alignment horizontal="right" vertical="center" shrinkToFit="1"/>
    </xf>
    <xf numFmtId="0" fontId="78" fillId="2" borderId="0" xfId="0" applyFont="1" applyFill="1" applyAlignment="1" applyProtection="1">
      <alignment vertical="center"/>
    </xf>
    <xf numFmtId="0" fontId="11" fillId="2" borderId="0" xfId="0" applyFont="1" applyFill="1" applyAlignment="1" applyProtection="1">
      <alignment vertical="center"/>
    </xf>
    <xf numFmtId="0" fontId="17" fillId="2" borderId="0" xfId="0" applyFont="1" applyFill="1" applyAlignment="1" applyProtection="1">
      <alignment vertical="center"/>
    </xf>
    <xf numFmtId="0" fontId="0" fillId="2" borderId="0" xfId="0" applyFont="1" applyFill="1" applyProtection="1">
      <alignment vertical="center"/>
    </xf>
    <xf numFmtId="0" fontId="12" fillId="2" borderId="0" xfId="0" applyFont="1" applyFill="1" applyProtection="1">
      <alignment vertical="center"/>
    </xf>
    <xf numFmtId="0" fontId="0" fillId="2" borderId="0" xfId="0" applyFill="1" applyAlignment="1" applyProtection="1">
      <alignment vertical="center"/>
    </xf>
    <xf numFmtId="176" fontId="11" fillId="2" borderId="66" xfId="0" applyNumberFormat="1" applyFont="1" applyFill="1" applyBorder="1" applyAlignment="1" applyProtection="1">
      <alignment vertical="center" shrinkToFit="1"/>
    </xf>
    <xf numFmtId="180" fontId="34" fillId="2" borderId="119" xfId="0" applyNumberFormat="1" applyFont="1" applyFill="1" applyBorder="1" applyAlignment="1" applyProtection="1">
      <alignment horizontal="right" vertical="center"/>
    </xf>
    <xf numFmtId="0" fontId="12" fillId="0" borderId="0" xfId="0" applyFont="1" applyFill="1" applyProtection="1">
      <alignment vertical="center"/>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1" fillId="2" borderId="60" xfId="0" applyFont="1" applyFill="1" applyBorder="1" applyAlignment="1" applyProtection="1">
      <alignment horizontal="center" vertical="center"/>
    </xf>
    <xf numFmtId="0" fontId="27" fillId="2" borderId="65" xfId="0" applyFont="1" applyFill="1" applyBorder="1" applyAlignment="1" applyProtection="1">
      <alignment horizontal="center" vertical="center" wrapText="1"/>
    </xf>
    <xf numFmtId="0" fontId="80" fillId="0" borderId="154" xfId="0" applyFont="1" applyBorder="1" applyAlignment="1" applyProtection="1">
      <alignment horizontal="center" vertical="center" wrapText="1"/>
    </xf>
    <xf numFmtId="0" fontId="21" fillId="0" borderId="113" xfId="0" quotePrefix="1" applyFont="1" applyBorder="1" applyAlignment="1" applyProtection="1">
      <alignment horizontal="right" vertical="center"/>
    </xf>
    <xf numFmtId="176" fontId="21" fillId="0" borderId="95" xfId="0" applyNumberFormat="1" applyFont="1" applyFill="1" applyBorder="1" applyAlignment="1" applyProtection="1">
      <alignment horizontal="right" vertical="center" shrinkToFit="1"/>
    </xf>
    <xf numFmtId="176" fontId="21" fillId="31" borderId="25" xfId="0" applyNumberFormat="1" applyFont="1" applyFill="1" applyBorder="1" applyAlignment="1" applyProtection="1">
      <alignment horizontal="right" vertical="center" shrinkToFit="1"/>
    </xf>
    <xf numFmtId="176" fontId="21" fillId="0" borderId="51" xfId="0" applyNumberFormat="1" applyFont="1" applyFill="1" applyBorder="1" applyAlignment="1" applyProtection="1">
      <alignment horizontal="right" vertical="center" shrinkToFit="1"/>
    </xf>
    <xf numFmtId="0" fontId="81" fillId="0" borderId="154" xfId="0" applyFont="1" applyBorder="1" applyAlignment="1" applyProtection="1">
      <alignment horizontal="left" vertical="center" wrapText="1"/>
    </xf>
    <xf numFmtId="177" fontId="21" fillId="0" borderId="52" xfId="0" applyNumberFormat="1" applyFont="1" applyBorder="1" applyAlignment="1" applyProtection="1">
      <alignment vertical="center"/>
    </xf>
    <xf numFmtId="176" fontId="21" fillId="0" borderId="15"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xf>
    <xf numFmtId="176" fontId="21" fillId="0" borderId="55" xfId="0" applyNumberFormat="1" applyFont="1" applyFill="1" applyBorder="1" applyAlignment="1" applyProtection="1">
      <alignment horizontal="right" vertical="center" shrinkToFit="1"/>
    </xf>
    <xf numFmtId="0" fontId="21"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182" fontId="11" fillId="0" borderId="1"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0" fontId="21" fillId="2" borderId="56" xfId="0" applyFont="1" applyFill="1" applyBorder="1" applyAlignment="1" applyProtection="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Fill="1" applyBorder="1" applyAlignment="1" applyProtection="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21" fillId="2" borderId="2" xfId="0" applyFont="1" applyFill="1" applyBorder="1" applyAlignment="1" applyProtection="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3" xfId="0" applyNumberFormat="1" applyFont="1" applyFill="1" applyBorder="1" applyAlignment="1" applyProtection="1">
      <alignment horizontal="right" vertical="center" shrinkToFit="1"/>
    </xf>
    <xf numFmtId="176" fontId="21" fillId="0" borderId="56" xfId="0" applyNumberFormat="1" applyFont="1" applyFill="1" applyBorder="1" applyAlignment="1" applyProtection="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4" xfId="0" applyFont="1" applyBorder="1" applyAlignment="1" applyProtection="1">
      <alignment horizontal="left" vertical="center"/>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1" xfId="0" applyFont="1" applyFill="1" applyBorder="1" applyProtection="1">
      <alignment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180" fontId="78" fillId="7" borderId="80" xfId="0" applyNumberFormat="1" applyFont="1" applyFill="1" applyBorder="1" applyAlignment="1" applyProtection="1">
      <alignment horizontal="center" vertical="center"/>
      <protection locked="0"/>
    </xf>
    <xf numFmtId="180" fontId="78" fillId="7" borderId="3" xfId="0" applyNumberFormat="1" applyFont="1" applyFill="1" applyBorder="1" applyAlignment="1" applyProtection="1">
      <alignment horizontal="center" vertical="center"/>
      <protection locked="0"/>
    </xf>
    <xf numFmtId="180" fontId="78" fillId="7"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60" xfId="0" applyFont="1" applyBorder="1" applyAlignment="1" applyProtection="1">
      <alignment horizontal="center" vertical="center"/>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60" xfId="0" applyFont="1" applyBorder="1" applyAlignment="1" applyProtection="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180" fontId="78" fillId="7" borderId="98" xfId="0" applyNumberFormat="1" applyFont="1" applyFill="1" applyBorder="1" applyAlignment="1" applyProtection="1">
      <alignment horizontal="center" vertical="center"/>
      <protection locked="0"/>
    </xf>
    <xf numFmtId="180" fontId="78" fillId="7" borderId="95" xfId="0" applyNumberFormat="1" applyFont="1" applyFill="1" applyBorder="1" applyAlignment="1" applyProtection="1">
      <alignment horizontal="center" vertical="center"/>
      <protection locked="0"/>
    </xf>
    <xf numFmtId="180" fontId="78" fillId="7" borderId="79"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Protection="1">
      <alignment vertical="center"/>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02" xfId="0" applyFont="1" applyBorder="1" applyAlignment="1" applyProtection="1">
      <alignment horizontal="center"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2" xfId="0" applyFont="1" applyBorder="1" applyAlignment="1" applyProtection="1">
      <alignment horizontal="left" vertical="center"/>
    </xf>
    <xf numFmtId="0" fontId="8" fillId="0" borderId="2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2"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44"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8" fillId="0" borderId="37" xfId="0" applyFont="1" applyBorder="1" applyAlignment="1" applyProtection="1">
      <alignment horizontal="left" vertical="center" wrapText="1"/>
    </xf>
    <xf numFmtId="0" fontId="8" fillId="0" borderId="117" xfId="0" applyFont="1" applyBorder="1" applyAlignment="1" applyProtection="1">
      <alignment horizontal="left" vertical="center" wrapText="1"/>
    </xf>
    <xf numFmtId="0" fontId="8" fillId="0" borderId="118" xfId="0" applyFont="1" applyBorder="1" applyAlignment="1" applyProtection="1">
      <alignment horizontal="left" vertical="center" wrapText="1"/>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117" xfId="0" applyFont="1" applyFill="1" applyBorder="1" applyAlignment="1" applyProtection="1">
      <alignment horizontal="left" vertical="center" wrapText="1"/>
    </xf>
    <xf numFmtId="0" fontId="9" fillId="0" borderId="118"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8" fillId="2" borderId="117" xfId="0" applyFont="1" applyFill="1" applyBorder="1" applyAlignment="1" applyProtection="1">
      <alignment horizontal="left" vertical="center" wrapText="1"/>
    </xf>
    <xf numFmtId="0" fontId="8" fillId="2" borderId="38"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xf>
    <xf numFmtId="0" fontId="27" fillId="2" borderId="6" xfId="0" applyFont="1" applyFill="1" applyBorder="1" applyAlignment="1" applyProtection="1">
      <alignment horizontal="left" vertical="center"/>
    </xf>
    <xf numFmtId="0" fontId="27" fillId="2" borderId="72" xfId="0" applyFont="1" applyFill="1" applyBorder="1" applyAlignment="1" applyProtection="1">
      <alignment horizontal="left" vertical="center"/>
    </xf>
    <xf numFmtId="0" fontId="27" fillId="2" borderId="17"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0" fontId="27" fillId="2" borderId="52" xfId="0" applyFont="1" applyFill="1" applyBorder="1" applyAlignment="1" applyProtection="1">
      <alignment horizontal="left" vertical="center"/>
    </xf>
    <xf numFmtId="0" fontId="25" fillId="2" borderId="36"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5" xfId="0" applyFont="1" applyFill="1" applyBorder="1" applyAlignment="1" applyProtection="1">
      <alignment horizontal="left" vertical="center" wrapText="1"/>
    </xf>
    <xf numFmtId="0" fontId="25" fillId="2" borderId="136"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2" fontId="27" fillId="2" borderId="24" xfId="0" applyNumberFormat="1" applyFont="1" applyFill="1" applyBorder="1" applyAlignment="1" applyProtection="1">
      <alignment horizontal="center" vertical="center" shrinkToFit="1"/>
    </xf>
    <xf numFmtId="2" fontId="27" fillId="2" borderId="25" xfId="0" applyNumberFormat="1" applyFont="1" applyFill="1" applyBorder="1" applyAlignment="1" applyProtection="1">
      <alignment horizontal="center" vertical="center" shrinkToFit="1"/>
    </xf>
    <xf numFmtId="2" fontId="27" fillId="2" borderId="26" xfId="0" applyNumberFormat="1" applyFont="1" applyFill="1" applyBorder="1" applyAlignment="1" applyProtection="1">
      <alignment horizontal="center" vertical="center" shrinkToFit="1"/>
    </xf>
    <xf numFmtId="2" fontId="27" fillId="2" borderId="37" xfId="0" applyNumberFormat="1" applyFont="1" applyFill="1" applyBorder="1" applyAlignment="1" applyProtection="1">
      <alignment horizontal="center" vertical="center" shrinkToFit="1"/>
    </xf>
    <xf numFmtId="2" fontId="27" fillId="2" borderId="117" xfId="0" applyNumberFormat="1" applyFont="1" applyFill="1" applyBorder="1" applyAlignment="1" applyProtection="1">
      <alignment horizontal="center" vertical="center" shrinkToFit="1"/>
    </xf>
    <xf numFmtId="2" fontId="27" fillId="2" borderId="118" xfId="0" applyNumberFormat="1" applyFont="1" applyFill="1" applyBorder="1" applyAlignment="1" applyProtection="1">
      <alignment horizontal="center" vertical="center" shrinkToFit="1"/>
    </xf>
    <xf numFmtId="0" fontId="37"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8" fillId="8" borderId="88" xfId="0" applyFont="1" applyFill="1" applyBorder="1" applyAlignment="1" applyProtection="1">
      <alignment horizontal="center" vertical="center"/>
    </xf>
    <xf numFmtId="0" fontId="8" fillId="8" borderId="66" xfId="0" applyFont="1" applyFill="1" applyBorder="1" applyAlignment="1" applyProtection="1">
      <alignment horizontal="center" vertical="center"/>
    </xf>
    <xf numFmtId="0" fontId="8" fillId="0" borderId="24"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8" fillId="0" borderId="117" xfId="0" applyFont="1" applyFill="1" applyBorder="1" applyAlignment="1" applyProtection="1">
      <alignment horizontal="left" vertical="center" wrapText="1"/>
    </xf>
    <xf numFmtId="0" fontId="8" fillId="0" borderId="118"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70"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2"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2"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3" xfId="0" applyFont="1" applyBorder="1" applyAlignment="1" applyProtection="1">
      <alignment horizontal="left" vertical="center" wrapText="1"/>
    </xf>
    <xf numFmtId="0" fontId="25" fillId="2" borderId="9" xfId="0" applyFont="1" applyFill="1" applyBorder="1" applyAlignment="1" applyProtection="1">
      <alignment vertical="center" wrapText="1"/>
    </xf>
    <xf numFmtId="49" fontId="27" fillId="3" borderId="65" xfId="0" applyNumberFormat="1" applyFont="1" applyFill="1" applyBorder="1" applyAlignment="1" applyProtection="1">
      <alignment horizontal="center" vertical="center" wrapText="1"/>
    </xf>
    <xf numFmtId="49" fontId="27" fillId="3" borderId="81" xfId="0" applyNumberFormat="1" applyFont="1" applyFill="1" applyBorder="1" applyAlignment="1" applyProtection="1">
      <alignment horizontal="center" vertical="center" wrapText="1"/>
    </xf>
    <xf numFmtId="0" fontId="25" fillId="2" borderId="68"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30" fillId="2" borderId="0" xfId="0" applyFont="1" applyFill="1" applyAlignment="1" applyProtection="1">
      <alignment horizontal="left" vertical="top" wrapText="1"/>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31" fillId="2" borderId="86" xfId="0" applyFont="1" applyFill="1" applyBorder="1" applyAlignment="1" applyProtection="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2" fontId="21" fillId="2" borderId="22" xfId="0" applyNumberFormat="1" applyFont="1" applyFill="1" applyBorder="1" applyAlignment="1" applyProtection="1">
      <alignment horizontal="center" vertical="center" shrinkToFit="1"/>
    </xf>
    <xf numFmtId="2" fontId="21" fillId="2" borderId="23" xfId="0" applyNumberFormat="1" applyFont="1" applyFill="1" applyBorder="1" applyAlignment="1" applyProtection="1">
      <alignment horizontal="center" vertical="center" shrinkToFit="1"/>
    </xf>
    <xf numFmtId="2" fontId="21" fillId="2" borderId="44" xfId="0" applyNumberFormat="1" applyFont="1" applyFill="1" applyBorder="1" applyAlignment="1" applyProtection="1">
      <alignment horizontal="center" vertical="center" shrinkToFit="1"/>
    </xf>
    <xf numFmtId="0" fontId="31" fillId="0" borderId="100" xfId="0" applyFont="1" applyBorder="1" applyAlignment="1" applyProtection="1">
      <alignment horizontal="left" vertical="center"/>
    </xf>
    <xf numFmtId="0" fontId="31" fillId="0" borderId="41" xfId="0" applyFont="1" applyBorder="1" applyAlignment="1" applyProtection="1">
      <alignment horizontal="left" vertical="center"/>
    </xf>
    <xf numFmtId="0" fontId="31" fillId="0" borderId="152" xfId="0" applyFont="1" applyBorder="1" applyAlignment="1" applyProtection="1">
      <alignment horizontal="left" vertical="center"/>
    </xf>
    <xf numFmtId="0" fontId="25" fillId="0" borderId="65" xfId="0" applyFont="1" applyBorder="1" applyAlignment="1" applyProtection="1">
      <alignment horizontal="center" vertical="center" wrapText="1" shrinkToFit="1"/>
    </xf>
    <xf numFmtId="0" fontId="25" fillId="0" borderId="81" xfId="0" applyFont="1" applyBorder="1" applyAlignment="1" applyProtection="1">
      <alignment horizontal="center" vertical="center" wrapText="1" shrinkToFit="1"/>
    </xf>
    <xf numFmtId="0" fontId="25" fillId="0" borderId="84" xfId="0" applyFont="1" applyBorder="1" applyAlignment="1" applyProtection="1">
      <alignment horizontal="center" vertical="center" wrapText="1" shrinkToFit="1"/>
    </xf>
    <xf numFmtId="49" fontId="19" fillId="2" borderId="0" xfId="0" applyNumberFormat="1" applyFont="1" applyFill="1" applyProtection="1">
      <alignment vertical="center"/>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6" xfId="0" applyFont="1" applyBorder="1" applyAlignment="1" applyProtection="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6" xfId="0" applyFont="1" applyFill="1" applyBorder="1" applyAlignment="1" applyProtection="1">
      <alignment horizontal="left" vertical="center" wrapText="1"/>
    </xf>
    <xf numFmtId="0" fontId="30" fillId="2" borderId="17" xfId="0" applyFont="1" applyFill="1" applyBorder="1" applyAlignment="1" applyProtection="1">
      <alignment horizontal="center" vertical="center"/>
    </xf>
    <xf numFmtId="0" fontId="26" fillId="2" borderId="0" xfId="0" applyFont="1" applyFill="1" applyAlignment="1" applyProtection="1">
      <alignment horizontal="left" vertical="center"/>
    </xf>
    <xf numFmtId="0" fontId="25" fillId="2" borderId="0" xfId="0" applyFont="1" applyFill="1" applyAlignment="1" applyProtection="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8" fillId="8" borderId="71"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7" fillId="2" borderId="19" xfId="0" applyFont="1" applyFill="1" applyBorder="1" applyAlignment="1" applyProtection="1">
      <alignment horizontal="center" vertical="center" wrapText="1"/>
    </xf>
    <xf numFmtId="0" fontId="25" fillId="2" borderId="9" xfId="0" applyFont="1" applyFill="1" applyBorder="1" applyAlignment="1" applyProtection="1">
      <alignment horizontal="left" vertical="center" wrapText="1"/>
    </xf>
    <xf numFmtId="0" fontId="25" fillId="2" borderId="46" xfId="0" applyFont="1" applyFill="1" applyBorder="1" applyAlignment="1" applyProtection="1">
      <alignment horizontal="left" vertical="center" wrapText="1"/>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pplyProtection="1">
      <alignment horizontal="center" vertical="center"/>
    </xf>
    <xf numFmtId="0" fontId="30" fillId="2" borderId="93" xfId="0" applyFont="1" applyFill="1" applyBorder="1" applyAlignment="1" applyProtection="1">
      <alignment horizontal="center" vertical="center"/>
    </xf>
    <xf numFmtId="0" fontId="31" fillId="2" borderId="94"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70" xfId="0" applyFont="1" applyFill="1" applyBorder="1" applyAlignment="1" applyProtection="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pplyProtection="1">
      <alignment horizontal="left" vertical="center"/>
    </xf>
    <xf numFmtId="0" fontId="31" fillId="2" borderId="76" xfId="0" applyFont="1" applyFill="1" applyBorder="1" applyAlignment="1" applyProtection="1">
      <alignment horizontal="left" vertical="center"/>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6"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176" fontId="22" fillId="0" borderId="22" xfId="0" applyNumberFormat="1" applyFont="1" applyBorder="1" applyAlignment="1" applyProtection="1">
      <alignment horizontal="right" vertical="center" shrinkToFit="1"/>
    </xf>
    <xf numFmtId="176" fontId="22" fillId="0" borderId="23" xfId="0" applyNumberFormat="1" applyFont="1" applyBorder="1" applyAlignment="1" applyProtection="1">
      <alignment horizontal="right" vertical="center" shrinkToFit="1"/>
    </xf>
    <xf numFmtId="176" fontId="22" fillId="0" borderId="44"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31" fillId="2" borderId="89" xfId="0" applyFont="1" applyFill="1" applyBorder="1" applyAlignment="1" applyProtection="1">
      <alignment horizontal="left" vertical="center"/>
    </xf>
    <xf numFmtId="0" fontId="31" fillId="2" borderId="90" xfId="0" applyFont="1" applyFill="1" applyBorder="1" applyAlignment="1" applyProtection="1">
      <alignment horizontal="left" vertical="center" wrapText="1"/>
    </xf>
    <xf numFmtId="0" fontId="31" fillId="2" borderId="36" xfId="0" applyFont="1" applyFill="1" applyBorder="1" applyAlignment="1" applyProtection="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176" fontId="22" fillId="0" borderId="155" xfId="0" applyNumberFormat="1" applyFont="1" applyBorder="1" applyAlignment="1" applyProtection="1">
      <alignment horizontal="right" vertical="center" shrinkToFit="1"/>
    </xf>
    <xf numFmtId="176" fontId="22" fillId="0" borderId="68" xfId="0" applyNumberFormat="1" applyFont="1" applyBorder="1" applyAlignment="1" applyProtection="1">
      <alignment horizontal="right" vertical="center" shrinkToFit="1"/>
    </xf>
    <xf numFmtId="176" fontId="22" fillId="0" borderId="156" xfId="0" applyNumberFormat="1" applyFont="1" applyBorder="1" applyAlignment="1" applyProtection="1">
      <alignment horizontal="right" vertical="center" shrinkToFit="1"/>
    </xf>
    <xf numFmtId="0" fontId="31" fillId="0" borderId="50" xfId="0" applyFont="1" applyBorder="1" applyAlignment="1" applyProtection="1">
      <alignment horizontal="center" vertical="center" wrapText="1"/>
    </xf>
    <xf numFmtId="0" fontId="31" fillId="0" borderId="60" xfId="0" applyFont="1" applyBorder="1" applyAlignment="1" applyProtection="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pplyProtection="1">
      <alignment horizontal="center" vertical="center" wrapText="1" shrinkToFit="1"/>
    </xf>
    <xf numFmtId="0" fontId="25" fillId="0" borderId="60" xfId="0" applyFont="1" applyBorder="1" applyAlignment="1" applyProtection="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pplyProtection="1">
      <alignment horizontal="center" vertical="center" wrapText="1"/>
    </xf>
    <xf numFmtId="0" fontId="25" fillId="2" borderId="72"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25" fillId="2" borderId="73" xfId="0" applyFont="1" applyFill="1" applyBorder="1" applyAlignment="1" applyProtection="1">
      <alignment horizontal="center" vertical="center" wrapText="1"/>
    </xf>
    <xf numFmtId="0" fontId="25" fillId="0" borderId="64" xfId="0" applyFont="1" applyBorder="1" applyAlignment="1" applyProtection="1">
      <alignment horizontal="center" vertical="center" wrapText="1" shrinkToFit="1"/>
    </xf>
    <xf numFmtId="0" fontId="25" fillId="0" borderId="95" xfId="0" applyFont="1" applyBorder="1" applyAlignment="1" applyProtection="1">
      <alignment horizontal="center" vertical="center" wrapText="1" shrinkToFit="1"/>
    </xf>
    <xf numFmtId="0" fontId="25" fillId="0" borderId="79" xfId="0" applyFont="1" applyBorder="1" applyAlignment="1" applyProtection="1">
      <alignment horizontal="center" vertical="center" wrapText="1" shrinkToFit="1"/>
    </xf>
    <xf numFmtId="0" fontId="31" fillId="3" borderId="2" xfId="0" applyFont="1" applyFill="1" applyBorder="1" applyAlignment="1" applyProtection="1">
      <alignment horizontal="left" vertical="center"/>
    </xf>
    <xf numFmtId="0" fontId="31" fillId="3" borderId="3"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4"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1" fillId="2" borderId="19" xfId="0" applyFont="1" applyFill="1" applyBorder="1" applyProtection="1">
      <alignment vertical="center"/>
    </xf>
    <xf numFmtId="0" fontId="21" fillId="2" borderId="15" xfId="0" applyFont="1" applyFill="1" applyBorder="1" applyProtection="1">
      <alignment vertical="center"/>
    </xf>
    <xf numFmtId="0" fontId="21" fillId="2" borderId="20" xfId="0" applyFont="1" applyFill="1" applyBorder="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Protection="1">
      <alignment vertical="center"/>
    </xf>
    <xf numFmtId="0" fontId="21" fillId="2" borderId="14" xfId="0" applyFont="1" applyFill="1" applyBorder="1" applyAlignment="1" applyProtection="1">
      <alignment horizontal="center" vertical="center"/>
    </xf>
    <xf numFmtId="0" fontId="21" fillId="2" borderId="40" xfId="0" applyFont="1" applyFill="1" applyBorder="1" applyAlignment="1" applyProtection="1">
      <alignment horizontal="center" vertical="center" wrapText="1"/>
    </xf>
    <xf numFmtId="0" fontId="21" fillId="2" borderId="41" xfId="0" applyFont="1" applyFill="1" applyBorder="1" applyAlignment="1" applyProtection="1">
      <alignment horizontal="center" vertical="center" wrapText="1"/>
    </xf>
    <xf numFmtId="0" fontId="21" fillId="2" borderId="40" xfId="0" applyFont="1" applyFill="1" applyBorder="1" applyProtection="1">
      <alignment vertical="center"/>
    </xf>
    <xf numFmtId="0" fontId="21" fillId="2" borderId="41" xfId="0" applyFont="1" applyFill="1" applyBorder="1" applyProtection="1">
      <alignment vertical="center"/>
    </xf>
    <xf numFmtId="0" fontId="21" fillId="2" borderId="62" xfId="0" applyFont="1" applyFill="1" applyBorder="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2"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3" xfId="0" applyFont="1" applyFill="1" applyBorder="1" applyAlignment="1" applyProtection="1">
      <alignment vertical="center" wrapText="1"/>
    </xf>
    <xf numFmtId="0" fontId="21" fillId="2" borderId="17" xfId="0" applyFont="1" applyFill="1" applyBorder="1" applyProtection="1">
      <alignment vertical="center"/>
    </xf>
    <xf numFmtId="0" fontId="21" fillId="2" borderId="0" xfId="0" applyFont="1" applyFill="1" applyProtection="1">
      <alignment vertical="center"/>
    </xf>
    <xf numFmtId="0" fontId="21" fillId="2" borderId="18" xfId="0" applyFont="1" applyFill="1" applyBorder="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26" fillId="2" borderId="0" xfId="0" applyFont="1" applyFill="1" applyAlignment="1" applyProtection="1">
      <alignment horizontal="left" vertical="top" wrapText="1"/>
    </xf>
    <xf numFmtId="0" fontId="21" fillId="32" borderId="22" xfId="0" applyFont="1" applyFill="1" applyBorder="1" applyAlignment="1" applyProtection="1">
      <alignment horizontal="center" vertical="center"/>
    </xf>
    <xf numFmtId="0" fontId="21" fillId="32" borderId="44" xfId="0" applyFont="1" applyFill="1" applyBorder="1" applyAlignment="1" applyProtection="1">
      <alignment horizontal="center" vertic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72" fillId="0" borderId="3" xfId="0" applyFont="1" applyBorder="1" applyAlignment="1" applyProtection="1">
      <alignment horizontal="left" vertical="center"/>
    </xf>
    <xf numFmtId="0" fontId="72" fillId="0" borderId="4" xfId="0" applyFont="1" applyBorder="1" applyAlignment="1" applyProtection="1">
      <alignment horizontal="left" vertical="center"/>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0" fontId="25" fillId="2" borderId="0" xfId="0" applyFont="1" applyFill="1" applyAlignment="1" applyProtection="1">
      <alignment horizontal="left" vertical="center" wrapText="1"/>
    </xf>
    <xf numFmtId="0" fontId="30" fillId="3" borderId="5" xfId="0" applyFont="1" applyFill="1" applyBorder="1" applyAlignment="1" applyProtection="1">
      <alignment horizontal="center" vertical="center" textRotation="255" wrapText="1"/>
    </xf>
    <xf numFmtId="0" fontId="30" fillId="3" borderId="7" xfId="0" applyFont="1" applyFill="1" applyBorder="1" applyAlignment="1" applyProtection="1">
      <alignment horizontal="center" vertical="center" textRotation="255"/>
    </xf>
    <xf numFmtId="0" fontId="30" fillId="3" borderId="17" xfId="0" applyFont="1" applyFill="1" applyBorder="1" applyAlignment="1" applyProtection="1">
      <alignment horizontal="center" vertical="center" textRotation="255" wrapText="1"/>
    </xf>
    <xf numFmtId="0" fontId="30" fillId="3" borderId="18" xfId="0" applyFont="1" applyFill="1" applyBorder="1" applyAlignment="1" applyProtection="1">
      <alignment horizontal="center" vertical="center" textRotation="255"/>
    </xf>
    <xf numFmtId="0" fontId="30" fillId="3" borderId="19" xfId="0" applyFont="1" applyFill="1" applyBorder="1" applyAlignment="1" applyProtection="1">
      <alignment horizontal="center" vertical="center" textRotation="255"/>
    </xf>
    <xf numFmtId="0" fontId="30" fillId="3" borderId="20" xfId="0" applyFont="1" applyFill="1" applyBorder="1" applyAlignment="1" applyProtection="1">
      <alignment horizontal="center" vertical="center" textRotation="255"/>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67" fillId="2" borderId="0" xfId="0" applyFont="1" applyFill="1" applyAlignment="1" applyProtection="1">
      <alignment horizontal="left" vertical="center" wrapText="1"/>
    </xf>
    <xf numFmtId="0" fontId="27" fillId="0" borderId="123" xfId="0" applyFont="1" applyBorder="1" applyAlignment="1" applyProtection="1">
      <alignment vertical="center" wrapText="1"/>
    </xf>
    <xf numFmtId="0" fontId="27" fillId="0" borderId="12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1" fillId="2" borderId="5" xfId="0" applyNumberFormat="1" applyFont="1" applyFill="1" applyBorder="1" applyProtection="1">
      <alignment vertical="center"/>
    </xf>
    <xf numFmtId="176" fontId="11" fillId="2" borderId="6" xfId="0" applyNumberFormat="1" applyFont="1" applyFill="1" applyBorder="1" applyProtection="1">
      <alignment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pplyProtection="1">
      <alignment horizontal="left" vertical="center"/>
    </xf>
    <xf numFmtId="0" fontId="27" fillId="0" borderId="2" xfId="0" applyFont="1" applyBorder="1" applyAlignment="1" applyProtection="1">
      <alignment horizontal="left" vertical="top" wrapText="1"/>
    </xf>
    <xf numFmtId="0" fontId="27" fillId="0" borderId="3" xfId="0" applyFont="1" applyBorder="1" applyAlignment="1" applyProtection="1">
      <alignment horizontal="left" vertical="top" wrapText="1"/>
    </xf>
    <xf numFmtId="0" fontId="21" fillId="32" borderId="125" xfId="0" applyFont="1" applyFill="1" applyBorder="1" applyAlignment="1" applyProtection="1">
      <alignment horizontal="center" vertical="center"/>
    </xf>
    <xf numFmtId="0" fontId="21" fillId="32" borderId="129" xfId="0" applyFont="1" applyFill="1" applyBorder="1" applyAlignment="1" applyProtection="1">
      <alignment horizontal="center" vertical="center"/>
    </xf>
    <xf numFmtId="0" fontId="37" fillId="0" borderId="126" xfId="0" applyFont="1" applyBorder="1" applyAlignment="1" applyProtection="1">
      <alignment horizontal="center" vertical="center"/>
    </xf>
    <xf numFmtId="0" fontId="37" fillId="0" borderId="123" xfId="0" applyFont="1" applyBorder="1" applyAlignment="1" applyProtection="1">
      <alignment horizontal="center" vertical="center"/>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7" fillId="2" borderId="92" xfId="0" applyFont="1" applyFill="1" applyBorder="1" applyAlignment="1" applyProtection="1">
      <alignment horizontal="center" vertical="center"/>
    </xf>
    <xf numFmtId="0" fontId="27" fillId="2" borderId="130" xfId="0" applyFont="1" applyFill="1" applyBorder="1" applyAlignment="1" applyProtection="1">
      <alignment horizontal="center" vertical="center"/>
    </xf>
    <xf numFmtId="0" fontId="27" fillId="0" borderId="36"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0" fontId="67" fillId="3" borderId="22" xfId="0" applyFont="1" applyFill="1" applyBorder="1" applyAlignment="1" applyProtection="1">
      <alignment horizontal="center" vertical="center" wrapText="1"/>
    </xf>
    <xf numFmtId="0" fontId="67" fillId="3" borderId="23" xfId="0" applyFont="1" applyFill="1" applyBorder="1" applyAlignment="1" applyProtection="1">
      <alignment horizontal="center" vertical="center" wrapText="1"/>
    </xf>
    <xf numFmtId="0" fontId="67" fillId="3" borderId="44" xfId="0" applyFont="1" applyFill="1" applyBorder="1" applyAlignment="1" applyProtection="1">
      <alignment horizontal="center" vertical="center" wrapText="1"/>
    </xf>
    <xf numFmtId="0" fontId="27" fillId="0" borderId="127"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pplyProtection="1">
      <alignment horizontal="center" vertical="center"/>
    </xf>
    <xf numFmtId="0" fontId="21" fillId="32" borderId="37" xfId="0" applyFont="1" applyFill="1" applyBorder="1" applyAlignment="1" applyProtection="1">
      <alignment horizontal="center" vertical="center"/>
    </xf>
    <xf numFmtId="0" fontId="37" fillId="0" borderId="128" xfId="0" applyFont="1" applyBorder="1" applyAlignment="1" applyProtection="1">
      <alignment horizontal="center" vertical="center"/>
    </xf>
    <xf numFmtId="0" fontId="37" fillId="0" borderId="13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6" xfId="0" applyFont="1" applyFill="1" applyBorder="1" applyAlignment="1" applyProtection="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41"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41" xfId="0" applyFont="1" applyFill="1" applyBorder="1" applyAlignment="1" applyProtection="1">
      <alignment horizontal="left" vertical="center" wrapText="1"/>
    </xf>
    <xf numFmtId="0" fontId="25" fillId="2" borderId="76" xfId="0" applyFont="1" applyFill="1" applyBorder="1" applyAlignment="1" applyProtection="1">
      <alignment horizontal="left" vertical="center" wrapText="1"/>
    </xf>
    <xf numFmtId="0" fontId="41"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1" fillId="32" borderId="0" xfId="0" applyFont="1" applyFill="1" applyAlignment="1" applyProtection="1">
      <alignment vertical="center" shrinkToFit="1"/>
      <protection locked="0"/>
    </xf>
    <xf numFmtId="0" fontId="27" fillId="0" borderId="145" xfId="0" applyFont="1" applyBorder="1" applyAlignment="1" applyProtection="1">
      <alignment horizontal="left" vertical="center"/>
    </xf>
    <xf numFmtId="0" fontId="27" fillId="0" borderId="146" xfId="0" applyFont="1" applyBorder="1" applyAlignment="1" applyProtection="1">
      <alignment horizontal="left" vertical="center"/>
    </xf>
    <xf numFmtId="0" fontId="41" fillId="2" borderId="0" xfId="0" applyFont="1" applyFill="1" applyAlignment="1" applyProtection="1">
      <alignment horizontal="left" vertical="center" shrinkToFit="1"/>
    </xf>
    <xf numFmtId="0" fontId="31" fillId="0" borderId="89" xfId="0" applyFont="1" applyBorder="1" applyAlignment="1" applyProtection="1">
      <alignment horizontal="left" vertical="center"/>
    </xf>
    <xf numFmtId="0" fontId="31" fillId="0" borderId="144" xfId="0" applyFont="1" applyBorder="1" applyAlignment="1" applyProtection="1">
      <alignment horizontal="left" vertical="center"/>
    </xf>
    <xf numFmtId="0" fontId="31" fillId="0" borderId="89" xfId="0" applyFont="1" applyBorder="1" applyAlignment="1" applyProtection="1">
      <alignment horizontal="left" vertical="center" wrapText="1"/>
    </xf>
    <xf numFmtId="0" fontId="31" fillId="0" borderId="144" xfId="0" applyFont="1" applyBorder="1" applyAlignment="1" applyProtection="1">
      <alignment horizontal="left" vertical="center" wrapText="1"/>
    </xf>
    <xf numFmtId="0" fontId="24" fillId="2" borderId="0" xfId="0" applyFont="1" applyFill="1" applyAlignment="1" applyProtection="1">
      <alignment horizontal="center" vertical="center" shrinkToFit="1"/>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30" fillId="0" borderId="101" xfId="0" quotePrefix="1" applyFont="1" applyBorder="1" applyAlignment="1" applyProtection="1">
      <alignment horizontal="center" vertical="center"/>
    </xf>
    <xf numFmtId="0" fontId="27" fillId="0" borderId="89" xfId="0" applyFont="1" applyBorder="1" applyAlignment="1" applyProtection="1">
      <alignment horizontal="left" vertical="center"/>
    </xf>
    <xf numFmtId="0" fontId="27" fillId="0" borderId="89" xfId="0" applyFont="1" applyBorder="1" applyAlignment="1" applyProtection="1">
      <alignment horizontal="left" vertical="center" wrapText="1"/>
    </xf>
    <xf numFmtId="0" fontId="27" fillId="0" borderId="144" xfId="0" applyFont="1" applyBorder="1" applyAlignment="1" applyProtection="1">
      <alignment horizontal="lef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49" fontId="27" fillId="3" borderId="4" xfId="0" applyNumberFormat="1" applyFont="1" applyFill="1" applyBorder="1" applyAlignment="1" applyProtection="1">
      <alignment horizontal="center" vertical="center" wrapText="1"/>
    </xf>
    <xf numFmtId="0" fontId="25" fillId="2" borderId="43" xfId="0" applyFont="1" applyFill="1" applyBorder="1" applyAlignment="1" applyProtection="1">
      <alignment horizontal="left" vertical="center" wrapText="1"/>
    </xf>
    <xf numFmtId="0" fontId="31" fillId="0" borderId="62" xfId="0" applyFont="1" applyBorder="1" applyAlignment="1" applyProtection="1">
      <alignment horizontal="left" vertical="center"/>
    </xf>
    <xf numFmtId="0" fontId="31" fillId="0" borderId="94"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3" xfId="0" applyFont="1" applyBorder="1" applyAlignment="1" applyProtection="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pplyProtection="1">
      <alignment horizontal="center" vertical="center"/>
    </xf>
    <xf numFmtId="0" fontId="30" fillId="0" borderId="130" xfId="0" quotePrefix="1" applyFont="1" applyBorder="1" applyAlignment="1" applyProtection="1">
      <alignment horizontal="center" vertical="center"/>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pplyProtection="1">
      <alignment horizontal="center" vertical="center"/>
    </xf>
    <xf numFmtId="0" fontId="8" fillId="3" borderId="66" xfId="0" applyFont="1" applyFill="1" applyBorder="1" applyAlignment="1" applyProtection="1">
      <alignment horizontal="center" vertical="center"/>
    </xf>
    <xf numFmtId="0" fontId="21" fillId="2" borderId="18" xfId="0" applyFont="1" applyFill="1" applyBorder="1" applyAlignment="1" applyProtection="1">
      <alignment horizontal="center" vertical="center"/>
    </xf>
    <xf numFmtId="0" fontId="27" fillId="32" borderId="117" xfId="0" applyFont="1" applyFill="1" applyBorder="1" applyAlignment="1" applyProtection="1">
      <alignment horizontal="left" vertical="center" shrinkToFit="1"/>
    </xf>
    <xf numFmtId="0" fontId="27" fillId="0" borderId="13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0" borderId="2" xfId="0" applyFont="1" applyBorder="1" applyAlignment="1" applyProtection="1">
      <alignment horizontal="left" vertical="center"/>
    </xf>
    <xf numFmtId="0" fontId="25" fillId="2" borderId="41"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6" fillId="2" borderId="22" xfId="0" applyFont="1" applyFill="1" applyBorder="1" applyAlignment="1" applyProtection="1">
      <alignment horizontal="left" vertical="center" wrapText="1"/>
    </xf>
    <xf numFmtId="0" fontId="26" fillId="2" borderId="23" xfId="0" applyFont="1" applyFill="1" applyBorder="1" applyAlignment="1" applyProtection="1">
      <alignment horizontal="left" vertical="center" wrapText="1"/>
    </xf>
    <xf numFmtId="0" fontId="26" fillId="2" borderId="44" xfId="0" applyFont="1" applyFill="1" applyBorder="1" applyAlignment="1" applyProtection="1">
      <alignment horizontal="left" vertical="center" wrapText="1"/>
    </xf>
    <xf numFmtId="0" fontId="33" fillId="0" borderId="22" xfId="0"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44" xfId="0" applyFont="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6" fillId="0" borderId="26" xfId="0" applyFont="1" applyFill="1" applyBorder="1" applyAlignment="1" applyProtection="1">
      <alignment horizontal="left" vertical="center" wrapText="1"/>
    </xf>
    <xf numFmtId="0" fontId="26" fillId="0" borderId="37" xfId="0" applyFont="1" applyFill="1" applyBorder="1" applyAlignment="1" applyProtection="1">
      <alignment horizontal="left" vertical="center" wrapText="1"/>
    </xf>
    <xf numFmtId="0" fontId="26" fillId="0" borderId="117" xfId="0" applyFont="1" applyFill="1" applyBorder="1" applyAlignment="1" applyProtection="1">
      <alignment horizontal="left" vertical="center" wrapText="1"/>
    </xf>
    <xf numFmtId="0" fontId="26" fillId="0" borderId="118" xfId="0" applyFont="1" applyFill="1" applyBorder="1" applyAlignment="1" applyProtection="1">
      <alignment horizontal="left" vertical="center" wrapText="1"/>
    </xf>
    <xf numFmtId="0" fontId="34" fillId="5" borderId="22" xfId="0" applyFont="1" applyFill="1" applyBorder="1" applyAlignment="1" applyProtection="1">
      <alignment horizontal="center" vertical="center" wrapText="1"/>
    </xf>
    <xf numFmtId="0" fontId="34" fillId="5" borderId="44" xfId="0" applyFont="1" applyFill="1" applyBorder="1" applyAlignment="1" applyProtection="1">
      <alignment horizontal="center" vertical="center" wrapText="1"/>
    </xf>
    <xf numFmtId="176" fontId="21" fillId="2" borderId="5" xfId="0" applyNumberFormat="1" applyFont="1" applyFill="1" applyBorder="1" applyProtection="1">
      <alignment vertical="center"/>
    </xf>
    <xf numFmtId="176" fontId="21" fillId="2" borderId="6" xfId="0" applyNumberFormat="1" applyFont="1" applyFill="1" applyBorder="1" applyProtection="1">
      <alignment vertical="center"/>
    </xf>
    <xf numFmtId="0" fontId="21" fillId="2" borderId="2" xfId="0" applyFont="1" applyFill="1" applyBorder="1" applyAlignment="1" applyProtection="1">
      <alignment horizontal="left" vertical="center"/>
    </xf>
    <xf numFmtId="0" fontId="21" fillId="2" borderId="3" xfId="0" applyFont="1" applyFill="1" applyBorder="1" applyAlignment="1" applyProtection="1">
      <alignment horizontal="left" vertical="center"/>
    </xf>
    <xf numFmtId="0" fontId="21" fillId="2" borderId="4" xfId="0" applyFont="1" applyFill="1" applyBorder="1" applyAlignment="1" applyProtection="1">
      <alignment horizontal="left" vertical="center"/>
    </xf>
    <xf numFmtId="0" fontId="30" fillId="3" borderId="17" xfId="0" applyFont="1" applyFill="1" applyBorder="1" applyAlignment="1" applyProtection="1">
      <alignment horizontal="center" vertical="center" textRotation="255"/>
    </xf>
    <xf numFmtId="0" fontId="27" fillId="0" borderId="12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68" xfId="0" applyFont="1" applyBorder="1" applyAlignment="1" applyProtection="1">
      <alignment horizontal="left" vertical="center" wrapText="1"/>
    </xf>
    <xf numFmtId="0" fontId="25" fillId="0" borderId="69"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6" xfId="0" applyFont="1" applyBorder="1" applyAlignment="1" applyProtection="1">
      <alignment horizontal="left" vertical="center" wrapText="1"/>
    </xf>
    <xf numFmtId="0" fontId="25" fillId="0" borderId="132"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33" xfId="0" applyFont="1" applyBorder="1" applyAlignment="1" applyProtection="1">
      <alignment horizontal="left" vertical="center" wrapText="1"/>
    </xf>
    <xf numFmtId="0" fontId="80" fillId="0" borderId="154" xfId="0" applyFont="1" applyBorder="1" applyAlignment="1" applyProtection="1">
      <alignment horizontal="center" vertical="center" wrapText="1"/>
    </xf>
    <xf numFmtId="0" fontId="78" fillId="2" borderId="1" xfId="0" applyFont="1" applyFill="1" applyBorder="1" applyAlignment="1" applyProtection="1">
      <alignment horizontal="center" vertical="center"/>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7" fillId="0" borderId="98" xfId="0" applyFont="1" applyFill="1" applyBorder="1" applyAlignment="1" applyProtection="1">
      <alignment horizontal="center" vertical="center" wrapText="1"/>
    </xf>
    <xf numFmtId="0" fontId="17" fillId="0" borderId="95" xfId="0" applyFont="1" applyFill="1" applyBorder="1" applyAlignment="1" applyProtection="1">
      <alignment horizontal="center" vertical="center" wrapText="1"/>
    </xf>
    <xf numFmtId="0" fontId="17" fillId="0" borderId="99"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31" fillId="2" borderId="1" xfId="0" applyFont="1" applyFill="1" applyBorder="1" applyAlignment="1" applyProtection="1">
      <alignment horizontal="left" vertical="center" wrapText="1"/>
    </xf>
    <xf numFmtId="0" fontId="11" fillId="2" borderId="19"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wrapText="1"/>
    </xf>
    <xf numFmtId="0" fontId="11" fillId="2" borderId="39" xfId="0" applyFont="1" applyFill="1" applyBorder="1" applyAlignment="1" applyProtection="1">
      <alignment horizontal="center" vertical="center" wrapText="1"/>
    </xf>
    <xf numFmtId="0" fontId="11" fillId="2" borderId="102"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2" borderId="149"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150" xfId="0" applyFont="1" applyFill="1" applyBorder="1" applyAlignment="1" applyProtection="1">
      <alignment horizontal="center" vertical="center"/>
    </xf>
    <xf numFmtId="0" fontId="25" fillId="2" borderId="148" xfId="0" applyFont="1" applyFill="1" applyBorder="1" applyAlignment="1" applyProtection="1">
      <alignment horizontal="center" vertical="center" wrapText="1"/>
    </xf>
    <xf numFmtId="0" fontId="25" fillId="2" borderId="113" xfId="0" applyFont="1" applyFill="1" applyBorder="1" applyAlignment="1" applyProtection="1">
      <alignment horizontal="center" vertical="center" wrapText="1"/>
    </xf>
    <xf numFmtId="0" fontId="25" fillId="2" borderId="147" xfId="0" applyFont="1" applyFill="1" applyBorder="1" applyAlignment="1" applyProtection="1">
      <alignment horizontal="center" vertical="center" wrapText="1"/>
    </xf>
    <xf numFmtId="0" fontId="11" fillId="2" borderId="137"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wrapText="1"/>
    </xf>
    <xf numFmtId="0" fontId="11" fillId="2" borderId="138"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2" borderId="121" xfId="0" applyFont="1" applyFill="1" applyBorder="1" applyAlignment="1" applyProtection="1">
      <alignment horizontal="center" vertical="center" wrapText="1"/>
    </xf>
    <xf numFmtId="0" fontId="11" fillId="2" borderId="117" xfId="0" applyFont="1" applyFill="1" applyBorder="1" applyAlignment="1" applyProtection="1">
      <alignment horizontal="center" vertical="center" wrapText="1"/>
    </xf>
    <xf numFmtId="0" fontId="11" fillId="2" borderId="139"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xf>
    <xf numFmtId="0" fontId="11" fillId="2" borderId="2" xfId="0" applyFont="1" applyFill="1" applyBorder="1" applyAlignment="1" applyProtection="1">
      <alignment horizontal="left" vertical="center"/>
    </xf>
    <xf numFmtId="0" fontId="11" fillId="2" borderId="3" xfId="0" applyFont="1" applyFill="1" applyBorder="1" applyAlignment="1" applyProtection="1">
      <alignment horizontal="left" vertical="center" wrapText="1"/>
    </xf>
    <xf numFmtId="0" fontId="11" fillId="2" borderId="86" xfId="0" applyFont="1" applyFill="1" applyBorder="1" applyAlignment="1" applyProtection="1">
      <alignment horizontal="left" vertical="center" wrapText="1"/>
    </xf>
    <xf numFmtId="0" fontId="11" fillId="0" borderId="137" xfId="0" applyFont="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20" xfId="0" applyFont="1" applyBorder="1" applyAlignment="1" applyProtection="1">
      <alignment horizontal="center" vertical="center"/>
    </xf>
    <xf numFmtId="0" fontId="17" fillId="2" borderId="22" xfId="0" applyFont="1" applyFill="1" applyBorder="1" applyAlignment="1" applyProtection="1">
      <alignment horizontal="left" vertical="center"/>
    </xf>
    <xf numFmtId="0" fontId="17" fillId="2" borderId="23" xfId="0" applyFont="1" applyFill="1" applyBorder="1" applyAlignment="1" applyProtection="1">
      <alignment horizontal="left" vertical="center"/>
    </xf>
    <xf numFmtId="0" fontId="17" fillId="2" borderId="44" xfId="0" applyFont="1" applyFill="1" applyBorder="1" applyAlignment="1" applyProtection="1">
      <alignment horizontal="left" vertical="center"/>
    </xf>
    <xf numFmtId="0" fontId="80" fillId="0" borderId="153" xfId="0" applyFont="1" applyBorder="1" applyAlignment="1" applyProtection="1">
      <alignment horizontal="center" vertical="center" wrapText="1"/>
    </xf>
    <xf numFmtId="0" fontId="11" fillId="2" borderId="113" xfId="0" applyFont="1" applyFill="1" applyBorder="1" applyAlignment="1" applyProtection="1">
      <alignment horizontal="center" vertical="center" wrapText="1"/>
    </xf>
    <xf numFmtId="0" fontId="11" fillId="2" borderId="147" xfId="0" applyFont="1" applyFill="1" applyBorder="1" applyAlignment="1" applyProtection="1">
      <alignment horizontal="center" vertical="center" wrapText="1"/>
    </xf>
    <xf numFmtId="0" fontId="11" fillId="2" borderId="114" xfId="0" applyFont="1" applyFill="1" applyBorder="1" applyAlignment="1" applyProtection="1">
      <alignment horizontal="center" vertical="center" wrapText="1"/>
    </xf>
    <xf numFmtId="0" fontId="11" fillId="2" borderId="150" xfId="0" applyFont="1" applyFill="1" applyBorder="1" applyAlignment="1" applyProtection="1">
      <alignment horizontal="center" vertical="center" wrapText="1"/>
    </xf>
    <xf numFmtId="0" fontId="22" fillId="2" borderId="117"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7" fillId="3" borderId="88" xfId="0" applyNumberFormat="1" applyFont="1" applyFill="1" applyBorder="1" applyAlignment="1" applyProtection="1">
      <alignment horizontal="center" vertical="center"/>
    </xf>
    <xf numFmtId="0" fontId="77" fillId="3" borderId="66" xfId="0" applyNumberFormat="1" applyFont="1" applyFill="1" applyBorder="1" applyAlignment="1" applyProtection="1">
      <alignment horizontal="center" vertical="center"/>
    </xf>
    <xf numFmtId="0" fontId="31" fillId="2" borderId="2" xfId="0" applyFont="1" applyFill="1" applyBorder="1" applyAlignment="1" applyProtection="1">
      <alignment horizontal="left" vertical="center" wrapText="1"/>
    </xf>
    <xf numFmtId="0" fontId="21" fillId="0" borderId="19"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20" xfId="0" applyFont="1" applyBorder="1" applyAlignment="1" applyProtection="1">
      <alignment horizontal="center" vertical="center"/>
    </xf>
    <xf numFmtId="0" fontId="34" fillId="0" borderId="48" xfId="0" applyFont="1" applyBorder="1" applyAlignment="1" applyProtection="1">
      <alignment horizontal="center" vertical="center"/>
    </xf>
    <xf numFmtId="0" fontId="34" fillId="0" borderId="33" xfId="0" applyFont="1" applyBorder="1" applyAlignment="1" applyProtection="1">
      <alignment horizontal="center" vertical="center"/>
    </xf>
    <xf numFmtId="0" fontId="34" fillId="0" borderId="34" xfId="0" applyFont="1" applyBorder="1" applyAlignment="1" applyProtection="1">
      <alignment horizontal="center" vertical="center"/>
    </xf>
    <xf numFmtId="0" fontId="11" fillId="2" borderId="13" xfId="0" applyFont="1" applyFill="1" applyBorder="1" applyAlignment="1" applyProtection="1">
      <alignment horizontal="center" vertical="center" wrapText="1"/>
    </xf>
    <xf numFmtId="0" fontId="11" fillId="2" borderId="57" xfId="0" applyFont="1" applyFill="1" applyBorder="1" applyAlignment="1" applyProtection="1">
      <alignment horizontal="center" vertical="center" wrapText="1"/>
    </xf>
    <xf numFmtId="0" fontId="17" fillId="0" borderId="82"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02" xfId="0" applyFont="1" applyFill="1" applyBorder="1" applyAlignment="1" applyProtection="1">
      <alignment horizontal="center" vertical="center" wrapText="1"/>
    </xf>
    <xf numFmtId="0" fontId="11" fillId="2" borderId="53" xfId="0" applyFont="1" applyFill="1" applyBorder="1" applyAlignment="1" applyProtection="1">
      <alignment horizontal="center" vertical="center" wrapText="1"/>
    </xf>
    <xf numFmtId="0" fontId="17" fillId="0" borderId="98" xfId="0" applyFont="1" applyFill="1" applyBorder="1" applyAlignment="1" applyProtection="1">
      <alignment horizontal="center" vertical="center"/>
    </xf>
    <xf numFmtId="0" fontId="17" fillId="0" borderId="95" xfId="0" applyFont="1" applyFill="1" applyBorder="1" applyAlignment="1" applyProtection="1">
      <alignment horizontal="center" vertical="center"/>
    </xf>
    <xf numFmtId="0" fontId="17" fillId="0" borderId="99" xfId="0" applyFont="1" applyFill="1" applyBorder="1" applyAlignment="1" applyProtection="1">
      <alignment horizontal="center" vertical="center"/>
    </xf>
    <xf numFmtId="0" fontId="11" fillId="0" borderId="72"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182" fontId="11" fillId="0" borderId="1" xfId="0" applyNumberFormat="1" applyFont="1" applyFill="1" applyBorder="1" applyAlignment="1" applyProtection="1">
      <alignment horizontal="right" vertical="center" shrinkToFit="1"/>
    </xf>
    <xf numFmtId="182" fontId="11" fillId="0" borderId="56" xfId="0" applyNumberFormat="1" applyFont="1" applyFill="1" applyBorder="1" applyAlignment="1" applyProtection="1">
      <alignment horizontal="right" vertical="center" shrinkToFit="1"/>
    </xf>
    <xf numFmtId="0" fontId="17" fillId="2" borderId="22" xfId="0" applyFont="1" applyFill="1" applyBorder="1" applyAlignment="1" applyProtection="1">
      <alignment horizontal="center" vertical="center"/>
    </xf>
    <xf numFmtId="0" fontId="17" fillId="2" borderId="23"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182" fontId="11" fillId="0" borderId="64" xfId="0" applyNumberFormat="1" applyFont="1" applyFill="1" applyBorder="1" applyAlignment="1" applyProtection="1">
      <alignment horizontal="right" vertical="center" shrinkToFit="1"/>
    </xf>
    <xf numFmtId="182" fontId="11" fillId="0" borderId="99" xfId="0" applyNumberFormat="1" applyFont="1" applyFill="1" applyBorder="1" applyAlignment="1" applyProtection="1">
      <alignment horizontal="right" vertical="center" shrinkToFit="1"/>
    </xf>
    <xf numFmtId="182" fontId="11" fillId="0" borderId="2" xfId="0" applyNumberFormat="1" applyFont="1" applyFill="1" applyBorder="1" applyAlignment="1" applyProtection="1">
      <alignment horizontal="right" vertical="center" shrinkToFit="1"/>
    </xf>
    <xf numFmtId="182" fontId="11" fillId="0" borderId="86"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34" fillId="2" borderId="35"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21" xfId="0" applyFont="1" applyBorder="1" applyAlignment="1" applyProtection="1">
      <alignment horizontal="center" vertical="center" wrapText="1"/>
    </xf>
    <xf numFmtId="0" fontId="0" fillId="0" borderId="139" xfId="0" applyFont="1" applyBorder="1" applyAlignment="1" applyProtection="1">
      <alignment horizontal="center" vertical="center" wrapText="1"/>
    </xf>
    <xf numFmtId="0" fontId="31" fillId="2" borderId="0" xfId="0" applyFont="1" applyFill="1" applyBorder="1" applyAlignment="1" applyProtection="1">
      <alignment horizontal="left" vertical="center" wrapText="1"/>
    </xf>
    <xf numFmtId="0" fontId="31" fillId="2" borderId="117" xfId="0" applyFont="1" applyFill="1" applyBorder="1" applyAlignment="1" applyProtection="1">
      <alignment horizontal="left" vertical="center" wrapText="1"/>
    </xf>
    <xf numFmtId="0" fontId="17" fillId="2" borderId="57" xfId="0" applyFont="1" applyFill="1" applyBorder="1" applyAlignment="1" applyProtection="1">
      <alignment horizontal="center" vertical="center" wrapText="1"/>
    </xf>
    <xf numFmtId="0" fontId="17" fillId="2" borderId="14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02" xfId="0" applyFont="1" applyFill="1" applyBorder="1" applyAlignment="1" applyProtection="1">
      <alignment horizontal="center" vertical="center" wrapText="1"/>
    </xf>
    <xf numFmtId="0" fontId="34" fillId="0" borderId="149" xfId="0" applyFont="1" applyFill="1" applyBorder="1" applyAlignment="1" applyProtection="1">
      <alignment horizontal="center" vertical="center" wrapText="1"/>
    </xf>
    <xf numFmtId="0" fontId="34" fillId="0" borderId="114" xfId="0" applyFont="1" applyFill="1" applyBorder="1" applyAlignment="1" applyProtection="1">
      <alignment horizontal="center" vertical="center" wrapText="1"/>
    </xf>
    <xf numFmtId="0" fontId="34" fillId="0" borderId="150"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102" xfId="0" applyFont="1" applyBorder="1" applyAlignment="1" applyProtection="1">
      <alignment horizontal="center" vertical="center" wrapText="1"/>
    </xf>
    <xf numFmtId="0" fontId="34" fillId="0" borderId="98" xfId="0" applyFont="1" applyBorder="1" applyAlignment="1" applyProtection="1">
      <alignment horizontal="center" vertical="center"/>
    </xf>
    <xf numFmtId="0" fontId="34" fillId="0" borderId="95" xfId="0" applyFont="1" applyBorder="1" applyAlignment="1" applyProtection="1">
      <alignment horizontal="center" vertical="center"/>
    </xf>
    <xf numFmtId="0" fontId="34"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7" fillId="2" borderId="5"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121" xfId="0" applyFont="1" applyFill="1" applyBorder="1" applyAlignment="1" applyProtection="1">
      <alignment horizontal="center" vertical="center" wrapText="1"/>
    </xf>
    <xf numFmtId="0" fontId="17" fillId="2" borderId="139"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176" fontId="21" fillId="31" borderId="64" xfId="0" applyNumberFormat="1" applyFont="1" applyFill="1" applyBorder="1" applyAlignment="1" applyProtection="1">
      <alignment horizontal="right" vertical="center" shrinkToFit="1"/>
      <protection locked="0"/>
    </xf>
    <xf numFmtId="176" fontId="21" fillId="31" borderId="7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right" vertical="center" shrinkToFit="1"/>
    </xf>
    <xf numFmtId="176" fontId="21" fillId="0" borderId="138" xfId="0" applyNumberFormat="1" applyFont="1" applyFill="1" applyBorder="1" applyAlignment="1" applyProtection="1">
      <alignment horizontal="right" vertical="center" shrinkToFit="1"/>
    </xf>
    <xf numFmtId="0" fontId="27" fillId="2" borderId="65" xfId="0" applyFont="1" applyFill="1" applyBorder="1" applyAlignment="1" applyProtection="1">
      <alignment horizontal="center" vertical="center" wrapText="1"/>
    </xf>
    <xf numFmtId="0" fontId="27" fillId="2" borderId="84" xfId="0" applyFont="1" applyFill="1" applyBorder="1" applyAlignment="1" applyProtection="1">
      <alignment horizontal="center" vertical="center" wrapText="1"/>
    </xf>
    <xf numFmtId="0" fontId="80" fillId="0" borderId="154" xfId="0" applyFont="1" applyFill="1" applyBorder="1" applyAlignment="1" applyProtection="1">
      <alignment horizontal="center" vertical="center"/>
    </xf>
    <xf numFmtId="0" fontId="78" fillId="2" borderId="2" xfId="0" applyFont="1" applyFill="1" applyBorder="1" applyAlignment="1" applyProtection="1">
      <alignment horizontal="center" vertical="center"/>
    </xf>
    <xf numFmtId="0" fontId="78" fillId="2" borderId="4" xfId="0" applyFont="1" applyFill="1" applyBorder="1" applyAlignment="1" applyProtection="1">
      <alignment horizontal="center" vertical="center"/>
    </xf>
    <xf numFmtId="0" fontId="31" fillId="2" borderId="13" xfId="0" applyFont="1" applyFill="1" applyBorder="1" applyAlignment="1" applyProtection="1">
      <alignment horizontal="left" vertical="center" wrapText="1"/>
    </xf>
    <xf numFmtId="0" fontId="31" fillId="2" borderId="14" xfId="0" applyFont="1" applyFill="1" applyBorder="1" applyAlignment="1" applyProtection="1">
      <alignment horizontal="left" vertical="center" wrapText="1"/>
    </xf>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xf>
    <xf numFmtId="0" fontId="11" fillId="2" borderId="56" xfId="0" applyFont="1" applyFill="1" applyBorder="1" applyAlignment="1" applyProtection="1">
      <alignment horizontal="left" vertical="center" wrapText="1"/>
    </xf>
    <xf numFmtId="0" fontId="77" fillId="3" borderId="88" xfId="0" applyFont="1" applyFill="1" applyBorder="1" applyAlignment="1" applyProtection="1">
      <alignment horizontal="center" vertical="center"/>
    </xf>
    <xf numFmtId="0" fontId="77"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5" fillId="2" borderId="148" xfId="0" applyFont="1" applyFill="1" applyBorder="1" applyAlignment="1" applyProtection="1">
      <alignment vertical="center" wrapText="1"/>
    </xf>
    <xf numFmtId="0" fontId="25" fillId="2" borderId="113" xfId="0" applyFont="1" applyFill="1" applyBorder="1" applyAlignment="1" applyProtection="1">
      <alignment vertical="center" wrapText="1"/>
    </xf>
    <xf numFmtId="0" fontId="25" fillId="2" borderId="147" xfId="0" applyFont="1" applyFill="1" applyBorder="1" applyAlignment="1" applyProtection="1">
      <alignment vertical="center" wrapText="1"/>
    </xf>
    <xf numFmtId="0" fontId="17" fillId="2" borderId="137" xfId="0" applyFont="1" applyFill="1" applyBorder="1" applyAlignment="1" applyProtection="1">
      <alignment horizontal="center" vertical="center" wrapText="1"/>
    </xf>
    <xf numFmtId="0" fontId="17" fillId="2" borderId="25" xfId="0" applyFont="1" applyFill="1" applyBorder="1" applyAlignment="1" applyProtection="1">
      <alignment horizontal="center" vertical="center" wrapText="1"/>
    </xf>
    <xf numFmtId="0" fontId="17" fillId="2" borderId="13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7" xfId="0" applyFont="1" applyFill="1" applyBorder="1" applyAlignment="1" applyProtection="1">
      <alignment horizontal="center" vertical="center" wrapText="1"/>
    </xf>
    <xf numFmtId="0" fontId="17" fillId="2" borderId="120" xfId="0" applyFont="1" applyFill="1" applyBorder="1" applyAlignment="1" applyProtection="1">
      <alignment horizontal="center" vertical="center" wrapText="1"/>
    </xf>
    <xf numFmtId="0" fontId="17" fillId="2" borderId="39" xfId="0" applyFont="1" applyFill="1" applyBorder="1" applyAlignment="1" applyProtection="1">
      <alignment horizontal="center" vertical="center" wrapText="1"/>
    </xf>
    <xf numFmtId="0" fontId="17" fillId="0" borderId="137" xfId="0" applyFont="1" applyBorder="1" applyAlignment="1" applyProtection="1">
      <alignment horizontal="center" vertical="center"/>
    </xf>
    <xf numFmtId="0" fontId="17" fillId="0" borderId="13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20"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102" xfId="0" applyFont="1" applyFill="1" applyBorder="1" applyAlignment="1" applyProtection="1">
      <alignment horizontal="center" vertical="center"/>
    </xf>
    <xf numFmtId="0" fontId="17" fillId="2" borderId="149" xfId="0" applyFont="1" applyFill="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150" xfId="0" applyFont="1" applyFill="1" applyBorder="1" applyAlignment="1" applyProtection="1">
      <alignment horizontal="center" vertical="center"/>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17" Type="http://schemas.openxmlformats.org/officeDocument/2006/relationships/calcChain" Target="calcChain.xml"/>
<Relationship Id="rId2" Type="http://schemas.openxmlformats.org/officeDocument/2006/relationships/worksheet" Target="worksheets/sheet2.xml"/>
<Relationship Id="rId16"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tyles" Target="styles.xml"/>

<Relationship Id="rId4" Type="http://schemas.openxmlformats.org/officeDocument/2006/relationships/worksheet" Target="worksheets/sheet4.xml"/>

<Relationship Id="rId14" Type="http://schemas.openxmlformats.org/officeDocument/2006/relationships/theme" Target="theme/theme1.xml"/>
</Relationships>

</file>

<file path=xl/ctrlProps/ctrlProp1.xml><?xml version="1.0" encoding="utf-8"?>
<formControlPr xmlns="http://schemas.microsoft.com/office/spreadsheetml/2009/9/main" objectType="CheckBox" fmlaLink="$F$146" lockText="1" noThreeD="1"/>
</file>

<file path=xl/ctrlProps/ctrlProp10.xml><?xml version="1.0" encoding="utf-8"?>
<formControlPr xmlns="http://schemas.microsoft.com/office/spreadsheetml/2009/9/main" objectType="CheckBox" fmlaLink="$AP$106" lockText="1" noThreeD="1"/>
</file>

<file path=xl/ctrlProps/ctrlProp11.xml><?xml version="1.0" encoding="utf-8"?>
<formControlPr xmlns="http://schemas.microsoft.com/office/spreadsheetml/2009/9/main" objectType="CheckBox" fmlaLink="$AM$122" lockText="1" noThreeD="1"/>
</file>

<file path=xl/ctrlProps/ctrlProp12.xml><?xml version="1.0" encoding="utf-8"?>
<formControlPr xmlns="http://schemas.microsoft.com/office/spreadsheetml/2009/9/main" objectType="CheckBox" fmlaLink="$AM$123" lockText="1" noThreeD="1"/>
</file>

<file path=xl/ctrlProps/ctrlProp13.xml><?xml version="1.0" encoding="utf-8"?>
<formControlPr xmlns="http://schemas.microsoft.com/office/spreadsheetml/2009/9/main" objectType="CheckBox" fmlaLink="$AM$124" lockText="1" noThreeD="1"/>
</file>

<file path=xl/ctrlProps/ctrlProp14.xml><?xml version="1.0" encoding="utf-8"?>
<formControlPr xmlns="http://schemas.microsoft.com/office/spreadsheetml/2009/9/main" objectType="CheckBox" fmlaLink="$AM$125" lockText="1" noThreeD="1"/>
</file>

<file path=xl/ctrlProps/ctrlProp15.xml><?xml version="1.0" encoding="utf-8"?>
<formControlPr xmlns="http://schemas.microsoft.com/office/spreadsheetml/2009/9/main" objectType="CheckBox" fmlaLink="$AM$135" lockText="1" noThreeD="1"/>
</file>

<file path=xl/ctrlProps/ctrlProp16.xml><?xml version="1.0" encoding="utf-8"?>
<formControlPr xmlns="http://schemas.microsoft.com/office/spreadsheetml/2009/9/main" objectType="CheckBox" fmlaLink="$AM$136" lockText="1" noThreeD="1"/>
</file>

<file path=xl/ctrlProps/ctrlProp17.xml><?xml version="1.0" encoding="utf-8"?>
<formControlPr xmlns="http://schemas.microsoft.com/office/spreadsheetml/2009/9/main" objectType="CheckBox" checked="Checked" fmlaLink="$AM$137" lockText="1" noThreeD="1"/>
</file>

<file path=xl/ctrlProps/ctrlProp18.xml><?xml version="1.0" encoding="utf-8"?>
<formControlPr xmlns="http://schemas.microsoft.com/office/spreadsheetml/2009/9/main" objectType="CheckBox" fmlaLink="$AM$138" lockText="1" noThreeD="1"/>
</file>

<file path=xl/ctrlProps/ctrlProp19.xml><?xml version="1.0" encoding="utf-8"?>
<formControlPr xmlns="http://schemas.microsoft.com/office/spreadsheetml/2009/9/main" objectType="CheckBox" fmlaLink="$AM$139" lockText="1" noThreeD="1"/>
</file>

<file path=xl/ctrlProps/ctrlProp2.xml><?xml version="1.0" encoding="utf-8"?>
<formControlPr xmlns="http://schemas.microsoft.com/office/spreadsheetml/2009/9/main" objectType="CheckBox" checked="Checked" fmlaLink="$AM$88" lockText="1" noThreeD="1"/>
</file>

<file path=xl/ctrlProps/ctrlProp20.xml><?xml version="1.0" encoding="utf-8"?>
<formControlPr xmlns="http://schemas.microsoft.com/office/spreadsheetml/2009/9/main" objectType="CheckBox" checked="Checked" fmlaLink="$AM$140" lockText="1" noThreeD="1"/>
</file>

<file path=xl/ctrlProps/ctrlProp21.xml><?xml version="1.0" encoding="utf-8"?>
<formControlPr xmlns="http://schemas.microsoft.com/office/spreadsheetml/2009/9/main" objectType="CheckBox" fmlaLink="$AM$141" lockText="1" noThreeD="1"/>
</file>

<file path=xl/ctrlProps/ctrlProp22.xml><?xml version="1.0" encoding="utf-8"?>
<formControlPr xmlns="http://schemas.microsoft.com/office/spreadsheetml/2009/9/main" objectType="CheckBox" fmlaLink="$AM$142" lockText="1" noThreeD="1"/>
</file>

<file path=xl/ctrlProps/ctrlProp23.xml><?xml version="1.0" encoding="utf-8"?>
<formControlPr xmlns="http://schemas.microsoft.com/office/spreadsheetml/2009/9/main" objectType="CheckBox" fmlaLink="$AM$143" lockText="1" noThreeD="1"/>
</file>

<file path=xl/ctrlProps/ctrlProp24.xml><?xml version="1.0" encoding="utf-8"?>
<formControlPr xmlns="http://schemas.microsoft.com/office/spreadsheetml/2009/9/main" objectType="CheckBox" fmlaLink="$AM$144" lockText="1" noThreeD="1"/>
</file>

<file path=xl/ctrlProps/ctrlProp25.xml><?xml version="1.0" encoding="utf-8"?>
<formControlPr xmlns="http://schemas.microsoft.com/office/spreadsheetml/2009/9/main" objectType="CheckBox" fmlaLink="$AM$145" lockText="1" noThreeD="1"/>
</file>

<file path=xl/ctrlProps/ctrlProp26.xml><?xml version="1.0" encoding="utf-8"?>
<formControlPr xmlns="http://schemas.microsoft.com/office/spreadsheetml/2009/9/main" objectType="CheckBox" checked="Checked" fmlaLink="$AM$146" lockText="1" noThreeD="1"/>
</file>

<file path=xl/ctrlProps/ctrlProp27.xml><?xml version="1.0" encoding="utf-8"?>
<formControlPr xmlns="http://schemas.microsoft.com/office/spreadsheetml/2009/9/main" objectType="CheckBox" fmlaLink="$AM$147" lockText="1" noThreeD="1"/>
</file>

<file path=xl/ctrlProps/ctrlProp28.xml><?xml version="1.0" encoding="utf-8"?>
<formControlPr xmlns="http://schemas.microsoft.com/office/spreadsheetml/2009/9/main" objectType="CheckBox" fmlaLink="$AM$148" lockText="1" noThreeD="1"/>
</file>

<file path=xl/ctrlProps/ctrlProp29.xml><?xml version="1.0" encoding="utf-8"?>
<formControlPr xmlns="http://schemas.microsoft.com/office/spreadsheetml/2009/9/main" objectType="CheckBox" fmlaLink="$AM$149" lockText="1" noThreeD="1"/>
</file>

<file path=xl/ctrlProps/ctrlProp3.xml><?xml version="1.0" encoding="utf-8"?>
<formControlPr xmlns="http://schemas.microsoft.com/office/spreadsheetml/2009/9/main" objectType="CheckBox" checked="Checked" fmlaLink="$AM$94" lockText="1" noThreeD="1"/>
</file>

<file path=xl/ctrlProps/ctrlProp30.xml><?xml version="1.0" encoding="utf-8"?>
<formControlPr xmlns="http://schemas.microsoft.com/office/spreadsheetml/2009/9/main" objectType="CheckBox" checked="Checked" fmlaLink="$AM$150" lockText="1" noThreeD="1"/>
</file>

<file path=xl/ctrlProps/ctrlProp31.xml><?xml version="1.0" encoding="utf-8"?>
<formControlPr xmlns="http://schemas.microsoft.com/office/spreadsheetml/2009/9/main" objectType="CheckBox" checked="Checked" fmlaLink="$AM$151" lockText="1" noThreeD="1"/>
</file>

<file path=xl/ctrlProps/ctrlProp32.xml><?xml version="1.0" encoding="utf-8"?>
<formControlPr xmlns="http://schemas.microsoft.com/office/spreadsheetml/2009/9/main" objectType="CheckBox" fmlaLink="$AM$152" lockText="1" noThreeD="1"/>
</file>

<file path=xl/ctrlProps/ctrlProp33.xml><?xml version="1.0" encoding="utf-8"?>
<formControlPr xmlns="http://schemas.microsoft.com/office/spreadsheetml/2009/9/main" objectType="CheckBox" fmlaLink="$AM$153" lockText="1" noThreeD="1"/>
</file>

<file path=xl/ctrlProps/ctrlProp34.xml><?xml version="1.0" encoding="utf-8"?>
<formControlPr xmlns="http://schemas.microsoft.com/office/spreadsheetml/2009/9/main" objectType="CheckBox" fmlaLink="$AM$154" lockText="1" noThreeD="1"/>
</file>

<file path=xl/ctrlProps/ctrlProp35.xml><?xml version="1.0" encoding="utf-8"?>
<formControlPr xmlns="http://schemas.microsoft.com/office/spreadsheetml/2009/9/main" objectType="CheckBox" fmlaLink="$AM$154" lockText="1" noThreeD="1"/>
</file>

<file path=xl/ctrlProps/ctrlProp36.xml><?xml version="1.0" encoding="utf-8"?>
<formControlPr xmlns="http://schemas.microsoft.com/office/spreadsheetml/2009/9/main" objectType="CheckBox" fmlaLink="$AM$155" lockText="1" noThreeD="1"/>
</file>

<file path=xl/ctrlProps/ctrlProp37.xml><?xml version="1.0" encoding="utf-8"?>
<formControlPr xmlns="http://schemas.microsoft.com/office/spreadsheetml/2009/9/main" objectType="CheckBox" fmlaLink="$AM$156" lockText="1" noThreeD="1"/>
</file>

<file path=xl/ctrlProps/ctrlProp38.xml><?xml version="1.0" encoding="utf-8"?>
<formControlPr xmlns="http://schemas.microsoft.com/office/spreadsheetml/2009/9/main" objectType="CheckBox" checked="Checked" fmlaLink="$AM$157" lockText="1" noThreeD="1"/>
</file>

<file path=xl/ctrlProps/ctrlProp39.xml><?xml version="1.0" encoding="utf-8"?>
<formControlPr xmlns="http://schemas.microsoft.com/office/spreadsheetml/2009/9/main" objectType="CheckBox" fmlaLink="$AM$158" lockText="1" noThreeD="1"/>
</file>

<file path=xl/ctrlProps/ctrlProp4.xml><?xml version="1.0" encoding="utf-8"?>
<formControlPr xmlns="http://schemas.microsoft.com/office/spreadsheetml/2009/9/main" objectType="CheckBox" checked="Checked" fmlaLink="$AN$94" lockText="1" noThreeD="1"/>
</file>

<file path=xl/ctrlProps/ctrlProp40.xml><?xml version="1.0" encoding="utf-8"?>
<formControlPr xmlns="http://schemas.microsoft.com/office/spreadsheetml/2009/9/main" objectType="CheckBox" fmlaLink="$AM$81" lockText="1" noThreeD="1"/>
</file>

<file path=xl/ctrlProps/ctrlProp41.xml><?xml version="1.0" encoding="utf-8"?>
<formControlPr xmlns="http://schemas.microsoft.com/office/spreadsheetml/2009/9/main" objectType="CheckBox" checked="Checked" fmlaLink="$AM$65" lockText="1" noThreeD="1"/>
</file>

<file path=xl/ctrlProps/ctrlProp42.xml><?xml version="1.0" encoding="utf-8"?>
<formControlPr xmlns="http://schemas.microsoft.com/office/spreadsheetml/2009/9/main" objectType="CheckBox" checked="Checked"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checked="Checked" fmlaLink="$AO$94" lockText="1" noThreeD="1"/>
</file>

<file path=xl/ctrlProps/ctrlProp6.xml><?xml version="1.0" encoding="utf-8"?>
<formControlPr xmlns="http://schemas.microsoft.com/office/spreadsheetml/2009/9/main" objectType="CheckBox" fmlaLink="$AM$102" lockText="1" noThreeD="1"/>
</file>

<file path=xl/ctrlProps/ctrlProp7.xml><?xml version="1.0" encoding="utf-8"?>
<formControlPr xmlns="http://schemas.microsoft.com/office/spreadsheetml/2009/9/main" objectType="CheckBox" checked="Checked" fmlaLink="$AM$106" lockText="1" noThreeD="1"/>
</file>

<file path=xl/ctrlProps/ctrlProp8.xml><?xml version="1.0" encoding="utf-8"?>
<formControlPr xmlns="http://schemas.microsoft.com/office/spreadsheetml/2009/9/main" objectType="CheckBox" fmlaLink="$AN$106" lockText="1" noThreeD="1"/>
</file>

<file path=xl/ctrlProps/ctrlProp9.xml><?xml version="1.0" encoding="utf-8"?>
<formControlPr xmlns="http://schemas.microsoft.com/office/spreadsheetml/2009/9/main" objectType="CheckBox" checked="Checked" fmlaLink="$AO$10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86854"/>
          <a:ext cx="4249199" cy="900646"/>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9251" y="1501775"/>
          <a:ext cx="9430830" cy="13714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5814000"/>
              <a:ext cx="180975" cy="18478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164</xdr:row>
          <xdr:rowOff>0</xdr:rowOff>
        </xdr:from>
        <xdr:to>
          <xdr:col>6</xdr:col>
          <xdr:colOff>19050</xdr:colOff>
          <xdr:row>164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2144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7509450"/>
              <a:ext cx="18097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123</xdr:row>
          <xdr:rowOff>333375</xdr:rowOff>
        </xdr:from>
        <xdr:to>
          <xdr:col>2</xdr:col>
          <xdr:colOff>28575</xdr:colOff>
          <xdr:row>126</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147</xdr:row>
          <xdr:rowOff>142875</xdr:rowOff>
        </xdr:from>
        <xdr:to>
          <xdr:col>6</xdr:col>
          <xdr:colOff>19050</xdr:colOff>
          <xdr:row>158</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47750" y="3562350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157</xdr:row>
          <xdr:rowOff>0</xdr:rowOff>
        </xdr:from>
        <xdr:to>
          <xdr:col>6</xdr:col>
          <xdr:colOff>19050</xdr:colOff>
          <xdr:row>159</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7750" y="37338000"/>
              <a:ext cx="180975" cy="295275"/>
              <a:chOff x="9239" y="107537"/>
              <a:chExt cx="2190" cy="12573"/>
            </a:xfrm>
          </xdr:grpSpPr>
        </xdr:grpSp>
        <xdr:clientData/>
      </xdr:twoCellAnchor>
    </mc:Choice>
    <mc:Fallback/>
  </mc:AlternateContent>
  <xdr:twoCellAnchor>
    <xdr:from>
      <xdr:col>1</xdr:col>
      <xdr:colOff>95250</xdr:colOff>
      <xdr:row>121</xdr:row>
      <xdr:rowOff>50800</xdr:rowOff>
    </xdr:from>
    <xdr:to>
      <xdr:col>1</xdr:col>
      <xdr:colOff>168402</xdr:colOff>
      <xdr:row>124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147</xdr:row>
          <xdr:rowOff>142875</xdr:rowOff>
        </xdr:from>
        <xdr:to>
          <xdr:col>6</xdr:col>
          <xdr:colOff>19050</xdr:colOff>
          <xdr:row>158</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7750" y="3562350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157</xdr:row>
          <xdr:rowOff>0</xdr:rowOff>
        </xdr:from>
        <xdr:to>
          <xdr:col>6</xdr:col>
          <xdr:colOff>19050</xdr:colOff>
          <xdr:row>159</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047750" y="37338000"/>
              <a:ext cx="180975" cy="295275"/>
              <a:chOff x="9239" y="107537"/>
              <a:chExt cx="2190" cy="12573"/>
            </a:xfrm>
          </xdr:grpSpPr>
        </xdr:grpSp>
        <xdr:clientData/>
      </xdr:twoCellAnchor>
    </mc:Choice>
    <mc:Fallback/>
  </mc:AlternateContent>
  <xdr:twoCellAnchor>
    <xdr:from>
      <xdr:col>1</xdr:col>
      <xdr:colOff>59324</xdr:colOff>
      <xdr:row>63</xdr:row>
      <xdr:rowOff>33228</xdr:rowOff>
    </xdr:from>
    <xdr:to>
      <xdr:col>1</xdr:col>
      <xdr:colOff>105043</xdr:colOff>
      <xdr:row>79</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90</xdr:row>
          <xdr:rowOff>0</xdr:rowOff>
        </xdr:from>
        <xdr:to>
          <xdr:col>6</xdr:col>
          <xdr:colOff>19050</xdr:colOff>
          <xdr:row>91</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1678900"/>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99</xdr:row>
          <xdr:rowOff>0</xdr:rowOff>
        </xdr:from>
        <xdr:to>
          <xdr:col>6</xdr:col>
          <xdr:colOff>19050</xdr:colOff>
          <xdr:row>100</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260175"/>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110</xdr:row>
          <xdr:rowOff>0</xdr:rowOff>
        </xdr:from>
        <xdr:to>
          <xdr:col>5</xdr:col>
          <xdr:colOff>19050</xdr:colOff>
          <xdr:row>111</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203400"/>
              <a:ext cx="180975" cy="266700"/>
              <a:chOff x="9239" y="107537"/>
              <a:chExt cx="2190" cy="12573"/>
            </a:xfrm>
          </xdr:grpSpPr>
        </xdr:grpSp>
        <xdr:clientData/>
      </xdr:twoCellAnchor>
    </mc:Choice>
    <mc:Fallback/>
  </mc:AlternateContent>
  <xdr:twoCellAnchor>
    <xdr:from>
      <xdr:col>1</xdr:col>
      <xdr:colOff>52908</xdr:colOff>
      <xdr:row>86</xdr:row>
      <xdr:rowOff>51029</xdr:rowOff>
    </xdr:from>
    <xdr:to>
      <xdr:col>1</xdr:col>
      <xdr:colOff>98627</xdr:colOff>
      <xdr:row>99</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674620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109</xdr:row>
          <xdr:rowOff>0</xdr:rowOff>
        </xdr:from>
        <xdr:to>
          <xdr:col>7</xdr:col>
          <xdr:colOff>19050</xdr:colOff>
          <xdr:row>111</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6746200"/>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100408</xdr:rowOff>
    </xdr:from>
    <xdr:to>
      <xdr:col>18</xdr:col>
      <xdr:colOff>25154</xdr:colOff>
      <xdr:row>38</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0</xdr:colOff>
      <xdr:row>39</xdr:row>
      <xdr:rowOff>29254</xdr:rowOff>
    </xdr:from>
    <xdr:to>
      <xdr:col>18</xdr:col>
      <xdr:colOff>25154</xdr:colOff>
      <xdr:row>39</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26875</xdr:rowOff>
    </xdr:from>
    <xdr:to>
      <xdr:col>18</xdr:col>
      <xdr:colOff>25040</xdr:colOff>
      <xdr:row>40</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29784</xdr:rowOff>
    </xdr:from>
    <xdr:to>
      <xdr:col>18</xdr:col>
      <xdr:colOff>25154</xdr:colOff>
      <xdr:row>41</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31643</xdr:rowOff>
    </xdr:from>
    <xdr:to>
      <xdr:col>18</xdr:col>
      <xdr:colOff>25154</xdr:colOff>
      <xdr:row>42</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44</xdr:row>
      <xdr:rowOff>90018</xdr:rowOff>
    </xdr:from>
    <xdr:to>
      <xdr:col>18</xdr:col>
      <xdr:colOff>25153</xdr:colOff>
      <xdr:row>44</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twoCellAnchor>
    <xdr:from>
      <xdr:col>16</xdr:col>
      <xdr:colOff>10072</xdr:colOff>
      <xdr:row>43</xdr:row>
      <xdr:rowOff>95481</xdr:rowOff>
    </xdr:from>
    <xdr:to>
      <xdr:col>18</xdr:col>
      <xdr:colOff>35226</xdr:colOff>
      <xdr:row>43</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79</xdr:row>
          <xdr:rowOff>200025</xdr:rowOff>
        </xdr:from>
        <xdr:to>
          <xdr:col>14</xdr:col>
          <xdr:colOff>0</xdr:colOff>
          <xdr:row>81</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86</xdr:row>
          <xdr:rowOff>200025</xdr:rowOff>
        </xdr:from>
        <xdr:to>
          <xdr:col>3</xdr:col>
          <xdr:colOff>180975</xdr:colOff>
          <xdr:row>88</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93</xdr:row>
          <xdr:rowOff>19050</xdr:rowOff>
        </xdr:from>
        <xdr:to>
          <xdr:col>3</xdr:col>
          <xdr:colOff>180975</xdr:colOff>
          <xdr:row>93</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95</xdr:row>
          <xdr:rowOff>276225</xdr:rowOff>
        </xdr:from>
        <xdr:to>
          <xdr:col>8</xdr:col>
          <xdr:colOff>76200</xdr:colOff>
          <xdr:row>96</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98</xdr:row>
          <xdr:rowOff>0</xdr:rowOff>
        </xdr:from>
        <xdr:to>
          <xdr:col>8</xdr:col>
          <xdr:colOff>76200</xdr:colOff>
          <xdr:row>98</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101</xdr:row>
          <xdr:rowOff>19050</xdr:rowOff>
        </xdr:from>
        <xdr:to>
          <xdr:col>14</xdr:col>
          <xdr:colOff>0</xdr:colOff>
          <xdr:row>102</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104</xdr:row>
          <xdr:rowOff>190500</xdr:rowOff>
        </xdr:from>
        <xdr:to>
          <xdr:col>2</xdr:col>
          <xdr:colOff>171450</xdr:colOff>
          <xdr:row>106</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107</xdr:row>
          <xdr:rowOff>57150</xdr:rowOff>
        </xdr:from>
        <xdr:to>
          <xdr:col>7</xdr:col>
          <xdr:colOff>76200</xdr:colOff>
          <xdr:row>107</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108</xdr:row>
          <xdr:rowOff>133350</xdr:rowOff>
        </xdr:from>
        <xdr:to>
          <xdr:col>7</xdr:col>
          <xdr:colOff>76200</xdr:colOff>
          <xdr:row>108</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123825</xdr:rowOff>
        </xdr:from>
        <xdr:to>
          <xdr:col>7</xdr:col>
          <xdr:colOff>57150</xdr:colOff>
          <xdr:row>109</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120</xdr:row>
          <xdr:rowOff>209550</xdr:rowOff>
        </xdr:from>
        <xdr:to>
          <xdr:col>3</xdr:col>
          <xdr:colOff>57150</xdr:colOff>
          <xdr:row>122</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190500</xdr:rowOff>
        </xdr:from>
        <xdr:to>
          <xdr:col>3</xdr:col>
          <xdr:colOff>57150</xdr:colOff>
          <xdr:row>123</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123</xdr:row>
          <xdr:rowOff>47625</xdr:rowOff>
        </xdr:from>
        <xdr:to>
          <xdr:col>3</xdr:col>
          <xdr:colOff>57150</xdr:colOff>
          <xdr:row>123</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123</xdr:row>
          <xdr:rowOff>323850</xdr:rowOff>
        </xdr:from>
        <xdr:to>
          <xdr:col>3</xdr:col>
          <xdr:colOff>66675</xdr:colOff>
          <xdr:row>124</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147</xdr:row>
          <xdr:rowOff>142875</xdr:rowOff>
        </xdr:from>
        <xdr:to>
          <xdr:col>6</xdr:col>
          <xdr:colOff>19050</xdr:colOff>
          <xdr:row>158</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1047750" y="35623500"/>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157</xdr:row>
          <xdr:rowOff>0</xdr:rowOff>
        </xdr:from>
        <xdr:to>
          <xdr:col>6</xdr:col>
          <xdr:colOff>19050</xdr:colOff>
          <xdr:row>159</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1047750" y="37338000"/>
              <a:ext cx="180975" cy="2952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133</xdr:row>
          <xdr:rowOff>161925</xdr:rowOff>
        </xdr:from>
        <xdr:to>
          <xdr:col>6</xdr:col>
          <xdr:colOff>0</xdr:colOff>
          <xdr:row>135</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152400</xdr:rowOff>
        </xdr:from>
        <xdr:to>
          <xdr:col>6</xdr:col>
          <xdr:colOff>0</xdr:colOff>
          <xdr:row>137</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38100</xdr:rowOff>
        </xdr:from>
        <xdr:to>
          <xdr:col>6</xdr:col>
          <xdr:colOff>0</xdr:colOff>
          <xdr:row>138</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138</xdr:row>
          <xdr:rowOff>295275</xdr:rowOff>
        </xdr:from>
        <xdr:to>
          <xdr:col>6</xdr:col>
          <xdr:colOff>0</xdr:colOff>
          <xdr:row>140</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142875</xdr:rowOff>
        </xdr:from>
        <xdr:to>
          <xdr:col>6</xdr:col>
          <xdr:colOff>0</xdr:colOff>
          <xdr:row>141</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161925</xdr:rowOff>
        </xdr:from>
        <xdr:to>
          <xdr:col>6</xdr:col>
          <xdr:colOff>0</xdr:colOff>
          <xdr:row>142</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180975</xdr:rowOff>
        </xdr:from>
        <xdr:to>
          <xdr:col>6</xdr:col>
          <xdr:colOff>0</xdr:colOff>
          <xdr:row>143</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28575</xdr:rowOff>
        </xdr:from>
        <xdr:to>
          <xdr:col>6</xdr:col>
          <xdr:colOff>0</xdr:colOff>
          <xdr:row>143</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143</xdr:row>
          <xdr:rowOff>266700</xdr:rowOff>
        </xdr:from>
        <xdr:to>
          <xdr:col>6</xdr:col>
          <xdr:colOff>0</xdr:colOff>
          <xdr:row>145</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152400</xdr:rowOff>
        </xdr:from>
        <xdr:to>
          <xdr:col>6</xdr:col>
          <xdr:colOff>0</xdr:colOff>
          <xdr:row>146</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146</xdr:row>
          <xdr:rowOff>28575</xdr:rowOff>
        </xdr:from>
        <xdr:to>
          <xdr:col>6</xdr:col>
          <xdr:colOff>0</xdr:colOff>
          <xdr:row>146</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146</xdr:row>
          <xdr:rowOff>257175</xdr:rowOff>
        </xdr:from>
        <xdr:to>
          <xdr:col>6</xdr:col>
          <xdr:colOff>0</xdr:colOff>
          <xdr:row>148</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161925</xdr:rowOff>
        </xdr:from>
        <xdr:to>
          <xdr:col>6</xdr:col>
          <xdr:colOff>0</xdr:colOff>
          <xdr:row>149</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180975</xdr:rowOff>
        </xdr:from>
        <xdr:to>
          <xdr:col>6</xdr:col>
          <xdr:colOff>0</xdr:colOff>
          <xdr:row>151</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151</xdr:row>
          <xdr:rowOff>19050</xdr:rowOff>
        </xdr:from>
        <xdr:to>
          <xdr:col>6</xdr:col>
          <xdr:colOff>0</xdr:colOff>
          <xdr:row>151</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151</xdr:row>
          <xdr:rowOff>247650</xdr:rowOff>
        </xdr:from>
        <xdr:to>
          <xdr:col>6</xdr:col>
          <xdr:colOff>0</xdr:colOff>
          <xdr:row>153</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142875</xdr:rowOff>
        </xdr:from>
        <xdr:to>
          <xdr:col>6</xdr:col>
          <xdr:colOff>0</xdr:colOff>
          <xdr:row>154</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121831</xdr:colOff>
      <xdr:row>0</xdr:row>
      <xdr:rowOff>121831</xdr:rowOff>
    </xdr:from>
    <xdr:to>
      <xdr:col>52</xdr:col>
      <xdr:colOff>193426</xdr:colOff>
      <xdr:row>15</xdr:row>
      <xdr:rowOff>121829</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551331" y="121831"/>
          <a:ext cx="6872445" cy="2847973"/>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12792069" y="3031993"/>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mc:AlternateContent xmlns:mc="http://schemas.openxmlformats.org/markup-compatibility/2006">
    <mc:Choice xmlns:a14="http://schemas.microsoft.com/office/drawing/2010/main" Requires="a14">
      <xdr:twoCellAnchor editAs="oneCell">
        <xdr:from>
          <xdr:col>2</xdr:col>
          <xdr:colOff>85725</xdr:colOff>
          <xdr:row>65</xdr:row>
          <xdr:rowOff>9525</xdr:rowOff>
        </xdr:from>
        <xdr:to>
          <xdr:col>3</xdr:col>
          <xdr:colOff>171450</xdr:colOff>
          <xdr:row>65</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138" y="842905"/>
          <a:ext cx="7175492"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755"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view="pageBreakPreview" zoomScale="90" zoomScaleNormal="100" zoomScaleSheetLayoutView="90" workbookViewId="0"/>
  </sheetViews>
  <sheetFormatPr defaultColWidth="9" defaultRowHeight="20.100000000000001" customHeight="1"/>
  <cols>
    <col min="1" max="1" width="4.625" style="143" customWidth="1"/>
    <col min="2" max="2" width="11" style="143" customWidth="1"/>
    <col min="3" max="12" width="2.625" style="143" customWidth="1"/>
    <col min="13" max="17" width="2.75" style="143" customWidth="1"/>
    <col min="18" max="22" width="2.625" style="143" customWidth="1"/>
    <col min="23" max="23" width="14.125" style="143" customWidth="1"/>
    <col min="24" max="24" width="25" style="143" customWidth="1"/>
    <col min="25" max="25" width="30.75" style="143" customWidth="1"/>
    <col min="26" max="26" width="8.625" style="143" customWidth="1"/>
    <col min="27" max="27" width="9.125" style="143" customWidth="1"/>
    <col min="28" max="28" width="7.625" style="143" customWidth="1"/>
    <col min="29" max="29" width="9" style="143" hidden="1" customWidth="1"/>
    <col min="30" max="16384" width="9" style="143"/>
  </cols>
  <sheetData>
    <row r="1" spans="1:29" ht="20.100000000000001" customHeight="1">
      <c r="A1" s="408" t="s">
        <v>
2073</v>
      </c>
      <c r="AC1" s="143" t="s">
        <v>
30</v>
      </c>
    </row>
    <row r="2" spans="1:29" ht="11.25" customHeight="1">
      <c r="A2" s="409"/>
    </row>
    <row r="3" spans="1:29" s="410" customFormat="1" ht="24" customHeight="1">
      <c r="A3" s="539" t="s">
        <v>
124</v>
      </c>
      <c r="B3" s="539"/>
      <c r="C3" s="539"/>
      <c r="D3" s="539"/>
      <c r="E3" s="539"/>
      <c r="F3" s="539"/>
      <c r="G3" s="539"/>
      <c r="H3" s="539"/>
      <c r="I3" s="539"/>
      <c r="J3" s="539"/>
      <c r="K3" s="539"/>
      <c r="L3" s="539"/>
      <c r="M3" s="539"/>
      <c r="N3" s="539"/>
      <c r="O3" s="539"/>
      <c r="P3" s="539"/>
      <c r="Q3" s="539"/>
      <c r="R3" s="539"/>
      <c r="S3" s="539"/>
      <c r="T3" s="539"/>
      <c r="U3" s="539"/>
      <c r="V3" s="539"/>
      <c r="W3" s="539"/>
      <c r="X3" s="539"/>
      <c r="Y3" s="539"/>
      <c r="Z3" s="539"/>
    </row>
    <row r="4" spans="1:29" s="410" customFormat="1" ht="30.75" customHeight="1">
      <c r="A4" s="561" t="s">
        <v>
125</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411"/>
    </row>
    <row r="5" spans="1:29" ht="9.75" customHeight="1">
      <c r="A5" s="410"/>
      <c r="B5" s="412"/>
      <c r="C5" s="412"/>
      <c r="D5" s="412"/>
      <c r="E5" s="412"/>
      <c r="F5" s="412"/>
      <c r="G5" s="412"/>
      <c r="H5" s="412"/>
      <c r="I5" s="412"/>
      <c r="J5" s="412"/>
      <c r="K5" s="412"/>
      <c r="L5" s="412"/>
      <c r="M5" s="412"/>
      <c r="N5" s="412"/>
      <c r="O5" s="412"/>
      <c r="P5" s="412"/>
      <c r="Q5" s="412"/>
      <c r="R5" s="412"/>
      <c r="S5" s="412"/>
      <c r="T5" s="412"/>
      <c r="U5" s="412"/>
      <c r="V5" s="412"/>
      <c r="W5" s="412"/>
      <c r="X5" s="412"/>
      <c r="Y5" s="412"/>
      <c r="Z5" s="412"/>
      <c r="AA5" s="412"/>
    </row>
    <row r="6" spans="1:29" ht="14.25" customHeight="1">
      <c r="A6" s="562" t="s">
        <v>
2281</v>
      </c>
      <c r="B6" s="562"/>
      <c r="C6" s="562"/>
      <c r="D6" s="562"/>
      <c r="E6" s="562"/>
      <c r="F6" s="562"/>
      <c r="G6" s="562"/>
      <c r="H6" s="562"/>
      <c r="I6" s="562"/>
      <c r="J6" s="562"/>
      <c r="K6" s="562"/>
      <c r="L6" s="562"/>
      <c r="M6" s="562"/>
      <c r="N6" s="562"/>
      <c r="O6" s="562"/>
      <c r="P6" s="562"/>
      <c r="Q6" s="562"/>
      <c r="R6" s="562"/>
      <c r="S6" s="562"/>
      <c r="T6" s="562"/>
      <c r="U6" s="562"/>
      <c r="V6" s="562"/>
      <c r="W6" s="562"/>
      <c r="X6" s="562"/>
      <c r="Y6" s="562"/>
      <c r="Z6" s="562"/>
      <c r="AA6" s="413"/>
    </row>
    <row r="7" spans="1:29" ht="20.100000000000001" customHeight="1">
      <c r="A7" s="414"/>
      <c r="B7" s="412"/>
      <c r="C7" s="412"/>
      <c r="D7" s="412"/>
      <c r="E7" s="412"/>
      <c r="F7" s="412"/>
      <c r="G7" s="412"/>
      <c r="H7" s="412"/>
      <c r="I7" s="412"/>
      <c r="J7" s="412"/>
      <c r="K7" s="412"/>
      <c r="L7" s="412"/>
      <c r="M7" s="412"/>
      <c r="N7" s="412"/>
      <c r="O7" s="412"/>
      <c r="P7" s="412"/>
      <c r="Q7" s="412"/>
      <c r="R7" s="412"/>
      <c r="S7" s="412"/>
      <c r="T7" s="412"/>
      <c r="U7" s="412"/>
      <c r="V7" s="412"/>
      <c r="W7" s="412"/>
      <c r="X7" s="412"/>
      <c r="Y7" s="412"/>
      <c r="Z7" s="412"/>
      <c r="AA7" s="412"/>
    </row>
    <row r="8" spans="1:29" ht="20.100000000000001" customHeight="1">
      <c r="A8" s="414"/>
      <c r="B8" s="412"/>
      <c r="C8" s="412"/>
      <c r="D8" s="412"/>
      <c r="E8" s="412"/>
      <c r="F8" s="412"/>
      <c r="G8" s="412"/>
      <c r="H8" s="412"/>
      <c r="I8" s="412"/>
      <c r="J8" s="412"/>
      <c r="K8" s="412"/>
      <c r="L8" s="412"/>
      <c r="M8" s="412"/>
      <c r="N8" s="412"/>
      <c r="O8" s="412"/>
      <c r="P8" s="412"/>
      <c r="Q8" s="412"/>
      <c r="R8" s="412"/>
      <c r="S8" s="412"/>
      <c r="T8" s="412"/>
      <c r="U8" s="412"/>
      <c r="V8" s="412"/>
      <c r="W8" s="412"/>
      <c r="X8" s="412"/>
      <c r="Y8" s="412"/>
      <c r="Z8" s="412"/>
      <c r="AA8" s="412"/>
    </row>
    <row r="9" spans="1:29" ht="20.100000000000001" customHeight="1">
      <c r="A9" s="414"/>
      <c r="B9" s="412"/>
      <c r="C9" s="412"/>
      <c r="D9" s="412"/>
      <c r="E9" s="412"/>
      <c r="F9" s="412"/>
      <c r="G9" s="412"/>
      <c r="H9" s="412"/>
      <c r="I9" s="412"/>
      <c r="J9" s="412"/>
      <c r="K9" s="412"/>
      <c r="L9" s="412"/>
      <c r="M9" s="412"/>
      <c r="N9" s="412"/>
      <c r="O9" s="412"/>
      <c r="P9" s="412"/>
      <c r="Q9" s="412"/>
      <c r="R9" s="412"/>
      <c r="S9" s="412"/>
      <c r="T9" s="412"/>
      <c r="U9" s="412"/>
      <c r="V9" s="412"/>
      <c r="W9" s="412"/>
      <c r="X9" s="412"/>
      <c r="Y9" s="412"/>
      <c r="Z9" s="412"/>
      <c r="AA9" s="412"/>
    </row>
    <row r="10" spans="1:29" ht="20.100000000000001" customHeight="1">
      <c r="A10" s="414"/>
      <c r="B10" s="412"/>
      <c r="C10" s="412"/>
      <c r="D10" s="412"/>
      <c r="E10" s="412"/>
      <c r="F10" s="412"/>
      <c r="G10" s="412"/>
      <c r="H10" s="412"/>
      <c r="I10" s="412"/>
      <c r="J10" s="412"/>
      <c r="K10" s="412"/>
      <c r="L10" s="412"/>
      <c r="M10" s="412"/>
      <c r="N10" s="412"/>
      <c r="O10" s="412"/>
      <c r="P10" s="412"/>
      <c r="Q10" s="412"/>
      <c r="R10" s="412"/>
      <c r="S10" s="412"/>
      <c r="T10" s="412"/>
      <c r="U10" s="412"/>
      <c r="V10" s="412"/>
      <c r="W10" s="412"/>
      <c r="X10" s="412"/>
      <c r="Y10" s="412"/>
      <c r="Z10" s="412"/>
      <c r="AA10" s="412"/>
    </row>
    <row r="11" spans="1:29" ht="20.100000000000001" customHeight="1">
      <c r="A11" s="414"/>
      <c r="B11" s="412"/>
      <c r="C11" s="412"/>
      <c r="D11" s="412"/>
      <c r="E11" s="412"/>
      <c r="F11" s="412"/>
      <c r="G11" s="412"/>
      <c r="H11" s="412"/>
      <c r="I11" s="412"/>
      <c r="J11" s="412"/>
      <c r="K11" s="412"/>
      <c r="L11" s="412"/>
      <c r="M11" s="412"/>
      <c r="N11" s="412"/>
      <c r="O11" s="412"/>
      <c r="P11" s="412"/>
      <c r="Q11" s="412"/>
      <c r="R11" s="412"/>
      <c r="S11" s="412"/>
      <c r="T11" s="412"/>
      <c r="U11" s="412"/>
      <c r="V11" s="412"/>
      <c r="W11" s="412"/>
      <c r="X11" s="412"/>
      <c r="Y11" s="412"/>
      <c r="Z11" s="412"/>
      <c r="AA11" s="412"/>
    </row>
    <row r="12" spans="1:29" ht="20.100000000000001" customHeight="1">
      <c r="A12" s="412"/>
      <c r="B12" s="412"/>
      <c r="C12" s="412"/>
      <c r="D12" s="412"/>
      <c r="E12" s="412"/>
      <c r="F12" s="412"/>
      <c r="G12" s="412"/>
      <c r="H12" s="412"/>
      <c r="I12" s="412"/>
      <c r="J12" s="412"/>
      <c r="K12" s="412"/>
      <c r="L12" s="412"/>
      <c r="M12" s="412"/>
      <c r="N12" s="412"/>
      <c r="O12" s="412"/>
      <c r="P12" s="412"/>
      <c r="Q12" s="412"/>
      <c r="R12" s="412"/>
      <c r="S12" s="412"/>
      <c r="T12" s="412"/>
      <c r="U12" s="412"/>
      <c r="V12" s="412"/>
      <c r="W12" s="412"/>
      <c r="X12" s="412"/>
      <c r="Y12" s="412"/>
      <c r="Z12" s="412"/>
      <c r="AA12" s="412"/>
    </row>
    <row r="13" spans="1:29" ht="19.5" customHeight="1">
      <c r="A13" s="412"/>
      <c r="B13" s="412"/>
      <c r="C13" s="412"/>
      <c r="D13" s="412"/>
      <c r="E13" s="412"/>
      <c r="F13" s="412"/>
      <c r="G13" s="412"/>
      <c r="H13" s="412"/>
      <c r="I13" s="412"/>
      <c r="J13" s="412"/>
      <c r="K13" s="412"/>
      <c r="L13" s="412"/>
      <c r="M13" s="412"/>
      <c r="N13" s="412"/>
      <c r="O13" s="412"/>
      <c r="P13" s="412"/>
      <c r="Q13" s="412"/>
      <c r="R13" s="412"/>
      <c r="S13" s="412"/>
      <c r="T13" s="412"/>
      <c r="U13" s="412"/>
      <c r="V13" s="412"/>
      <c r="W13" s="412"/>
      <c r="X13" s="412"/>
      <c r="Y13" s="412"/>
      <c r="Z13" s="412"/>
      <c r="AA13" s="412"/>
    </row>
    <row r="14" spans="1:29" ht="51.75" customHeight="1">
      <c r="A14" s="539" t="s">
        <v>
2290</v>
      </c>
      <c r="B14" s="539"/>
      <c r="C14" s="539"/>
      <c r="D14" s="539"/>
      <c r="E14" s="539"/>
      <c r="F14" s="539"/>
      <c r="G14" s="539"/>
      <c r="H14" s="539"/>
      <c r="I14" s="539"/>
      <c r="J14" s="539"/>
      <c r="K14" s="539"/>
      <c r="L14" s="539"/>
      <c r="M14" s="539"/>
      <c r="N14" s="539"/>
      <c r="O14" s="539"/>
      <c r="P14" s="539"/>
      <c r="Q14" s="539"/>
      <c r="R14" s="539"/>
      <c r="S14" s="539"/>
      <c r="T14" s="539"/>
      <c r="U14" s="539"/>
      <c r="V14" s="539"/>
      <c r="W14" s="539"/>
      <c r="X14" s="539"/>
      <c r="Y14" s="539"/>
      <c r="Z14" s="539"/>
      <c r="AA14" s="413"/>
    </row>
    <row r="15" spans="1:29" ht="13.5" customHeight="1">
      <c r="A15" s="410"/>
      <c r="B15" s="412"/>
      <c r="C15" s="412"/>
      <c r="D15" s="412"/>
      <c r="E15" s="412"/>
      <c r="F15" s="412"/>
      <c r="G15" s="412"/>
      <c r="H15" s="412"/>
      <c r="I15" s="412"/>
      <c r="J15" s="412"/>
      <c r="K15" s="412"/>
      <c r="L15" s="412"/>
      <c r="M15" s="412"/>
      <c r="N15" s="412"/>
      <c r="O15" s="412"/>
      <c r="P15" s="412"/>
      <c r="Q15" s="412"/>
      <c r="R15" s="412"/>
      <c r="S15" s="412"/>
      <c r="T15" s="412"/>
      <c r="U15" s="412"/>
      <c r="V15" s="412"/>
      <c r="W15" s="412"/>
      <c r="X15" s="412"/>
      <c r="Y15" s="412"/>
      <c r="Z15" s="412"/>
      <c r="AA15" s="412"/>
    </row>
    <row r="16" spans="1:29" ht="13.5" customHeight="1">
      <c r="A16" s="410"/>
      <c r="B16" s="412"/>
      <c r="C16" s="412"/>
      <c r="D16" s="412"/>
      <c r="E16" s="412"/>
      <c r="F16" s="412"/>
      <c r="G16" s="412"/>
      <c r="H16" s="412"/>
      <c r="I16" s="412"/>
      <c r="J16" s="412"/>
      <c r="K16" s="412"/>
      <c r="L16" s="412"/>
      <c r="M16" s="412"/>
      <c r="N16" s="412"/>
      <c r="O16" s="412"/>
      <c r="P16" s="412"/>
      <c r="Q16" s="412"/>
      <c r="R16" s="412"/>
      <c r="S16" s="412"/>
      <c r="T16" s="412"/>
      <c r="U16" s="412"/>
      <c r="V16" s="412"/>
      <c r="W16" s="412"/>
      <c r="X16" s="412"/>
      <c r="Y16" s="412"/>
      <c r="Z16" s="412"/>
      <c r="AA16" s="412"/>
    </row>
    <row r="17" spans="1:27" ht="13.5" customHeight="1">
      <c r="A17" s="410"/>
      <c r="B17" s="412"/>
      <c r="C17" s="412"/>
      <c r="D17" s="412"/>
      <c r="E17" s="412"/>
      <c r="F17" s="412"/>
      <c r="G17" s="412"/>
      <c r="H17" s="412"/>
      <c r="I17" s="412"/>
      <c r="J17" s="412"/>
      <c r="K17" s="412"/>
      <c r="L17" s="412"/>
      <c r="M17" s="412"/>
      <c r="N17" s="412"/>
      <c r="O17" s="412"/>
      <c r="P17" s="412"/>
      <c r="Q17" s="412"/>
      <c r="R17" s="412"/>
      <c r="S17" s="412"/>
      <c r="T17" s="412"/>
      <c r="U17" s="412"/>
      <c r="V17" s="412"/>
      <c r="W17" s="412"/>
      <c r="X17" s="412"/>
      <c r="Y17" s="412"/>
      <c r="Z17" s="412"/>
      <c r="AA17" s="412"/>
    </row>
    <row r="18" spans="1:27" ht="13.5" customHeight="1">
      <c r="A18" s="410"/>
      <c r="B18" s="412"/>
      <c r="C18" s="412"/>
      <c r="D18" s="412"/>
      <c r="E18" s="412"/>
      <c r="F18" s="412"/>
      <c r="G18" s="412"/>
      <c r="H18" s="412"/>
      <c r="I18" s="412"/>
      <c r="J18" s="412"/>
      <c r="K18" s="412"/>
      <c r="L18" s="412"/>
      <c r="M18" s="412"/>
      <c r="N18" s="412"/>
      <c r="O18" s="412"/>
      <c r="P18" s="412"/>
      <c r="Q18" s="412"/>
      <c r="R18" s="412"/>
      <c r="S18" s="412"/>
      <c r="T18" s="412"/>
      <c r="U18" s="412"/>
      <c r="V18" s="412"/>
      <c r="W18" s="412"/>
      <c r="X18" s="412"/>
      <c r="Y18" s="412"/>
      <c r="Z18" s="412"/>
      <c r="AA18" s="412"/>
    </row>
    <row r="19" spans="1:27" ht="13.5" customHeight="1">
      <c r="A19" s="410"/>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row>
    <row r="20" spans="1:27" ht="13.5" customHeight="1">
      <c r="A20" s="410"/>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row>
    <row r="21" spans="1:27" ht="13.5" customHeight="1">
      <c r="A21" s="410"/>
      <c r="B21" s="412"/>
      <c r="C21" s="412"/>
      <c r="D21" s="412"/>
      <c r="E21" s="412"/>
      <c r="F21" s="412"/>
      <c r="G21" s="412"/>
      <c r="H21" s="412"/>
      <c r="I21" s="412"/>
      <c r="J21" s="412"/>
      <c r="K21" s="412"/>
      <c r="L21" s="412"/>
      <c r="M21" s="412"/>
      <c r="N21" s="412"/>
      <c r="O21" s="412"/>
      <c r="P21" s="412"/>
      <c r="Q21" s="412"/>
      <c r="R21" s="412"/>
      <c r="S21" s="412"/>
      <c r="T21" s="412"/>
      <c r="U21" s="412"/>
      <c r="V21" s="412"/>
      <c r="W21" s="412"/>
      <c r="X21" s="412"/>
      <c r="Y21" s="412"/>
      <c r="Z21" s="412"/>
      <c r="AA21" s="412"/>
    </row>
    <row r="22" spans="1:27" ht="13.5" customHeight="1">
      <c r="A22" s="410"/>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row>
    <row r="23" spans="1:27" ht="13.5" customHeight="1">
      <c r="A23" s="410"/>
      <c r="B23" s="412"/>
      <c r="C23" s="412"/>
      <c r="D23" s="412"/>
      <c r="E23" s="412"/>
      <c r="F23" s="412"/>
      <c r="G23" s="412"/>
      <c r="H23" s="412"/>
      <c r="I23" s="412"/>
      <c r="J23" s="412"/>
      <c r="K23" s="412"/>
      <c r="L23" s="412"/>
      <c r="M23" s="412"/>
      <c r="N23" s="412"/>
      <c r="O23" s="412"/>
      <c r="P23" s="412"/>
      <c r="Q23" s="412"/>
      <c r="R23" s="412"/>
      <c r="S23" s="412"/>
      <c r="T23" s="412"/>
      <c r="U23" s="412"/>
      <c r="V23" s="412"/>
      <c r="W23" s="412"/>
      <c r="X23" s="412"/>
      <c r="Y23" s="412"/>
      <c r="Z23" s="412"/>
      <c r="AA23" s="412"/>
    </row>
    <row r="24" spans="1:27" ht="13.5" customHeight="1">
      <c r="A24" s="410"/>
      <c r="B24" s="412"/>
      <c r="C24" s="412"/>
      <c r="D24" s="412"/>
      <c r="E24" s="412"/>
      <c r="F24" s="412"/>
      <c r="G24" s="412"/>
      <c r="H24" s="412"/>
      <c r="I24" s="412"/>
      <c r="J24" s="412"/>
      <c r="K24" s="412"/>
      <c r="L24" s="412"/>
      <c r="M24" s="412"/>
      <c r="N24" s="412"/>
      <c r="O24" s="412"/>
      <c r="P24" s="412"/>
      <c r="Q24" s="412"/>
      <c r="R24" s="412"/>
      <c r="S24" s="412"/>
      <c r="T24" s="412"/>
      <c r="U24" s="412"/>
      <c r="V24" s="412"/>
      <c r="W24" s="412"/>
      <c r="X24" s="412"/>
      <c r="Y24" s="412"/>
      <c r="Z24" s="412"/>
      <c r="AA24" s="412"/>
    </row>
    <row r="25" spans="1:27" ht="13.5" customHeight="1">
      <c r="A25" s="410"/>
      <c r="B25" s="412"/>
      <c r="C25" s="412"/>
      <c r="D25" s="412"/>
      <c r="E25" s="412"/>
      <c r="F25" s="412"/>
      <c r="G25" s="412"/>
      <c r="H25" s="412"/>
      <c r="I25" s="412"/>
      <c r="J25" s="412"/>
      <c r="K25" s="412"/>
      <c r="L25" s="412"/>
      <c r="M25" s="412"/>
      <c r="N25" s="412"/>
      <c r="O25" s="412"/>
      <c r="P25" s="412"/>
      <c r="Q25" s="412"/>
      <c r="R25" s="412"/>
      <c r="S25" s="412"/>
      <c r="T25" s="412"/>
      <c r="U25" s="412"/>
      <c r="V25" s="412"/>
      <c r="W25" s="412"/>
      <c r="X25" s="412"/>
      <c r="Y25" s="412"/>
      <c r="Z25" s="412"/>
      <c r="AA25" s="412"/>
    </row>
    <row r="26" spans="1:27" ht="13.5" customHeight="1">
      <c r="A26" s="410"/>
      <c r="B26" s="412"/>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s="412"/>
    </row>
    <row r="27" spans="1:27" ht="13.5" customHeight="1">
      <c r="A27" s="410"/>
      <c r="B27" s="412"/>
      <c r="C27" s="412"/>
      <c r="D27" s="412"/>
      <c r="E27" s="412"/>
      <c r="F27" s="412"/>
      <c r="G27" s="412"/>
      <c r="H27" s="412"/>
      <c r="I27" s="412"/>
      <c r="J27" s="412"/>
      <c r="K27" s="412"/>
      <c r="L27" s="412"/>
      <c r="M27" s="412"/>
      <c r="N27" s="412"/>
      <c r="O27" s="412"/>
      <c r="P27" s="412"/>
      <c r="Q27" s="412"/>
      <c r="R27" s="412"/>
      <c r="S27" s="412"/>
      <c r="T27" s="412"/>
      <c r="U27" s="412"/>
      <c r="V27" s="412"/>
      <c r="W27" s="412"/>
      <c r="X27" s="412"/>
      <c r="Y27" s="412"/>
      <c r="Z27" s="412"/>
      <c r="AA27" s="412"/>
    </row>
    <row r="28" spans="1:27" ht="13.5" customHeight="1">
      <c r="A28" s="410"/>
      <c r="B28" s="412"/>
      <c r="C28" s="412"/>
      <c r="D28" s="412"/>
      <c r="E28" s="412"/>
      <c r="F28" s="412"/>
      <c r="G28" s="412"/>
      <c r="H28" s="412"/>
      <c r="I28" s="412"/>
      <c r="J28" s="412"/>
      <c r="K28" s="412"/>
      <c r="L28" s="412"/>
      <c r="M28" s="412"/>
      <c r="N28" s="412"/>
      <c r="O28" s="412"/>
      <c r="P28" s="412"/>
      <c r="Q28" s="412"/>
      <c r="R28" s="412"/>
      <c r="S28" s="412"/>
      <c r="T28" s="412"/>
      <c r="U28" s="412"/>
      <c r="V28" s="412"/>
      <c r="W28" s="412"/>
      <c r="X28" s="412"/>
      <c r="Y28" s="412"/>
      <c r="Z28" s="412"/>
      <c r="AA28" s="412"/>
    </row>
    <row r="29" spans="1:27" ht="10.5" customHeight="1">
      <c r="A29" s="410"/>
      <c r="B29" s="412"/>
      <c r="C29" s="412"/>
      <c r="D29" s="412"/>
      <c r="E29" s="412"/>
      <c r="F29" s="412"/>
      <c r="G29" s="412"/>
      <c r="H29" s="412"/>
      <c r="I29" s="412"/>
      <c r="J29" s="412"/>
      <c r="K29" s="412"/>
      <c r="L29" s="412"/>
      <c r="M29" s="412"/>
      <c r="N29" s="412"/>
      <c r="O29" s="412"/>
      <c r="P29" s="412"/>
      <c r="Q29" s="412"/>
      <c r="R29" s="412"/>
      <c r="S29" s="412"/>
      <c r="T29" s="412"/>
      <c r="U29" s="412"/>
      <c r="V29" s="412"/>
      <c r="W29" s="412"/>
      <c r="X29" s="412"/>
      <c r="Y29" s="412"/>
      <c r="Z29" s="412"/>
      <c r="AA29" s="412"/>
    </row>
    <row r="30" spans="1:27" ht="19.5" customHeight="1">
      <c r="A30" s="415" t="s">
        <v>
46</v>
      </c>
      <c r="B30" s="412"/>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2"/>
    </row>
    <row r="31" spans="1:27" ht="20.100000000000001" customHeight="1" thickBot="1">
      <c r="A31" s="412"/>
      <c r="B31" s="410" t="s">
        <v>
2072</v>
      </c>
      <c r="C31" s="412"/>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row>
    <row r="32" spans="1:27" ht="20.100000000000001" customHeight="1" thickBot="1">
      <c r="A32" s="412"/>
      <c r="B32" s="416" t="s">
        <v>
87</v>
      </c>
      <c r="C32" s="565" t="s">
        <v>
115</v>
      </c>
      <c r="D32" s="566"/>
      <c r="E32" s="566"/>
      <c r="F32" s="566"/>
      <c r="G32" s="566"/>
      <c r="H32" s="566"/>
      <c r="I32" s="566"/>
      <c r="J32" s="566"/>
      <c r="K32" s="566"/>
      <c r="L32" s="567"/>
      <c r="M32" s="412"/>
      <c r="N32" s="412"/>
      <c r="O32" s="412"/>
      <c r="P32" s="412"/>
      <c r="Q32" s="412"/>
      <c r="R32" s="412"/>
      <c r="S32" s="412"/>
      <c r="T32" s="412"/>
      <c r="U32" s="412"/>
      <c r="V32" s="412"/>
      <c r="W32" s="412"/>
      <c r="X32" s="412"/>
      <c r="Y32" s="412"/>
      <c r="Z32" s="412"/>
      <c r="AA32" s="412"/>
    </row>
    <row r="33" spans="1:29" ht="15" customHeight="1">
      <c r="A33" s="412"/>
      <c r="B33" s="412"/>
      <c r="C33" s="412"/>
      <c r="D33" s="412"/>
      <c r="E33" s="412"/>
      <c r="F33" s="412"/>
      <c r="G33" s="412"/>
      <c r="H33" s="412"/>
      <c r="I33" s="412"/>
      <c r="J33" s="412"/>
      <c r="K33" s="412"/>
      <c r="L33" s="412"/>
      <c r="M33" s="412"/>
      <c r="N33" s="412"/>
      <c r="O33" s="412"/>
      <c r="P33" s="412"/>
      <c r="Q33" s="412"/>
      <c r="R33" s="412"/>
      <c r="S33" s="412"/>
      <c r="T33" s="412"/>
      <c r="U33" s="412"/>
      <c r="V33" s="412"/>
      <c r="W33" s="412"/>
      <c r="X33" s="412"/>
      <c r="Y33" s="412"/>
      <c r="Z33" s="412"/>
      <c r="AA33" s="412"/>
    </row>
    <row r="34" spans="1:29" ht="20.100000000000001" customHeight="1">
      <c r="A34" s="415" t="s">
        <v>
47</v>
      </c>
      <c r="B34" s="412"/>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row>
    <row r="35" spans="1:29" ht="20.100000000000001" customHeight="1" thickBot="1">
      <c r="A35" s="412"/>
      <c r="B35" s="410" t="s">
        <v>
86</v>
      </c>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row>
    <row r="36" spans="1:29" ht="20.100000000000001" customHeight="1">
      <c r="A36" s="412"/>
      <c r="B36" s="417" t="s">
        <v>
28</v>
      </c>
      <c r="C36" s="540" t="s">
        <v>
0</v>
      </c>
      <c r="D36" s="540"/>
      <c r="E36" s="540"/>
      <c r="F36" s="540"/>
      <c r="G36" s="540"/>
      <c r="H36" s="540"/>
      <c r="I36" s="540"/>
      <c r="J36" s="540"/>
      <c r="K36" s="540"/>
      <c r="L36" s="541"/>
      <c r="M36" s="568" t="s">
        <v>
106</v>
      </c>
      <c r="N36" s="569"/>
      <c r="O36" s="569"/>
      <c r="P36" s="569"/>
      <c r="Q36" s="569"/>
      <c r="R36" s="569"/>
      <c r="S36" s="569"/>
      <c r="T36" s="569"/>
      <c r="U36" s="569"/>
      <c r="V36" s="569"/>
      <c r="W36" s="570"/>
      <c r="X36" s="571"/>
      <c r="Y36" s="412"/>
      <c r="Z36" s="412"/>
      <c r="AA36" s="412"/>
    </row>
    <row r="37" spans="1:29" ht="20.100000000000001" customHeight="1" thickBot="1">
      <c r="A37" s="412"/>
      <c r="B37" s="418"/>
      <c r="C37" s="540" t="s">
        <v>
31</v>
      </c>
      <c r="D37" s="540"/>
      <c r="E37" s="540"/>
      <c r="F37" s="540"/>
      <c r="G37" s="540"/>
      <c r="H37" s="540"/>
      <c r="I37" s="540"/>
      <c r="J37" s="540"/>
      <c r="K37" s="540"/>
      <c r="L37" s="541"/>
      <c r="M37" s="556" t="s">
        <v>
106</v>
      </c>
      <c r="N37" s="557"/>
      <c r="O37" s="557"/>
      <c r="P37" s="557"/>
      <c r="Q37" s="557"/>
      <c r="R37" s="557"/>
      <c r="S37" s="557"/>
      <c r="T37" s="557"/>
      <c r="U37" s="551"/>
      <c r="V37" s="551"/>
      <c r="W37" s="552"/>
      <c r="X37" s="553"/>
      <c r="Y37" s="412"/>
      <c r="Z37" s="412"/>
      <c r="AA37" s="412"/>
      <c r="AC37" s="143" t="s">
        <v>
32</v>
      </c>
    </row>
    <row r="38" spans="1:29" ht="20.100000000000001" customHeight="1" thickBot="1">
      <c r="A38" s="412"/>
      <c r="B38" s="417" t="s">
        <v>
33</v>
      </c>
      <c r="C38" s="540" t="s">
        <v>
34</v>
      </c>
      <c r="D38" s="540"/>
      <c r="E38" s="540"/>
      <c r="F38" s="540"/>
      <c r="G38" s="540"/>
      <c r="H38" s="540"/>
      <c r="I38" s="540"/>
      <c r="J38" s="540"/>
      <c r="K38" s="540"/>
      <c r="L38" s="541"/>
      <c r="M38" s="1">
        <v>
1</v>
      </c>
      <c r="N38" s="2">
        <v>
0</v>
      </c>
      <c r="O38" s="2">
        <v>
0</v>
      </c>
      <c r="P38" s="419" t="s">
        <v>
88</v>
      </c>
      <c r="Q38" s="2">
        <v>
1</v>
      </c>
      <c r="R38" s="2">
        <v>
2</v>
      </c>
      <c r="S38" s="2">
        <v>
3</v>
      </c>
      <c r="T38" s="3">
        <v>
4</v>
      </c>
      <c r="U38" s="420"/>
      <c r="V38" s="421"/>
      <c r="W38" s="421"/>
      <c r="X38" s="421"/>
      <c r="Y38" s="412"/>
      <c r="Z38" s="412"/>
      <c r="AA38" s="412"/>
      <c r="AC38" s="143" t="str">
        <f>
CONCATENATE(M38,N38,O38,P38,Q38,R38,S38,T38)</f>
        <v>
100－1234</v>
      </c>
    </row>
    <row r="39" spans="1:29" ht="20.100000000000001" customHeight="1">
      <c r="A39" s="412"/>
      <c r="B39" s="422"/>
      <c r="C39" s="540" t="s">
        <v>
35</v>
      </c>
      <c r="D39" s="540"/>
      <c r="E39" s="540"/>
      <c r="F39" s="540"/>
      <c r="G39" s="540"/>
      <c r="H39" s="540"/>
      <c r="I39" s="540"/>
      <c r="J39" s="540"/>
      <c r="K39" s="540"/>
      <c r="L39" s="541"/>
      <c r="M39" s="556" t="s">
        <v>
107</v>
      </c>
      <c r="N39" s="557"/>
      <c r="O39" s="557"/>
      <c r="P39" s="557"/>
      <c r="Q39" s="557"/>
      <c r="R39" s="557"/>
      <c r="S39" s="557"/>
      <c r="T39" s="557"/>
      <c r="U39" s="543"/>
      <c r="V39" s="543"/>
      <c r="W39" s="544"/>
      <c r="X39" s="545"/>
      <c r="Y39" s="412"/>
      <c r="Z39" s="412"/>
      <c r="AA39" s="412"/>
    </row>
    <row r="40" spans="1:29" ht="20.100000000000001" customHeight="1">
      <c r="A40" s="412"/>
      <c r="B40" s="418"/>
      <c r="C40" s="540" t="s">
        <v>
36</v>
      </c>
      <c r="D40" s="540"/>
      <c r="E40" s="540"/>
      <c r="F40" s="540"/>
      <c r="G40" s="540"/>
      <c r="H40" s="540"/>
      <c r="I40" s="540"/>
      <c r="J40" s="540"/>
      <c r="K40" s="540"/>
      <c r="L40" s="541"/>
      <c r="M40" s="556" t="s">
        <v>
108</v>
      </c>
      <c r="N40" s="557"/>
      <c r="O40" s="557"/>
      <c r="P40" s="557"/>
      <c r="Q40" s="557"/>
      <c r="R40" s="557"/>
      <c r="S40" s="557"/>
      <c r="T40" s="557"/>
      <c r="U40" s="557"/>
      <c r="V40" s="557"/>
      <c r="W40" s="558"/>
      <c r="X40" s="559"/>
      <c r="Y40" s="412"/>
      <c r="Z40" s="412"/>
      <c r="AA40" s="412"/>
    </row>
    <row r="41" spans="1:29" ht="20.100000000000001" customHeight="1">
      <c r="A41" s="412"/>
      <c r="B41" s="417" t="s">
        <v>
37</v>
      </c>
      <c r="C41" s="540" t="s">
        <v>
38</v>
      </c>
      <c r="D41" s="540"/>
      <c r="E41" s="540"/>
      <c r="F41" s="540"/>
      <c r="G41" s="540"/>
      <c r="H41" s="540"/>
      <c r="I41" s="540"/>
      <c r="J41" s="540"/>
      <c r="K41" s="540"/>
      <c r="L41" s="541"/>
      <c r="M41" s="556" t="s">
        <v>
109</v>
      </c>
      <c r="N41" s="557"/>
      <c r="O41" s="557"/>
      <c r="P41" s="557"/>
      <c r="Q41" s="557"/>
      <c r="R41" s="557"/>
      <c r="S41" s="557"/>
      <c r="T41" s="557"/>
      <c r="U41" s="557"/>
      <c r="V41" s="557"/>
      <c r="W41" s="558"/>
      <c r="X41" s="559"/>
      <c r="Y41" s="412"/>
      <c r="Z41" s="412"/>
      <c r="AA41" s="412"/>
    </row>
    <row r="42" spans="1:29" ht="20.100000000000001" customHeight="1">
      <c r="A42" s="412"/>
      <c r="B42" s="418"/>
      <c r="C42" s="540" t="s">
        <v>
39</v>
      </c>
      <c r="D42" s="540"/>
      <c r="E42" s="540"/>
      <c r="F42" s="540"/>
      <c r="G42" s="540"/>
      <c r="H42" s="540"/>
      <c r="I42" s="540"/>
      <c r="J42" s="540"/>
      <c r="K42" s="540"/>
      <c r="L42" s="541"/>
      <c r="M42" s="550" t="s">
        <v>
110</v>
      </c>
      <c r="N42" s="551"/>
      <c r="O42" s="551"/>
      <c r="P42" s="551"/>
      <c r="Q42" s="551"/>
      <c r="R42" s="551"/>
      <c r="S42" s="551"/>
      <c r="T42" s="551"/>
      <c r="U42" s="551"/>
      <c r="V42" s="551"/>
      <c r="W42" s="552"/>
      <c r="X42" s="553"/>
      <c r="Y42" s="412"/>
      <c r="Z42" s="412"/>
      <c r="AA42" s="412"/>
    </row>
    <row r="43" spans="1:29" ht="20.100000000000001" customHeight="1">
      <c r="A43" s="412"/>
      <c r="B43" s="554" t="s">
        <v>
40</v>
      </c>
      <c r="C43" s="540" t="s">
        <v>
41</v>
      </c>
      <c r="D43" s="540"/>
      <c r="E43" s="540"/>
      <c r="F43" s="540"/>
      <c r="G43" s="540"/>
      <c r="H43" s="540"/>
      <c r="I43" s="540"/>
      <c r="J43" s="540"/>
      <c r="K43" s="540"/>
      <c r="L43" s="541"/>
      <c r="M43" s="556" t="s">
        <v>
111</v>
      </c>
      <c r="N43" s="557"/>
      <c r="O43" s="557"/>
      <c r="P43" s="557"/>
      <c r="Q43" s="557"/>
      <c r="R43" s="557"/>
      <c r="S43" s="557"/>
      <c r="T43" s="557"/>
      <c r="U43" s="557"/>
      <c r="V43" s="557"/>
      <c r="W43" s="558"/>
      <c r="X43" s="559"/>
      <c r="Y43" s="412"/>
      <c r="Z43" s="412"/>
      <c r="AA43" s="412"/>
    </row>
    <row r="44" spans="1:29" ht="20.100000000000001" customHeight="1">
      <c r="A44" s="412"/>
      <c r="B44" s="555"/>
      <c r="C44" s="560" t="s">
        <v>
39</v>
      </c>
      <c r="D44" s="560"/>
      <c r="E44" s="560"/>
      <c r="F44" s="560"/>
      <c r="G44" s="560"/>
      <c r="H44" s="560"/>
      <c r="I44" s="560"/>
      <c r="J44" s="560"/>
      <c r="K44" s="560"/>
      <c r="L44" s="560"/>
      <c r="M44" s="556" t="s">
        <v>
112</v>
      </c>
      <c r="N44" s="557"/>
      <c r="O44" s="557"/>
      <c r="P44" s="557"/>
      <c r="Q44" s="557"/>
      <c r="R44" s="557"/>
      <c r="S44" s="557"/>
      <c r="T44" s="557"/>
      <c r="U44" s="557"/>
      <c r="V44" s="557"/>
      <c r="W44" s="558"/>
      <c r="X44" s="559"/>
      <c r="Y44" s="412"/>
      <c r="Z44" s="412"/>
      <c r="AA44" s="412"/>
    </row>
    <row r="45" spans="1:29" ht="20.100000000000001" customHeight="1">
      <c r="A45" s="412"/>
      <c r="B45" s="417" t="s">
        <v>
26</v>
      </c>
      <c r="C45" s="540" t="s">
        <v>
14</v>
      </c>
      <c r="D45" s="540"/>
      <c r="E45" s="540"/>
      <c r="F45" s="540"/>
      <c r="G45" s="540"/>
      <c r="H45" s="540"/>
      <c r="I45" s="540"/>
      <c r="J45" s="540"/>
      <c r="K45" s="540"/>
      <c r="L45" s="541"/>
      <c r="M45" s="542" t="s">
        <v>
113</v>
      </c>
      <c r="N45" s="543"/>
      <c r="O45" s="543"/>
      <c r="P45" s="543"/>
      <c r="Q45" s="543"/>
      <c r="R45" s="543"/>
      <c r="S45" s="543"/>
      <c r="T45" s="543"/>
      <c r="U45" s="543"/>
      <c r="V45" s="543"/>
      <c r="W45" s="544"/>
      <c r="X45" s="545"/>
      <c r="Y45" s="412"/>
      <c r="Z45" s="412"/>
      <c r="AA45" s="412"/>
    </row>
    <row r="46" spans="1:29" ht="20.100000000000001" customHeight="1" thickBot="1">
      <c r="A46" s="412"/>
      <c r="B46" s="423"/>
      <c r="C46" s="540" t="s">
        <v>
27</v>
      </c>
      <c r="D46" s="540"/>
      <c r="E46" s="540"/>
      <c r="F46" s="540"/>
      <c r="G46" s="540"/>
      <c r="H46" s="540"/>
      <c r="I46" s="540"/>
      <c r="J46" s="540"/>
      <c r="K46" s="540"/>
      <c r="L46" s="541"/>
      <c r="M46" s="546" t="s">
        <v>
114</v>
      </c>
      <c r="N46" s="547"/>
      <c r="O46" s="547"/>
      <c r="P46" s="547"/>
      <c r="Q46" s="547"/>
      <c r="R46" s="547"/>
      <c r="S46" s="547"/>
      <c r="T46" s="547"/>
      <c r="U46" s="547"/>
      <c r="V46" s="547"/>
      <c r="W46" s="548"/>
      <c r="X46" s="549"/>
      <c r="Y46" s="412"/>
      <c r="Z46" s="412"/>
      <c r="AA46" s="412"/>
    </row>
    <row r="47" spans="1:29" ht="16.5" customHeight="1">
      <c r="A47" s="412"/>
      <c r="B47" s="412"/>
      <c r="C47" s="412"/>
      <c r="D47" s="412"/>
      <c r="E47" s="412"/>
      <c r="F47" s="412"/>
      <c r="G47" s="412"/>
      <c r="H47" s="412"/>
      <c r="I47" s="412"/>
      <c r="J47" s="412"/>
      <c r="K47" s="412"/>
      <c r="L47" s="412"/>
      <c r="M47" s="412"/>
      <c r="N47" s="412"/>
      <c r="O47" s="412"/>
      <c r="P47" s="412"/>
      <c r="Q47" s="412"/>
      <c r="R47" s="412"/>
      <c r="S47" s="412"/>
      <c r="T47" s="412"/>
      <c r="U47" s="412"/>
      <c r="V47" s="412"/>
      <c r="W47" s="412"/>
      <c r="X47" s="412"/>
      <c r="Y47" s="412"/>
      <c r="Z47" s="412"/>
      <c r="AA47" s="412"/>
    </row>
    <row r="48" spans="1:29" ht="20.100000000000001" customHeight="1">
      <c r="A48" s="415" t="s">
        <v>
92</v>
      </c>
      <c r="B48" s="412"/>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row>
    <row r="49" spans="1:27" ht="14.25">
      <c r="A49" s="412"/>
      <c r="B49" s="410" t="s">
        <v>
2280</v>
      </c>
      <c r="C49" s="412"/>
      <c r="D49" s="412"/>
      <c r="E49" s="412"/>
      <c r="F49" s="412"/>
      <c r="G49" s="412"/>
      <c r="H49" s="412"/>
      <c r="I49" s="412"/>
      <c r="J49" s="412"/>
      <c r="K49" s="412"/>
      <c r="L49" s="412"/>
      <c r="M49" s="412"/>
      <c r="N49" s="412"/>
      <c r="O49" s="412"/>
      <c r="P49" s="412"/>
      <c r="Q49" s="412"/>
      <c r="R49" s="412"/>
      <c r="S49" s="412"/>
      <c r="T49" s="412"/>
      <c r="U49" s="412"/>
      <c r="V49" s="412"/>
      <c r="W49" s="412"/>
      <c r="X49" s="424"/>
      <c r="Y49" s="412"/>
      <c r="Z49" s="412"/>
      <c r="AA49" s="412"/>
    </row>
    <row r="50" spans="1:27" ht="13.5">
      <c r="A50" s="412"/>
      <c r="B50" s="425"/>
      <c r="C50" s="572"/>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row>
    <row r="51" spans="1:27" ht="28.5" customHeight="1">
      <c r="A51" s="412"/>
      <c r="B51" s="524" t="s">
        <v>
42</v>
      </c>
      <c r="C51" s="524" t="s">
        <v>
43</v>
      </c>
      <c r="D51" s="524"/>
      <c r="E51" s="524"/>
      <c r="F51" s="524"/>
      <c r="G51" s="524"/>
      <c r="H51" s="524"/>
      <c r="I51" s="524"/>
      <c r="J51" s="524"/>
      <c r="K51" s="524"/>
      <c r="L51" s="524"/>
      <c r="M51" s="524" t="s">
        <v>
44</v>
      </c>
      <c r="N51" s="524"/>
      <c r="O51" s="524"/>
      <c r="P51" s="524"/>
      <c r="Q51" s="524"/>
      <c r="R51" s="533" t="s">
        <v>
50</v>
      </c>
      <c r="S51" s="534"/>
      <c r="T51" s="534"/>
      <c r="U51" s="534"/>
      <c r="V51" s="534"/>
      <c r="W51" s="535"/>
      <c r="X51" s="524" t="s">
        <v>
45</v>
      </c>
      <c r="Y51" s="563" t="s">
        <v>
6</v>
      </c>
      <c r="Z51" s="426"/>
      <c r="AA51" s="426"/>
    </row>
    <row r="52" spans="1:27" ht="28.5" customHeight="1" thickBot="1">
      <c r="A52" s="412"/>
      <c r="B52" s="524"/>
      <c r="C52" s="525"/>
      <c r="D52" s="525"/>
      <c r="E52" s="525"/>
      <c r="F52" s="525"/>
      <c r="G52" s="525"/>
      <c r="H52" s="525"/>
      <c r="I52" s="525"/>
      <c r="J52" s="525"/>
      <c r="K52" s="525"/>
      <c r="L52" s="525"/>
      <c r="M52" s="525"/>
      <c r="N52" s="525"/>
      <c r="O52" s="525"/>
      <c r="P52" s="525"/>
      <c r="Q52" s="525"/>
      <c r="R52" s="529" t="s">
        <v>
51</v>
      </c>
      <c r="S52" s="525"/>
      <c r="T52" s="525"/>
      <c r="U52" s="525"/>
      <c r="V52" s="525"/>
      <c r="W52" s="427" t="s">
        <v>
52</v>
      </c>
      <c r="X52" s="525"/>
      <c r="Y52" s="564"/>
      <c r="Z52" s="424"/>
      <c r="AA52" s="424"/>
    </row>
    <row r="53" spans="1:27" ht="33.950000000000003" customHeight="1">
      <c r="A53" s="412"/>
      <c r="B53" s="428">
        <v>
1</v>
      </c>
      <c r="C53" s="536">
        <v>
1334567890</v>
      </c>
      <c r="D53" s="537"/>
      <c r="E53" s="537"/>
      <c r="F53" s="537"/>
      <c r="G53" s="537"/>
      <c r="H53" s="537"/>
      <c r="I53" s="537"/>
      <c r="J53" s="537"/>
      <c r="K53" s="537"/>
      <c r="L53" s="538"/>
      <c r="M53" s="530" t="s">
        <v>
102</v>
      </c>
      <c r="N53" s="531"/>
      <c r="O53" s="531"/>
      <c r="P53" s="531"/>
      <c r="Q53" s="532"/>
      <c r="R53" s="530" t="s">
        <v>
2291</v>
      </c>
      <c r="S53" s="531"/>
      <c r="T53" s="531"/>
      <c r="U53" s="531"/>
      <c r="V53" s="532"/>
      <c r="W53" s="130" t="s">
        <v>
839</v>
      </c>
      <c r="X53" s="131" t="s">
        <v>
2292</v>
      </c>
      <c r="Y53" s="132" t="s">
        <v>
8</v>
      </c>
      <c r="Z53" s="429"/>
      <c r="AA53" s="430"/>
    </row>
    <row r="54" spans="1:27" ht="33.950000000000003" customHeight="1">
      <c r="A54" s="412"/>
      <c r="B54" s="431">
        <f>
B53+1</f>
        <v>
2</v>
      </c>
      <c r="C54" s="521">
        <v>
1334567890</v>
      </c>
      <c r="D54" s="522"/>
      <c r="E54" s="522"/>
      <c r="F54" s="522"/>
      <c r="G54" s="522"/>
      <c r="H54" s="522"/>
      <c r="I54" s="522"/>
      <c r="J54" s="522"/>
      <c r="K54" s="522"/>
      <c r="L54" s="523"/>
      <c r="M54" s="526" t="s">
        <v>
117</v>
      </c>
      <c r="N54" s="527"/>
      <c r="O54" s="527"/>
      <c r="P54" s="527"/>
      <c r="Q54" s="528"/>
      <c r="R54" s="514" t="s">
        <v>
2291</v>
      </c>
      <c r="S54" s="515"/>
      <c r="T54" s="515"/>
      <c r="U54" s="515"/>
      <c r="V54" s="516"/>
      <c r="W54" s="125" t="s">
        <v>
839</v>
      </c>
      <c r="X54" s="4" t="s">
        <v>
2292</v>
      </c>
      <c r="Y54" s="5" t="s">
        <v>
177</v>
      </c>
      <c r="Z54" s="429"/>
      <c r="AA54" s="430"/>
    </row>
    <row r="55" spans="1:27" ht="33.950000000000003" customHeight="1">
      <c r="A55" s="412"/>
      <c r="B55" s="431">
        <f t="shared" ref="B55:B118" si="0">
B54+1</f>
        <v>
3</v>
      </c>
      <c r="C55" s="521">
        <v>
1334567891</v>
      </c>
      <c r="D55" s="522"/>
      <c r="E55" s="522"/>
      <c r="F55" s="522"/>
      <c r="G55" s="522"/>
      <c r="H55" s="522"/>
      <c r="I55" s="522"/>
      <c r="J55" s="522"/>
      <c r="K55" s="522"/>
      <c r="L55" s="523"/>
      <c r="M55" s="514" t="s">
        <v>
102</v>
      </c>
      <c r="N55" s="515"/>
      <c r="O55" s="515"/>
      <c r="P55" s="515"/>
      <c r="Q55" s="516"/>
      <c r="R55" s="514" t="s">
        <v>
2291</v>
      </c>
      <c r="S55" s="515"/>
      <c r="T55" s="515"/>
      <c r="U55" s="515"/>
      <c r="V55" s="516"/>
      <c r="W55" s="125" t="s">
        <v>
839</v>
      </c>
      <c r="X55" s="4" t="s">
        <v>
2293</v>
      </c>
      <c r="Y55" s="5" t="s">
        <v>
10</v>
      </c>
      <c r="Z55" s="429"/>
      <c r="AA55" s="430"/>
    </row>
    <row r="56" spans="1:27" ht="33.950000000000003" customHeight="1">
      <c r="A56" s="412"/>
      <c r="B56" s="431">
        <f t="shared" si="0"/>
        <v>
4</v>
      </c>
      <c r="C56" s="521">
        <v>
1334567892</v>
      </c>
      <c r="D56" s="522"/>
      <c r="E56" s="522"/>
      <c r="F56" s="522"/>
      <c r="G56" s="522"/>
      <c r="H56" s="522"/>
      <c r="I56" s="522"/>
      <c r="J56" s="522"/>
      <c r="K56" s="522"/>
      <c r="L56" s="523"/>
      <c r="M56" s="514" t="s">
        <v>
2294</v>
      </c>
      <c r="N56" s="515"/>
      <c r="O56" s="515"/>
      <c r="P56" s="515"/>
      <c r="Q56" s="516"/>
      <c r="R56" s="514" t="s">
        <v>
2291</v>
      </c>
      <c r="S56" s="515"/>
      <c r="T56" s="515"/>
      <c r="U56" s="515"/>
      <c r="V56" s="516"/>
      <c r="W56" s="125" t="s">
        <v>
2295</v>
      </c>
      <c r="X56" s="4" t="s">
        <v>
2296</v>
      </c>
      <c r="Y56" s="5" t="s">
        <v>
105</v>
      </c>
      <c r="Z56" s="429"/>
      <c r="AA56" s="430"/>
    </row>
    <row r="57" spans="1:27" ht="33.950000000000003" customHeight="1">
      <c r="A57" s="412"/>
      <c r="B57" s="431">
        <f t="shared" si="0"/>
        <v>
5</v>
      </c>
      <c r="C57" s="521">
        <v>
1334567893</v>
      </c>
      <c r="D57" s="522"/>
      <c r="E57" s="522"/>
      <c r="F57" s="522"/>
      <c r="G57" s="522"/>
      <c r="H57" s="522"/>
      <c r="I57" s="522"/>
      <c r="J57" s="522"/>
      <c r="K57" s="522"/>
      <c r="L57" s="523"/>
      <c r="M57" s="514" t="s">
        <v>
104</v>
      </c>
      <c r="N57" s="515"/>
      <c r="O57" s="515"/>
      <c r="P57" s="515"/>
      <c r="Q57" s="516"/>
      <c r="R57" s="514" t="s">
        <v>
783</v>
      </c>
      <c r="S57" s="515"/>
      <c r="T57" s="515"/>
      <c r="U57" s="515"/>
      <c r="V57" s="516"/>
      <c r="W57" s="125" t="s">
        <v>
784</v>
      </c>
      <c r="X57" s="4" t="s">
        <v>
2297</v>
      </c>
      <c r="Y57" s="5" t="s">
        <v>
171</v>
      </c>
      <c r="Z57" s="429"/>
      <c r="AA57" s="430"/>
    </row>
    <row r="58" spans="1:27" ht="33.950000000000003" customHeight="1">
      <c r="A58" s="412"/>
      <c r="B58" s="431">
        <f t="shared" si="0"/>
        <v>
6</v>
      </c>
      <c r="C58" s="521">
        <v>
1334567893</v>
      </c>
      <c r="D58" s="522"/>
      <c r="E58" s="522"/>
      <c r="F58" s="522"/>
      <c r="G58" s="522"/>
      <c r="H58" s="522"/>
      <c r="I58" s="522"/>
      <c r="J58" s="522"/>
      <c r="K58" s="522"/>
      <c r="L58" s="523"/>
      <c r="M58" s="514" t="s">
        <v>
104</v>
      </c>
      <c r="N58" s="515"/>
      <c r="O58" s="515"/>
      <c r="P58" s="515"/>
      <c r="Q58" s="516"/>
      <c r="R58" s="514" t="s">
        <v>
783</v>
      </c>
      <c r="S58" s="515"/>
      <c r="T58" s="515"/>
      <c r="U58" s="515"/>
      <c r="V58" s="516"/>
      <c r="W58" s="125" t="s">
        <v>
784</v>
      </c>
      <c r="X58" s="4" t="s">
        <v>
2297</v>
      </c>
      <c r="Y58" s="5" t="s">
        <v>
171</v>
      </c>
      <c r="Z58" s="429"/>
      <c r="AA58" s="430"/>
    </row>
    <row r="59" spans="1:27" ht="33.950000000000003" customHeight="1">
      <c r="A59" s="412"/>
      <c r="B59" s="431">
        <f t="shared" si="0"/>
        <v>
7</v>
      </c>
      <c r="C59" s="521">
        <v>
1334567894</v>
      </c>
      <c r="D59" s="522"/>
      <c r="E59" s="522"/>
      <c r="F59" s="522"/>
      <c r="G59" s="522"/>
      <c r="H59" s="522"/>
      <c r="I59" s="522"/>
      <c r="J59" s="522"/>
      <c r="K59" s="522"/>
      <c r="L59" s="523"/>
      <c r="M59" s="514" t="s">
        <v>
104</v>
      </c>
      <c r="N59" s="515"/>
      <c r="O59" s="515"/>
      <c r="P59" s="515"/>
      <c r="Q59" s="516"/>
      <c r="R59" s="514" t="s">
        <v>
783</v>
      </c>
      <c r="S59" s="515"/>
      <c r="T59" s="515"/>
      <c r="U59" s="515"/>
      <c r="V59" s="516"/>
      <c r="W59" s="125" t="s">
        <v>
784</v>
      </c>
      <c r="X59" s="4" t="s">
        <v>
2297</v>
      </c>
      <c r="Y59" s="5" t="s">
        <v>
103</v>
      </c>
      <c r="Z59" s="429"/>
      <c r="AA59" s="430"/>
    </row>
    <row r="60" spans="1:27" ht="33.950000000000003" customHeight="1">
      <c r="A60" s="412"/>
      <c r="B60" s="431">
        <f t="shared" si="0"/>
        <v>
8</v>
      </c>
      <c r="C60" s="518"/>
      <c r="D60" s="519"/>
      <c r="E60" s="519"/>
      <c r="F60" s="519"/>
      <c r="G60" s="519"/>
      <c r="H60" s="519"/>
      <c r="I60" s="519"/>
      <c r="J60" s="519"/>
      <c r="K60" s="519"/>
      <c r="L60" s="520"/>
      <c r="M60" s="517"/>
      <c r="N60" s="517"/>
      <c r="O60" s="517"/>
      <c r="P60" s="517"/>
      <c r="Q60" s="517"/>
      <c r="R60" s="514"/>
      <c r="S60" s="515"/>
      <c r="T60" s="515"/>
      <c r="U60" s="515"/>
      <c r="V60" s="516"/>
      <c r="W60" s="72"/>
      <c r="X60" s="4"/>
      <c r="Y60" s="5"/>
      <c r="Z60" s="429"/>
      <c r="AA60" s="430"/>
    </row>
    <row r="61" spans="1:27" ht="33.950000000000003" customHeight="1">
      <c r="A61" s="412"/>
      <c r="B61" s="431">
        <f t="shared" si="0"/>
        <v>
9</v>
      </c>
      <c r="C61" s="518"/>
      <c r="D61" s="519"/>
      <c r="E61" s="519"/>
      <c r="F61" s="519"/>
      <c r="G61" s="519"/>
      <c r="H61" s="519"/>
      <c r="I61" s="519"/>
      <c r="J61" s="519"/>
      <c r="K61" s="519"/>
      <c r="L61" s="520"/>
      <c r="M61" s="517"/>
      <c r="N61" s="517"/>
      <c r="O61" s="517"/>
      <c r="P61" s="517"/>
      <c r="Q61" s="517"/>
      <c r="R61" s="514"/>
      <c r="S61" s="515"/>
      <c r="T61" s="515"/>
      <c r="U61" s="515"/>
      <c r="V61" s="516"/>
      <c r="W61" s="72"/>
      <c r="X61" s="4"/>
      <c r="Y61" s="5"/>
      <c r="Z61" s="429"/>
      <c r="AA61" s="430"/>
    </row>
    <row r="62" spans="1:27" ht="33.950000000000003" customHeight="1">
      <c r="A62" s="412"/>
      <c r="B62" s="431">
        <f t="shared" si="0"/>
        <v>
10</v>
      </c>
      <c r="C62" s="518"/>
      <c r="D62" s="519"/>
      <c r="E62" s="519"/>
      <c r="F62" s="519"/>
      <c r="G62" s="519"/>
      <c r="H62" s="519"/>
      <c r="I62" s="519"/>
      <c r="J62" s="519"/>
      <c r="K62" s="519"/>
      <c r="L62" s="520"/>
      <c r="M62" s="517"/>
      <c r="N62" s="517"/>
      <c r="O62" s="517"/>
      <c r="P62" s="517"/>
      <c r="Q62" s="517"/>
      <c r="R62" s="514"/>
      <c r="S62" s="515"/>
      <c r="T62" s="515"/>
      <c r="U62" s="515"/>
      <c r="V62" s="516"/>
      <c r="W62" s="72"/>
      <c r="X62" s="4"/>
      <c r="Y62" s="5"/>
      <c r="Z62" s="429"/>
      <c r="AA62" s="430"/>
    </row>
    <row r="63" spans="1:27" ht="33.950000000000003" customHeight="1">
      <c r="A63" s="412"/>
      <c r="B63" s="431">
        <f t="shared" si="0"/>
        <v>
11</v>
      </c>
      <c r="C63" s="518"/>
      <c r="D63" s="519"/>
      <c r="E63" s="519"/>
      <c r="F63" s="519"/>
      <c r="G63" s="519"/>
      <c r="H63" s="519"/>
      <c r="I63" s="519"/>
      <c r="J63" s="519"/>
      <c r="K63" s="519"/>
      <c r="L63" s="520"/>
      <c r="M63" s="517"/>
      <c r="N63" s="517"/>
      <c r="O63" s="517"/>
      <c r="P63" s="517"/>
      <c r="Q63" s="517"/>
      <c r="R63" s="514"/>
      <c r="S63" s="515"/>
      <c r="T63" s="515"/>
      <c r="U63" s="515"/>
      <c r="V63" s="516"/>
      <c r="W63" s="72"/>
      <c r="X63" s="4"/>
      <c r="Y63" s="5"/>
      <c r="Z63" s="429"/>
      <c r="AA63" s="430"/>
    </row>
    <row r="64" spans="1:27" ht="33.950000000000003" customHeight="1">
      <c r="A64" s="412"/>
      <c r="B64" s="431">
        <f t="shared" si="0"/>
        <v>
12</v>
      </c>
      <c r="C64" s="518"/>
      <c r="D64" s="519"/>
      <c r="E64" s="519"/>
      <c r="F64" s="519"/>
      <c r="G64" s="519"/>
      <c r="H64" s="519"/>
      <c r="I64" s="519"/>
      <c r="J64" s="519"/>
      <c r="K64" s="519"/>
      <c r="L64" s="520"/>
      <c r="M64" s="517"/>
      <c r="N64" s="517"/>
      <c r="O64" s="517"/>
      <c r="P64" s="517"/>
      <c r="Q64" s="517"/>
      <c r="R64" s="514"/>
      <c r="S64" s="515"/>
      <c r="T64" s="515"/>
      <c r="U64" s="515"/>
      <c r="V64" s="516"/>
      <c r="W64" s="72"/>
      <c r="X64" s="4"/>
      <c r="Y64" s="5"/>
      <c r="Z64" s="429"/>
      <c r="AA64" s="430"/>
    </row>
    <row r="65" spans="1:27" ht="33.950000000000003" customHeight="1">
      <c r="A65" s="412"/>
      <c r="B65" s="431">
        <f t="shared" si="0"/>
        <v>
13</v>
      </c>
      <c r="C65" s="518"/>
      <c r="D65" s="519"/>
      <c r="E65" s="519"/>
      <c r="F65" s="519"/>
      <c r="G65" s="519"/>
      <c r="H65" s="519"/>
      <c r="I65" s="519"/>
      <c r="J65" s="519"/>
      <c r="K65" s="519"/>
      <c r="L65" s="520"/>
      <c r="M65" s="517"/>
      <c r="N65" s="517"/>
      <c r="O65" s="517"/>
      <c r="P65" s="517"/>
      <c r="Q65" s="517"/>
      <c r="R65" s="514"/>
      <c r="S65" s="515"/>
      <c r="T65" s="515"/>
      <c r="U65" s="515"/>
      <c r="V65" s="516"/>
      <c r="W65" s="72"/>
      <c r="X65" s="4"/>
      <c r="Y65" s="5"/>
      <c r="Z65" s="429"/>
      <c r="AA65" s="430"/>
    </row>
    <row r="66" spans="1:27" ht="33.950000000000003" customHeight="1">
      <c r="A66" s="412"/>
      <c r="B66" s="431">
        <f t="shared" si="0"/>
        <v>
14</v>
      </c>
      <c r="C66" s="518"/>
      <c r="D66" s="519"/>
      <c r="E66" s="519"/>
      <c r="F66" s="519"/>
      <c r="G66" s="519"/>
      <c r="H66" s="519"/>
      <c r="I66" s="519"/>
      <c r="J66" s="519"/>
      <c r="K66" s="519"/>
      <c r="L66" s="520"/>
      <c r="M66" s="517"/>
      <c r="N66" s="517"/>
      <c r="O66" s="517"/>
      <c r="P66" s="517"/>
      <c r="Q66" s="517"/>
      <c r="R66" s="514"/>
      <c r="S66" s="515"/>
      <c r="T66" s="515"/>
      <c r="U66" s="515"/>
      <c r="V66" s="516"/>
      <c r="W66" s="72"/>
      <c r="X66" s="4"/>
      <c r="Y66" s="5"/>
      <c r="Z66" s="429"/>
      <c r="AA66" s="430"/>
    </row>
    <row r="67" spans="1:27" ht="33.950000000000003" customHeight="1">
      <c r="A67" s="412"/>
      <c r="B67" s="431">
        <f t="shared" si="0"/>
        <v>
15</v>
      </c>
      <c r="C67" s="518"/>
      <c r="D67" s="519"/>
      <c r="E67" s="519"/>
      <c r="F67" s="519"/>
      <c r="G67" s="519"/>
      <c r="H67" s="519"/>
      <c r="I67" s="519"/>
      <c r="J67" s="519"/>
      <c r="K67" s="519"/>
      <c r="L67" s="520"/>
      <c r="M67" s="517"/>
      <c r="N67" s="517"/>
      <c r="O67" s="517"/>
      <c r="P67" s="517"/>
      <c r="Q67" s="517"/>
      <c r="R67" s="514"/>
      <c r="S67" s="515"/>
      <c r="T67" s="515"/>
      <c r="U67" s="515"/>
      <c r="V67" s="516"/>
      <c r="W67" s="72"/>
      <c r="X67" s="4"/>
      <c r="Y67" s="5"/>
      <c r="Z67" s="429"/>
      <c r="AA67" s="430"/>
    </row>
    <row r="68" spans="1:27" ht="33.950000000000003" customHeight="1">
      <c r="A68" s="412"/>
      <c r="B68" s="431">
        <f t="shared" si="0"/>
        <v>
16</v>
      </c>
      <c r="C68" s="518"/>
      <c r="D68" s="519"/>
      <c r="E68" s="519"/>
      <c r="F68" s="519"/>
      <c r="G68" s="519"/>
      <c r="H68" s="519"/>
      <c r="I68" s="519"/>
      <c r="J68" s="519"/>
      <c r="K68" s="519"/>
      <c r="L68" s="520"/>
      <c r="M68" s="517"/>
      <c r="N68" s="517"/>
      <c r="O68" s="517"/>
      <c r="P68" s="517"/>
      <c r="Q68" s="517"/>
      <c r="R68" s="514"/>
      <c r="S68" s="515"/>
      <c r="T68" s="515"/>
      <c r="U68" s="515"/>
      <c r="V68" s="516"/>
      <c r="W68" s="72"/>
      <c r="X68" s="4"/>
      <c r="Y68" s="5"/>
      <c r="Z68" s="429"/>
      <c r="AA68" s="430"/>
    </row>
    <row r="69" spans="1:27" ht="33.950000000000003" customHeight="1">
      <c r="A69" s="412"/>
      <c r="B69" s="431">
        <f t="shared" si="0"/>
        <v>
17</v>
      </c>
      <c r="C69" s="518"/>
      <c r="D69" s="519"/>
      <c r="E69" s="519"/>
      <c r="F69" s="519"/>
      <c r="G69" s="519"/>
      <c r="H69" s="519"/>
      <c r="I69" s="519"/>
      <c r="J69" s="519"/>
      <c r="K69" s="519"/>
      <c r="L69" s="520"/>
      <c r="M69" s="517"/>
      <c r="N69" s="517"/>
      <c r="O69" s="517"/>
      <c r="P69" s="517"/>
      <c r="Q69" s="517"/>
      <c r="R69" s="514"/>
      <c r="S69" s="515"/>
      <c r="T69" s="515"/>
      <c r="U69" s="515"/>
      <c r="V69" s="516"/>
      <c r="W69" s="72"/>
      <c r="X69" s="4"/>
      <c r="Y69" s="5"/>
      <c r="Z69" s="429"/>
      <c r="AA69" s="430"/>
    </row>
    <row r="70" spans="1:27" ht="33.950000000000003" customHeight="1">
      <c r="A70" s="412"/>
      <c r="B70" s="431">
        <f t="shared" si="0"/>
        <v>
18</v>
      </c>
      <c r="C70" s="518"/>
      <c r="D70" s="519"/>
      <c r="E70" s="519"/>
      <c r="F70" s="519"/>
      <c r="G70" s="519"/>
      <c r="H70" s="519"/>
      <c r="I70" s="519"/>
      <c r="J70" s="519"/>
      <c r="K70" s="519"/>
      <c r="L70" s="520"/>
      <c r="M70" s="517"/>
      <c r="N70" s="517"/>
      <c r="O70" s="517"/>
      <c r="P70" s="517"/>
      <c r="Q70" s="517"/>
      <c r="R70" s="514"/>
      <c r="S70" s="515"/>
      <c r="T70" s="515"/>
      <c r="U70" s="515"/>
      <c r="V70" s="516"/>
      <c r="W70" s="72"/>
      <c r="X70" s="4"/>
      <c r="Y70" s="5"/>
      <c r="Z70" s="429"/>
      <c r="AA70" s="430"/>
    </row>
    <row r="71" spans="1:27" ht="33.950000000000003" customHeight="1">
      <c r="A71" s="412"/>
      <c r="B71" s="431">
        <f t="shared" si="0"/>
        <v>
19</v>
      </c>
      <c r="C71" s="518"/>
      <c r="D71" s="519"/>
      <c r="E71" s="519"/>
      <c r="F71" s="519"/>
      <c r="G71" s="519"/>
      <c r="H71" s="519"/>
      <c r="I71" s="519"/>
      <c r="J71" s="519"/>
      <c r="K71" s="519"/>
      <c r="L71" s="520"/>
      <c r="M71" s="517"/>
      <c r="N71" s="517"/>
      <c r="O71" s="517"/>
      <c r="P71" s="517"/>
      <c r="Q71" s="517"/>
      <c r="R71" s="514"/>
      <c r="S71" s="515"/>
      <c r="T71" s="515"/>
      <c r="U71" s="515"/>
      <c r="V71" s="516"/>
      <c r="W71" s="72"/>
      <c r="X71" s="4"/>
      <c r="Y71" s="5"/>
      <c r="Z71" s="429"/>
      <c r="AA71" s="430"/>
    </row>
    <row r="72" spans="1:27" ht="33.950000000000003" customHeight="1">
      <c r="A72" s="412"/>
      <c r="B72" s="431">
        <f t="shared" si="0"/>
        <v>
20</v>
      </c>
      <c r="C72" s="518"/>
      <c r="D72" s="519"/>
      <c r="E72" s="519"/>
      <c r="F72" s="519"/>
      <c r="G72" s="519"/>
      <c r="H72" s="519"/>
      <c r="I72" s="519"/>
      <c r="J72" s="519"/>
      <c r="K72" s="519"/>
      <c r="L72" s="520"/>
      <c r="M72" s="517"/>
      <c r="N72" s="517"/>
      <c r="O72" s="517"/>
      <c r="P72" s="517"/>
      <c r="Q72" s="517"/>
      <c r="R72" s="514"/>
      <c r="S72" s="515"/>
      <c r="T72" s="515"/>
      <c r="U72" s="515"/>
      <c r="V72" s="516"/>
      <c r="W72" s="72"/>
      <c r="X72" s="4"/>
      <c r="Y72" s="5"/>
      <c r="Z72" s="429"/>
      <c r="AA72" s="430"/>
    </row>
    <row r="73" spans="1:27" ht="33.950000000000003" customHeight="1">
      <c r="A73" s="412"/>
      <c r="B73" s="431">
        <f t="shared" si="0"/>
        <v>
21</v>
      </c>
      <c r="C73" s="518"/>
      <c r="D73" s="519"/>
      <c r="E73" s="519"/>
      <c r="F73" s="519"/>
      <c r="G73" s="519"/>
      <c r="H73" s="519"/>
      <c r="I73" s="519"/>
      <c r="J73" s="519"/>
      <c r="K73" s="519"/>
      <c r="L73" s="520"/>
      <c r="M73" s="517"/>
      <c r="N73" s="517"/>
      <c r="O73" s="517"/>
      <c r="P73" s="517"/>
      <c r="Q73" s="517"/>
      <c r="R73" s="514"/>
      <c r="S73" s="515"/>
      <c r="T73" s="515"/>
      <c r="U73" s="515"/>
      <c r="V73" s="516"/>
      <c r="W73" s="72"/>
      <c r="X73" s="4"/>
      <c r="Y73" s="5"/>
      <c r="Z73" s="429"/>
      <c r="AA73" s="430"/>
    </row>
    <row r="74" spans="1:27" ht="33.950000000000003" customHeight="1">
      <c r="A74" s="412"/>
      <c r="B74" s="431">
        <f t="shared" si="0"/>
        <v>
22</v>
      </c>
      <c r="C74" s="518"/>
      <c r="D74" s="519"/>
      <c r="E74" s="519"/>
      <c r="F74" s="519"/>
      <c r="G74" s="519"/>
      <c r="H74" s="519"/>
      <c r="I74" s="519"/>
      <c r="J74" s="519"/>
      <c r="K74" s="519"/>
      <c r="L74" s="520"/>
      <c r="M74" s="517"/>
      <c r="N74" s="517"/>
      <c r="O74" s="517"/>
      <c r="P74" s="517"/>
      <c r="Q74" s="517"/>
      <c r="R74" s="514"/>
      <c r="S74" s="515"/>
      <c r="T74" s="515"/>
      <c r="U74" s="515"/>
      <c r="V74" s="516"/>
      <c r="W74" s="72"/>
      <c r="X74" s="4"/>
      <c r="Y74" s="5"/>
      <c r="Z74" s="429"/>
      <c r="AA74" s="430"/>
    </row>
    <row r="75" spans="1:27" ht="33.950000000000003" customHeight="1">
      <c r="A75" s="412"/>
      <c r="B75" s="431">
        <f t="shared" si="0"/>
        <v>
23</v>
      </c>
      <c r="C75" s="518"/>
      <c r="D75" s="519"/>
      <c r="E75" s="519"/>
      <c r="F75" s="519"/>
      <c r="G75" s="519"/>
      <c r="H75" s="519"/>
      <c r="I75" s="519"/>
      <c r="J75" s="519"/>
      <c r="K75" s="519"/>
      <c r="L75" s="520"/>
      <c r="M75" s="517"/>
      <c r="N75" s="517"/>
      <c r="O75" s="517"/>
      <c r="P75" s="517"/>
      <c r="Q75" s="517"/>
      <c r="R75" s="514"/>
      <c r="S75" s="515"/>
      <c r="T75" s="515"/>
      <c r="U75" s="515"/>
      <c r="V75" s="516"/>
      <c r="W75" s="72"/>
      <c r="X75" s="4"/>
      <c r="Y75" s="5"/>
      <c r="Z75" s="429"/>
      <c r="AA75" s="430"/>
    </row>
    <row r="76" spans="1:27" ht="33.950000000000003" customHeight="1">
      <c r="A76" s="412"/>
      <c r="B76" s="431">
        <f t="shared" si="0"/>
        <v>
24</v>
      </c>
      <c r="C76" s="518"/>
      <c r="D76" s="519"/>
      <c r="E76" s="519"/>
      <c r="F76" s="519"/>
      <c r="G76" s="519"/>
      <c r="H76" s="519"/>
      <c r="I76" s="519"/>
      <c r="J76" s="519"/>
      <c r="K76" s="519"/>
      <c r="L76" s="520"/>
      <c r="M76" s="517"/>
      <c r="N76" s="517"/>
      <c r="O76" s="517"/>
      <c r="P76" s="517"/>
      <c r="Q76" s="517"/>
      <c r="R76" s="514"/>
      <c r="S76" s="515"/>
      <c r="T76" s="515"/>
      <c r="U76" s="515"/>
      <c r="V76" s="516"/>
      <c r="W76" s="72"/>
      <c r="X76" s="4"/>
      <c r="Y76" s="5"/>
      <c r="Z76" s="429"/>
      <c r="AA76" s="430"/>
    </row>
    <row r="77" spans="1:27" ht="33.950000000000003" customHeight="1">
      <c r="A77" s="412"/>
      <c r="B77" s="431">
        <f t="shared" si="0"/>
        <v>
25</v>
      </c>
      <c r="C77" s="518"/>
      <c r="D77" s="519"/>
      <c r="E77" s="519"/>
      <c r="F77" s="519"/>
      <c r="G77" s="519"/>
      <c r="H77" s="519"/>
      <c r="I77" s="519"/>
      <c r="J77" s="519"/>
      <c r="K77" s="519"/>
      <c r="L77" s="520"/>
      <c r="M77" s="517"/>
      <c r="N77" s="517"/>
      <c r="O77" s="517"/>
      <c r="P77" s="517"/>
      <c r="Q77" s="517"/>
      <c r="R77" s="514"/>
      <c r="S77" s="515"/>
      <c r="T77" s="515"/>
      <c r="U77" s="515"/>
      <c r="V77" s="516"/>
      <c r="W77" s="72"/>
      <c r="X77" s="4"/>
      <c r="Y77" s="5"/>
      <c r="Z77" s="429"/>
      <c r="AA77" s="430"/>
    </row>
    <row r="78" spans="1:27" ht="33.950000000000003" customHeight="1">
      <c r="A78" s="412"/>
      <c r="B78" s="431">
        <f t="shared" si="0"/>
        <v>
26</v>
      </c>
      <c r="C78" s="518"/>
      <c r="D78" s="519"/>
      <c r="E78" s="519"/>
      <c r="F78" s="519"/>
      <c r="G78" s="519"/>
      <c r="H78" s="519"/>
      <c r="I78" s="519"/>
      <c r="J78" s="519"/>
      <c r="K78" s="519"/>
      <c r="L78" s="520"/>
      <c r="M78" s="517"/>
      <c r="N78" s="517"/>
      <c r="O78" s="517"/>
      <c r="P78" s="517"/>
      <c r="Q78" s="517"/>
      <c r="R78" s="514"/>
      <c r="S78" s="515"/>
      <c r="T78" s="515"/>
      <c r="U78" s="515"/>
      <c r="V78" s="516"/>
      <c r="W78" s="72"/>
      <c r="X78" s="4"/>
      <c r="Y78" s="5"/>
      <c r="Z78" s="429"/>
      <c r="AA78" s="430"/>
    </row>
    <row r="79" spans="1:27" ht="33.950000000000003" customHeight="1">
      <c r="A79" s="412"/>
      <c r="B79" s="431">
        <f t="shared" si="0"/>
        <v>
27</v>
      </c>
      <c r="C79" s="518"/>
      <c r="D79" s="519"/>
      <c r="E79" s="519"/>
      <c r="F79" s="519"/>
      <c r="G79" s="519"/>
      <c r="H79" s="519"/>
      <c r="I79" s="519"/>
      <c r="J79" s="519"/>
      <c r="K79" s="519"/>
      <c r="L79" s="520"/>
      <c r="M79" s="517"/>
      <c r="N79" s="517"/>
      <c r="O79" s="517"/>
      <c r="P79" s="517"/>
      <c r="Q79" s="517"/>
      <c r="R79" s="514"/>
      <c r="S79" s="515"/>
      <c r="T79" s="515"/>
      <c r="U79" s="515"/>
      <c r="V79" s="516"/>
      <c r="W79" s="72"/>
      <c r="X79" s="4"/>
      <c r="Y79" s="5"/>
      <c r="Z79" s="429"/>
      <c r="AA79" s="430"/>
    </row>
    <row r="80" spans="1:27" ht="33.950000000000003" customHeight="1">
      <c r="A80" s="412"/>
      <c r="B80" s="431">
        <f t="shared" si="0"/>
        <v>
28</v>
      </c>
      <c r="C80" s="518"/>
      <c r="D80" s="519"/>
      <c r="E80" s="519"/>
      <c r="F80" s="519"/>
      <c r="G80" s="519"/>
      <c r="H80" s="519"/>
      <c r="I80" s="519"/>
      <c r="J80" s="519"/>
      <c r="K80" s="519"/>
      <c r="L80" s="520"/>
      <c r="M80" s="517"/>
      <c r="N80" s="517"/>
      <c r="O80" s="517"/>
      <c r="P80" s="517"/>
      <c r="Q80" s="517"/>
      <c r="R80" s="514"/>
      <c r="S80" s="515"/>
      <c r="T80" s="515"/>
      <c r="U80" s="515"/>
      <c r="V80" s="516"/>
      <c r="W80" s="72"/>
      <c r="X80" s="4"/>
      <c r="Y80" s="5"/>
      <c r="Z80" s="429"/>
      <c r="AA80" s="430"/>
    </row>
    <row r="81" spans="1:27" ht="33.950000000000003" customHeight="1">
      <c r="A81" s="412"/>
      <c r="B81" s="431">
        <f t="shared" si="0"/>
        <v>
29</v>
      </c>
      <c r="C81" s="518"/>
      <c r="D81" s="519"/>
      <c r="E81" s="519"/>
      <c r="F81" s="519"/>
      <c r="G81" s="519"/>
      <c r="H81" s="519"/>
      <c r="I81" s="519"/>
      <c r="J81" s="519"/>
      <c r="K81" s="519"/>
      <c r="L81" s="520"/>
      <c r="M81" s="517"/>
      <c r="N81" s="517"/>
      <c r="O81" s="517"/>
      <c r="P81" s="517"/>
      <c r="Q81" s="517"/>
      <c r="R81" s="514"/>
      <c r="S81" s="515"/>
      <c r="T81" s="515"/>
      <c r="U81" s="515"/>
      <c r="V81" s="516"/>
      <c r="W81" s="72"/>
      <c r="X81" s="4"/>
      <c r="Y81" s="5"/>
      <c r="Z81" s="429"/>
      <c r="AA81" s="430"/>
    </row>
    <row r="82" spans="1:27" ht="33.950000000000003" customHeight="1">
      <c r="A82" s="412"/>
      <c r="B82" s="431">
        <f t="shared" si="0"/>
        <v>
30</v>
      </c>
      <c r="C82" s="518"/>
      <c r="D82" s="519"/>
      <c r="E82" s="519"/>
      <c r="F82" s="519"/>
      <c r="G82" s="519"/>
      <c r="H82" s="519"/>
      <c r="I82" s="519"/>
      <c r="J82" s="519"/>
      <c r="K82" s="519"/>
      <c r="L82" s="520"/>
      <c r="M82" s="517"/>
      <c r="N82" s="517"/>
      <c r="O82" s="517"/>
      <c r="P82" s="517"/>
      <c r="Q82" s="517"/>
      <c r="R82" s="514"/>
      <c r="S82" s="515"/>
      <c r="T82" s="515"/>
      <c r="U82" s="515"/>
      <c r="V82" s="516"/>
      <c r="W82" s="72"/>
      <c r="X82" s="4"/>
      <c r="Y82" s="5"/>
      <c r="Z82" s="429"/>
      <c r="AA82" s="430"/>
    </row>
    <row r="83" spans="1:27" ht="33.950000000000003" customHeight="1">
      <c r="A83" s="412"/>
      <c r="B83" s="431">
        <f t="shared" si="0"/>
        <v>
31</v>
      </c>
      <c r="C83" s="518"/>
      <c r="D83" s="519"/>
      <c r="E83" s="519"/>
      <c r="F83" s="519"/>
      <c r="G83" s="519"/>
      <c r="H83" s="519"/>
      <c r="I83" s="519"/>
      <c r="J83" s="519"/>
      <c r="K83" s="519"/>
      <c r="L83" s="520"/>
      <c r="M83" s="517"/>
      <c r="N83" s="517"/>
      <c r="O83" s="517"/>
      <c r="P83" s="517"/>
      <c r="Q83" s="517"/>
      <c r="R83" s="514"/>
      <c r="S83" s="515"/>
      <c r="T83" s="515"/>
      <c r="U83" s="515"/>
      <c r="V83" s="516"/>
      <c r="W83" s="72"/>
      <c r="X83" s="4"/>
      <c r="Y83" s="5"/>
      <c r="Z83" s="429"/>
      <c r="AA83" s="430"/>
    </row>
    <row r="84" spans="1:27" ht="33.950000000000003" customHeight="1">
      <c r="A84" s="412"/>
      <c r="B84" s="431">
        <f t="shared" si="0"/>
        <v>
32</v>
      </c>
      <c r="C84" s="518"/>
      <c r="D84" s="519"/>
      <c r="E84" s="519"/>
      <c r="F84" s="519"/>
      <c r="G84" s="519"/>
      <c r="H84" s="519"/>
      <c r="I84" s="519"/>
      <c r="J84" s="519"/>
      <c r="K84" s="519"/>
      <c r="L84" s="520"/>
      <c r="M84" s="517"/>
      <c r="N84" s="517"/>
      <c r="O84" s="517"/>
      <c r="P84" s="517"/>
      <c r="Q84" s="517"/>
      <c r="R84" s="514"/>
      <c r="S84" s="515"/>
      <c r="T84" s="515"/>
      <c r="U84" s="515"/>
      <c r="V84" s="516"/>
      <c r="W84" s="72"/>
      <c r="X84" s="4"/>
      <c r="Y84" s="5"/>
      <c r="Z84" s="429"/>
      <c r="AA84" s="430"/>
    </row>
    <row r="85" spans="1:27" ht="33.950000000000003" customHeight="1">
      <c r="A85" s="412"/>
      <c r="B85" s="431">
        <f t="shared" si="0"/>
        <v>
33</v>
      </c>
      <c r="C85" s="518"/>
      <c r="D85" s="519"/>
      <c r="E85" s="519"/>
      <c r="F85" s="519"/>
      <c r="G85" s="519"/>
      <c r="H85" s="519"/>
      <c r="I85" s="519"/>
      <c r="J85" s="519"/>
      <c r="K85" s="519"/>
      <c r="L85" s="520"/>
      <c r="M85" s="517"/>
      <c r="N85" s="517"/>
      <c r="O85" s="517"/>
      <c r="P85" s="517"/>
      <c r="Q85" s="517"/>
      <c r="R85" s="514"/>
      <c r="S85" s="515"/>
      <c r="T85" s="515"/>
      <c r="U85" s="515"/>
      <c r="V85" s="516"/>
      <c r="W85" s="72"/>
      <c r="X85" s="4"/>
      <c r="Y85" s="5"/>
      <c r="Z85" s="429"/>
      <c r="AA85" s="430"/>
    </row>
    <row r="86" spans="1:27" ht="33.950000000000003" customHeight="1">
      <c r="A86" s="412"/>
      <c r="B86" s="431">
        <f t="shared" si="0"/>
        <v>
34</v>
      </c>
      <c r="C86" s="518"/>
      <c r="D86" s="519"/>
      <c r="E86" s="519"/>
      <c r="F86" s="519"/>
      <c r="G86" s="519"/>
      <c r="H86" s="519"/>
      <c r="I86" s="519"/>
      <c r="J86" s="519"/>
      <c r="K86" s="519"/>
      <c r="L86" s="520"/>
      <c r="M86" s="517"/>
      <c r="N86" s="517"/>
      <c r="O86" s="517"/>
      <c r="P86" s="517"/>
      <c r="Q86" s="517"/>
      <c r="R86" s="514"/>
      <c r="S86" s="515"/>
      <c r="T86" s="515"/>
      <c r="U86" s="515"/>
      <c r="V86" s="516"/>
      <c r="W86" s="72"/>
      <c r="X86" s="4"/>
      <c r="Y86" s="5"/>
      <c r="Z86" s="429"/>
      <c r="AA86" s="430"/>
    </row>
    <row r="87" spans="1:27" ht="33.950000000000003" customHeight="1">
      <c r="A87" s="412"/>
      <c r="B87" s="431">
        <f t="shared" si="0"/>
        <v>
35</v>
      </c>
      <c r="C87" s="518"/>
      <c r="D87" s="519"/>
      <c r="E87" s="519"/>
      <c r="F87" s="519"/>
      <c r="G87" s="519"/>
      <c r="H87" s="519"/>
      <c r="I87" s="519"/>
      <c r="J87" s="519"/>
      <c r="K87" s="519"/>
      <c r="L87" s="520"/>
      <c r="M87" s="517"/>
      <c r="N87" s="517"/>
      <c r="O87" s="517"/>
      <c r="P87" s="517"/>
      <c r="Q87" s="517"/>
      <c r="R87" s="514"/>
      <c r="S87" s="515"/>
      <c r="T87" s="515"/>
      <c r="U87" s="515"/>
      <c r="V87" s="516"/>
      <c r="W87" s="72"/>
      <c r="X87" s="4"/>
      <c r="Y87" s="5"/>
      <c r="Z87" s="429"/>
      <c r="AA87" s="430"/>
    </row>
    <row r="88" spans="1:27" ht="33.950000000000003" customHeight="1">
      <c r="A88" s="412"/>
      <c r="B88" s="431">
        <f t="shared" si="0"/>
        <v>
36</v>
      </c>
      <c r="C88" s="518"/>
      <c r="D88" s="519"/>
      <c r="E88" s="519"/>
      <c r="F88" s="519"/>
      <c r="G88" s="519"/>
      <c r="H88" s="519"/>
      <c r="I88" s="519"/>
      <c r="J88" s="519"/>
      <c r="K88" s="519"/>
      <c r="L88" s="520"/>
      <c r="M88" s="517"/>
      <c r="N88" s="517"/>
      <c r="O88" s="517"/>
      <c r="P88" s="517"/>
      <c r="Q88" s="517"/>
      <c r="R88" s="514"/>
      <c r="S88" s="515"/>
      <c r="T88" s="515"/>
      <c r="U88" s="515"/>
      <c r="V88" s="516"/>
      <c r="W88" s="72"/>
      <c r="X88" s="4"/>
      <c r="Y88" s="5"/>
      <c r="Z88" s="429"/>
      <c r="AA88" s="430"/>
    </row>
    <row r="89" spans="1:27" ht="33.950000000000003" customHeight="1">
      <c r="A89" s="412"/>
      <c r="B89" s="431">
        <f t="shared" si="0"/>
        <v>
37</v>
      </c>
      <c r="C89" s="518"/>
      <c r="D89" s="519"/>
      <c r="E89" s="519"/>
      <c r="F89" s="519"/>
      <c r="G89" s="519"/>
      <c r="H89" s="519"/>
      <c r="I89" s="519"/>
      <c r="J89" s="519"/>
      <c r="K89" s="519"/>
      <c r="L89" s="520"/>
      <c r="M89" s="517"/>
      <c r="N89" s="517"/>
      <c r="O89" s="517"/>
      <c r="P89" s="517"/>
      <c r="Q89" s="517"/>
      <c r="R89" s="514"/>
      <c r="S89" s="515"/>
      <c r="T89" s="515"/>
      <c r="U89" s="515"/>
      <c r="V89" s="516"/>
      <c r="W89" s="72"/>
      <c r="X89" s="4"/>
      <c r="Y89" s="5"/>
      <c r="Z89" s="429"/>
      <c r="AA89" s="430"/>
    </row>
    <row r="90" spans="1:27" ht="33.950000000000003" customHeight="1">
      <c r="A90" s="412"/>
      <c r="B90" s="431">
        <f t="shared" si="0"/>
        <v>
38</v>
      </c>
      <c r="C90" s="518"/>
      <c r="D90" s="519"/>
      <c r="E90" s="519"/>
      <c r="F90" s="519"/>
      <c r="G90" s="519"/>
      <c r="H90" s="519"/>
      <c r="I90" s="519"/>
      <c r="J90" s="519"/>
      <c r="K90" s="519"/>
      <c r="L90" s="520"/>
      <c r="M90" s="517"/>
      <c r="N90" s="517"/>
      <c r="O90" s="517"/>
      <c r="P90" s="517"/>
      <c r="Q90" s="517"/>
      <c r="R90" s="514"/>
      <c r="S90" s="515"/>
      <c r="T90" s="515"/>
      <c r="U90" s="515"/>
      <c r="V90" s="516"/>
      <c r="W90" s="72"/>
      <c r="X90" s="4"/>
      <c r="Y90" s="5"/>
      <c r="Z90" s="429"/>
      <c r="AA90" s="430"/>
    </row>
    <row r="91" spans="1:27" ht="33.950000000000003" customHeight="1">
      <c r="A91" s="412"/>
      <c r="B91" s="431">
        <f t="shared" si="0"/>
        <v>
39</v>
      </c>
      <c r="C91" s="518"/>
      <c r="D91" s="519"/>
      <c r="E91" s="519"/>
      <c r="F91" s="519"/>
      <c r="G91" s="519"/>
      <c r="H91" s="519"/>
      <c r="I91" s="519"/>
      <c r="J91" s="519"/>
      <c r="K91" s="519"/>
      <c r="L91" s="520"/>
      <c r="M91" s="517"/>
      <c r="N91" s="517"/>
      <c r="O91" s="517"/>
      <c r="P91" s="517"/>
      <c r="Q91" s="517"/>
      <c r="R91" s="514"/>
      <c r="S91" s="515"/>
      <c r="T91" s="515"/>
      <c r="U91" s="515"/>
      <c r="V91" s="516"/>
      <c r="W91" s="72"/>
      <c r="X91" s="4"/>
      <c r="Y91" s="5"/>
      <c r="Z91" s="429"/>
      <c r="AA91" s="430"/>
    </row>
    <row r="92" spans="1:27" ht="33.950000000000003" customHeight="1">
      <c r="A92" s="412"/>
      <c r="B92" s="431">
        <f t="shared" si="0"/>
        <v>
40</v>
      </c>
      <c r="C92" s="518"/>
      <c r="D92" s="519"/>
      <c r="E92" s="519"/>
      <c r="F92" s="519"/>
      <c r="G92" s="519"/>
      <c r="H92" s="519"/>
      <c r="I92" s="519"/>
      <c r="J92" s="519"/>
      <c r="K92" s="519"/>
      <c r="L92" s="520"/>
      <c r="M92" s="517"/>
      <c r="N92" s="517"/>
      <c r="O92" s="517"/>
      <c r="P92" s="517"/>
      <c r="Q92" s="517"/>
      <c r="R92" s="514"/>
      <c r="S92" s="515"/>
      <c r="T92" s="515"/>
      <c r="U92" s="515"/>
      <c r="V92" s="516"/>
      <c r="W92" s="72"/>
      <c r="X92" s="4"/>
      <c r="Y92" s="5"/>
      <c r="Z92" s="429"/>
      <c r="AA92" s="430"/>
    </row>
    <row r="93" spans="1:27" ht="33.950000000000003" customHeight="1">
      <c r="A93" s="412"/>
      <c r="B93" s="431">
        <f t="shared" si="0"/>
        <v>
41</v>
      </c>
      <c r="C93" s="518"/>
      <c r="D93" s="519"/>
      <c r="E93" s="519"/>
      <c r="F93" s="519"/>
      <c r="G93" s="519"/>
      <c r="H93" s="519"/>
      <c r="I93" s="519"/>
      <c r="J93" s="519"/>
      <c r="K93" s="519"/>
      <c r="L93" s="520"/>
      <c r="M93" s="517"/>
      <c r="N93" s="517"/>
      <c r="O93" s="517"/>
      <c r="P93" s="517"/>
      <c r="Q93" s="517"/>
      <c r="R93" s="514"/>
      <c r="S93" s="515"/>
      <c r="T93" s="515"/>
      <c r="U93" s="515"/>
      <c r="V93" s="516"/>
      <c r="W93" s="72"/>
      <c r="X93" s="4"/>
      <c r="Y93" s="5"/>
      <c r="Z93" s="429"/>
      <c r="AA93" s="430"/>
    </row>
    <row r="94" spans="1:27" ht="33.950000000000003" customHeight="1">
      <c r="A94" s="412"/>
      <c r="B94" s="431">
        <f t="shared" si="0"/>
        <v>
42</v>
      </c>
      <c r="C94" s="518"/>
      <c r="D94" s="519"/>
      <c r="E94" s="519"/>
      <c r="F94" s="519"/>
      <c r="G94" s="519"/>
      <c r="H94" s="519"/>
      <c r="I94" s="519"/>
      <c r="J94" s="519"/>
      <c r="K94" s="519"/>
      <c r="L94" s="520"/>
      <c r="M94" s="517"/>
      <c r="N94" s="517"/>
      <c r="O94" s="517"/>
      <c r="P94" s="517"/>
      <c r="Q94" s="517"/>
      <c r="R94" s="514"/>
      <c r="S94" s="515"/>
      <c r="T94" s="515"/>
      <c r="U94" s="515"/>
      <c r="V94" s="516"/>
      <c r="W94" s="72"/>
      <c r="X94" s="4"/>
      <c r="Y94" s="5"/>
      <c r="Z94" s="429"/>
      <c r="AA94" s="430"/>
    </row>
    <row r="95" spans="1:27" ht="33.950000000000003" customHeight="1">
      <c r="A95" s="412"/>
      <c r="B95" s="431">
        <f t="shared" si="0"/>
        <v>
43</v>
      </c>
      <c r="C95" s="518"/>
      <c r="D95" s="519"/>
      <c r="E95" s="519"/>
      <c r="F95" s="519"/>
      <c r="G95" s="519"/>
      <c r="H95" s="519"/>
      <c r="I95" s="519"/>
      <c r="J95" s="519"/>
      <c r="K95" s="519"/>
      <c r="L95" s="520"/>
      <c r="M95" s="517"/>
      <c r="N95" s="517"/>
      <c r="O95" s="517"/>
      <c r="P95" s="517"/>
      <c r="Q95" s="517"/>
      <c r="R95" s="514"/>
      <c r="S95" s="515"/>
      <c r="T95" s="515"/>
      <c r="U95" s="515"/>
      <c r="V95" s="516"/>
      <c r="W95" s="72"/>
      <c r="X95" s="4"/>
      <c r="Y95" s="5"/>
      <c r="Z95" s="429"/>
      <c r="AA95" s="430"/>
    </row>
    <row r="96" spans="1:27" ht="33.950000000000003" customHeight="1">
      <c r="A96" s="412"/>
      <c r="B96" s="431">
        <f t="shared" si="0"/>
        <v>
44</v>
      </c>
      <c r="C96" s="518"/>
      <c r="D96" s="519"/>
      <c r="E96" s="519"/>
      <c r="F96" s="519"/>
      <c r="G96" s="519"/>
      <c r="H96" s="519"/>
      <c r="I96" s="519"/>
      <c r="J96" s="519"/>
      <c r="K96" s="519"/>
      <c r="L96" s="520"/>
      <c r="M96" s="517"/>
      <c r="N96" s="517"/>
      <c r="O96" s="517"/>
      <c r="P96" s="517"/>
      <c r="Q96" s="517"/>
      <c r="R96" s="514"/>
      <c r="S96" s="515"/>
      <c r="T96" s="515"/>
      <c r="U96" s="515"/>
      <c r="V96" s="516"/>
      <c r="W96" s="72"/>
      <c r="X96" s="4"/>
      <c r="Y96" s="5"/>
      <c r="Z96" s="429"/>
      <c r="AA96" s="430"/>
    </row>
    <row r="97" spans="1:27" ht="33.950000000000003" customHeight="1">
      <c r="A97" s="412"/>
      <c r="B97" s="431">
        <f t="shared" si="0"/>
        <v>
45</v>
      </c>
      <c r="C97" s="518"/>
      <c r="D97" s="519"/>
      <c r="E97" s="519"/>
      <c r="F97" s="519"/>
      <c r="G97" s="519"/>
      <c r="H97" s="519"/>
      <c r="I97" s="519"/>
      <c r="J97" s="519"/>
      <c r="K97" s="519"/>
      <c r="L97" s="520"/>
      <c r="M97" s="517"/>
      <c r="N97" s="517"/>
      <c r="O97" s="517"/>
      <c r="P97" s="517"/>
      <c r="Q97" s="517"/>
      <c r="R97" s="514"/>
      <c r="S97" s="515"/>
      <c r="T97" s="515"/>
      <c r="U97" s="515"/>
      <c r="V97" s="516"/>
      <c r="W97" s="72"/>
      <c r="X97" s="4"/>
      <c r="Y97" s="5"/>
      <c r="Z97" s="429"/>
      <c r="AA97" s="430"/>
    </row>
    <row r="98" spans="1:27" ht="33.950000000000003" customHeight="1">
      <c r="A98" s="412"/>
      <c r="B98" s="431">
        <f t="shared" si="0"/>
        <v>
46</v>
      </c>
      <c r="C98" s="518"/>
      <c r="D98" s="519"/>
      <c r="E98" s="519"/>
      <c r="F98" s="519"/>
      <c r="G98" s="519"/>
      <c r="H98" s="519"/>
      <c r="I98" s="519"/>
      <c r="J98" s="519"/>
      <c r="K98" s="519"/>
      <c r="L98" s="520"/>
      <c r="M98" s="517"/>
      <c r="N98" s="517"/>
      <c r="O98" s="517"/>
      <c r="P98" s="517"/>
      <c r="Q98" s="517"/>
      <c r="R98" s="514"/>
      <c r="S98" s="515"/>
      <c r="T98" s="515"/>
      <c r="U98" s="515"/>
      <c r="V98" s="516"/>
      <c r="W98" s="72"/>
      <c r="X98" s="4"/>
      <c r="Y98" s="5"/>
      <c r="Z98" s="429"/>
      <c r="AA98" s="430"/>
    </row>
    <row r="99" spans="1:27" ht="33.950000000000003" customHeight="1">
      <c r="A99" s="412"/>
      <c r="B99" s="431">
        <f t="shared" si="0"/>
        <v>
47</v>
      </c>
      <c r="C99" s="518"/>
      <c r="D99" s="519"/>
      <c r="E99" s="519"/>
      <c r="F99" s="519"/>
      <c r="G99" s="519"/>
      <c r="H99" s="519"/>
      <c r="I99" s="519"/>
      <c r="J99" s="519"/>
      <c r="K99" s="519"/>
      <c r="L99" s="520"/>
      <c r="M99" s="517"/>
      <c r="N99" s="517"/>
      <c r="O99" s="517"/>
      <c r="P99" s="517"/>
      <c r="Q99" s="517"/>
      <c r="R99" s="514"/>
      <c r="S99" s="515"/>
      <c r="T99" s="515"/>
      <c r="U99" s="515"/>
      <c r="V99" s="516"/>
      <c r="W99" s="72"/>
      <c r="X99" s="4"/>
      <c r="Y99" s="5"/>
      <c r="Z99" s="429"/>
      <c r="AA99" s="430"/>
    </row>
    <row r="100" spans="1:27" ht="33.950000000000003" customHeight="1">
      <c r="A100" s="412"/>
      <c r="B100" s="431">
        <f t="shared" si="0"/>
        <v>
48</v>
      </c>
      <c r="C100" s="518"/>
      <c r="D100" s="519"/>
      <c r="E100" s="519"/>
      <c r="F100" s="519"/>
      <c r="G100" s="519"/>
      <c r="H100" s="519"/>
      <c r="I100" s="519"/>
      <c r="J100" s="519"/>
      <c r="K100" s="519"/>
      <c r="L100" s="520"/>
      <c r="M100" s="517"/>
      <c r="N100" s="517"/>
      <c r="O100" s="517"/>
      <c r="P100" s="517"/>
      <c r="Q100" s="517"/>
      <c r="R100" s="514"/>
      <c r="S100" s="515"/>
      <c r="T100" s="515"/>
      <c r="U100" s="515"/>
      <c r="V100" s="516"/>
      <c r="W100" s="72"/>
      <c r="X100" s="4"/>
      <c r="Y100" s="5"/>
      <c r="Z100" s="429"/>
      <c r="AA100" s="430"/>
    </row>
    <row r="101" spans="1:27" ht="33.950000000000003" customHeight="1">
      <c r="A101" s="412"/>
      <c r="B101" s="431">
        <f t="shared" si="0"/>
        <v>
49</v>
      </c>
      <c r="C101" s="518"/>
      <c r="D101" s="519"/>
      <c r="E101" s="519"/>
      <c r="F101" s="519"/>
      <c r="G101" s="519"/>
      <c r="H101" s="519"/>
      <c r="I101" s="519"/>
      <c r="J101" s="519"/>
      <c r="K101" s="519"/>
      <c r="L101" s="520"/>
      <c r="M101" s="517"/>
      <c r="N101" s="517"/>
      <c r="O101" s="517"/>
      <c r="P101" s="517"/>
      <c r="Q101" s="517"/>
      <c r="R101" s="514"/>
      <c r="S101" s="515"/>
      <c r="T101" s="515"/>
      <c r="U101" s="515"/>
      <c r="V101" s="516"/>
      <c r="W101" s="72"/>
      <c r="X101" s="4"/>
      <c r="Y101" s="5"/>
      <c r="Z101" s="429"/>
      <c r="AA101" s="430"/>
    </row>
    <row r="102" spans="1:27" ht="33.950000000000003" customHeight="1">
      <c r="A102" s="412"/>
      <c r="B102" s="431">
        <f t="shared" si="0"/>
        <v>
50</v>
      </c>
      <c r="C102" s="518"/>
      <c r="D102" s="519"/>
      <c r="E102" s="519"/>
      <c r="F102" s="519"/>
      <c r="G102" s="519"/>
      <c r="H102" s="519"/>
      <c r="I102" s="519"/>
      <c r="J102" s="519"/>
      <c r="K102" s="519"/>
      <c r="L102" s="520"/>
      <c r="M102" s="517"/>
      <c r="N102" s="517"/>
      <c r="O102" s="517"/>
      <c r="P102" s="517"/>
      <c r="Q102" s="517"/>
      <c r="R102" s="514"/>
      <c r="S102" s="515"/>
      <c r="T102" s="515"/>
      <c r="U102" s="515"/>
      <c r="V102" s="516"/>
      <c r="W102" s="72"/>
      <c r="X102" s="4"/>
      <c r="Y102" s="5"/>
      <c r="Z102" s="429"/>
      <c r="AA102" s="430"/>
    </row>
    <row r="103" spans="1:27" ht="33.950000000000003" customHeight="1">
      <c r="A103" s="412"/>
      <c r="B103" s="431">
        <f t="shared" si="0"/>
        <v>
51</v>
      </c>
      <c r="C103" s="518"/>
      <c r="D103" s="519"/>
      <c r="E103" s="519"/>
      <c r="F103" s="519"/>
      <c r="G103" s="519"/>
      <c r="H103" s="519"/>
      <c r="I103" s="519"/>
      <c r="J103" s="519"/>
      <c r="K103" s="519"/>
      <c r="L103" s="520"/>
      <c r="M103" s="517"/>
      <c r="N103" s="517"/>
      <c r="O103" s="517"/>
      <c r="P103" s="517"/>
      <c r="Q103" s="517"/>
      <c r="R103" s="514"/>
      <c r="S103" s="515"/>
      <c r="T103" s="515"/>
      <c r="U103" s="515"/>
      <c r="V103" s="516"/>
      <c r="W103" s="72"/>
      <c r="X103" s="4"/>
      <c r="Y103" s="5"/>
      <c r="Z103" s="429"/>
      <c r="AA103" s="430"/>
    </row>
    <row r="104" spans="1:27" ht="33.950000000000003" customHeight="1">
      <c r="A104" s="412"/>
      <c r="B104" s="431">
        <f t="shared" si="0"/>
        <v>
52</v>
      </c>
      <c r="C104" s="518"/>
      <c r="D104" s="519"/>
      <c r="E104" s="519"/>
      <c r="F104" s="519"/>
      <c r="G104" s="519"/>
      <c r="H104" s="519"/>
      <c r="I104" s="519"/>
      <c r="J104" s="519"/>
      <c r="K104" s="519"/>
      <c r="L104" s="520"/>
      <c r="M104" s="517"/>
      <c r="N104" s="517"/>
      <c r="O104" s="517"/>
      <c r="P104" s="517"/>
      <c r="Q104" s="517"/>
      <c r="R104" s="514"/>
      <c r="S104" s="515"/>
      <c r="T104" s="515"/>
      <c r="U104" s="515"/>
      <c r="V104" s="516"/>
      <c r="W104" s="72"/>
      <c r="X104" s="4"/>
      <c r="Y104" s="5"/>
      <c r="Z104" s="429"/>
      <c r="AA104" s="430"/>
    </row>
    <row r="105" spans="1:27" ht="33.950000000000003" customHeight="1">
      <c r="A105" s="412"/>
      <c r="B105" s="431">
        <f t="shared" si="0"/>
        <v>
53</v>
      </c>
      <c r="C105" s="518"/>
      <c r="D105" s="519"/>
      <c r="E105" s="519"/>
      <c r="F105" s="519"/>
      <c r="G105" s="519"/>
      <c r="H105" s="519"/>
      <c r="I105" s="519"/>
      <c r="J105" s="519"/>
      <c r="K105" s="519"/>
      <c r="L105" s="520"/>
      <c r="M105" s="517"/>
      <c r="N105" s="517"/>
      <c r="O105" s="517"/>
      <c r="P105" s="517"/>
      <c r="Q105" s="517"/>
      <c r="R105" s="514"/>
      <c r="S105" s="515"/>
      <c r="T105" s="515"/>
      <c r="U105" s="515"/>
      <c r="V105" s="516"/>
      <c r="W105" s="72"/>
      <c r="X105" s="4"/>
      <c r="Y105" s="5"/>
      <c r="Z105" s="429"/>
      <c r="AA105" s="430"/>
    </row>
    <row r="106" spans="1:27" ht="33.950000000000003" customHeight="1">
      <c r="A106" s="412"/>
      <c r="B106" s="431">
        <f t="shared" si="0"/>
        <v>
54</v>
      </c>
      <c r="C106" s="518"/>
      <c r="D106" s="519"/>
      <c r="E106" s="519"/>
      <c r="F106" s="519"/>
      <c r="G106" s="519"/>
      <c r="H106" s="519"/>
      <c r="I106" s="519"/>
      <c r="J106" s="519"/>
      <c r="K106" s="519"/>
      <c r="L106" s="520"/>
      <c r="M106" s="517"/>
      <c r="N106" s="517"/>
      <c r="O106" s="517"/>
      <c r="P106" s="517"/>
      <c r="Q106" s="517"/>
      <c r="R106" s="514"/>
      <c r="S106" s="515"/>
      <c r="T106" s="515"/>
      <c r="U106" s="515"/>
      <c r="V106" s="516"/>
      <c r="W106" s="72"/>
      <c r="X106" s="4"/>
      <c r="Y106" s="5"/>
      <c r="Z106" s="429"/>
      <c r="AA106" s="430"/>
    </row>
    <row r="107" spans="1:27" ht="33.950000000000003" customHeight="1">
      <c r="A107" s="412"/>
      <c r="B107" s="431">
        <f t="shared" si="0"/>
        <v>
55</v>
      </c>
      <c r="C107" s="518"/>
      <c r="D107" s="519"/>
      <c r="E107" s="519"/>
      <c r="F107" s="519"/>
      <c r="G107" s="519"/>
      <c r="H107" s="519"/>
      <c r="I107" s="519"/>
      <c r="J107" s="519"/>
      <c r="K107" s="519"/>
      <c r="L107" s="520"/>
      <c r="M107" s="517"/>
      <c r="N107" s="517"/>
      <c r="O107" s="517"/>
      <c r="P107" s="517"/>
      <c r="Q107" s="517"/>
      <c r="R107" s="514"/>
      <c r="S107" s="515"/>
      <c r="T107" s="515"/>
      <c r="U107" s="515"/>
      <c r="V107" s="516"/>
      <c r="W107" s="72"/>
      <c r="X107" s="4"/>
      <c r="Y107" s="5"/>
      <c r="Z107" s="429"/>
      <c r="AA107" s="430"/>
    </row>
    <row r="108" spans="1:27" ht="33.950000000000003" customHeight="1">
      <c r="A108" s="412"/>
      <c r="B108" s="431">
        <f t="shared" si="0"/>
        <v>
56</v>
      </c>
      <c r="C108" s="518"/>
      <c r="D108" s="519"/>
      <c r="E108" s="519"/>
      <c r="F108" s="519"/>
      <c r="G108" s="519"/>
      <c r="H108" s="519"/>
      <c r="I108" s="519"/>
      <c r="J108" s="519"/>
      <c r="K108" s="519"/>
      <c r="L108" s="520"/>
      <c r="M108" s="517"/>
      <c r="N108" s="517"/>
      <c r="O108" s="517"/>
      <c r="P108" s="517"/>
      <c r="Q108" s="517"/>
      <c r="R108" s="514"/>
      <c r="S108" s="515"/>
      <c r="T108" s="515"/>
      <c r="U108" s="515"/>
      <c r="V108" s="516"/>
      <c r="W108" s="72"/>
      <c r="X108" s="4"/>
      <c r="Y108" s="5"/>
      <c r="Z108" s="429"/>
      <c r="AA108" s="430"/>
    </row>
    <row r="109" spans="1:27" ht="33.950000000000003" customHeight="1">
      <c r="A109" s="412"/>
      <c r="B109" s="431">
        <f t="shared" si="0"/>
        <v>
57</v>
      </c>
      <c r="C109" s="518"/>
      <c r="D109" s="519"/>
      <c r="E109" s="519"/>
      <c r="F109" s="519"/>
      <c r="G109" s="519"/>
      <c r="H109" s="519"/>
      <c r="I109" s="519"/>
      <c r="J109" s="519"/>
      <c r="K109" s="519"/>
      <c r="L109" s="520"/>
      <c r="M109" s="517"/>
      <c r="N109" s="517"/>
      <c r="O109" s="517"/>
      <c r="P109" s="517"/>
      <c r="Q109" s="517"/>
      <c r="R109" s="514"/>
      <c r="S109" s="515"/>
      <c r="T109" s="515"/>
      <c r="U109" s="515"/>
      <c r="V109" s="516"/>
      <c r="W109" s="72"/>
      <c r="X109" s="4"/>
      <c r="Y109" s="5"/>
      <c r="Z109" s="429"/>
      <c r="AA109" s="430"/>
    </row>
    <row r="110" spans="1:27" ht="33.950000000000003" customHeight="1">
      <c r="A110" s="412"/>
      <c r="B110" s="431">
        <f t="shared" si="0"/>
        <v>
58</v>
      </c>
      <c r="C110" s="518"/>
      <c r="D110" s="519"/>
      <c r="E110" s="519"/>
      <c r="F110" s="519"/>
      <c r="G110" s="519"/>
      <c r="H110" s="519"/>
      <c r="I110" s="519"/>
      <c r="J110" s="519"/>
      <c r="K110" s="519"/>
      <c r="L110" s="520"/>
      <c r="M110" s="517"/>
      <c r="N110" s="517"/>
      <c r="O110" s="517"/>
      <c r="P110" s="517"/>
      <c r="Q110" s="517"/>
      <c r="R110" s="514"/>
      <c r="S110" s="515"/>
      <c r="T110" s="515"/>
      <c r="U110" s="515"/>
      <c r="V110" s="516"/>
      <c r="W110" s="72"/>
      <c r="X110" s="4"/>
      <c r="Y110" s="5"/>
      <c r="Z110" s="429"/>
      <c r="AA110" s="430"/>
    </row>
    <row r="111" spans="1:27" ht="33.950000000000003" customHeight="1">
      <c r="A111" s="412"/>
      <c r="B111" s="431">
        <f t="shared" si="0"/>
        <v>
59</v>
      </c>
      <c r="C111" s="518"/>
      <c r="D111" s="519"/>
      <c r="E111" s="519"/>
      <c r="F111" s="519"/>
      <c r="G111" s="519"/>
      <c r="H111" s="519"/>
      <c r="I111" s="519"/>
      <c r="J111" s="519"/>
      <c r="K111" s="519"/>
      <c r="L111" s="520"/>
      <c r="M111" s="517"/>
      <c r="N111" s="517"/>
      <c r="O111" s="517"/>
      <c r="P111" s="517"/>
      <c r="Q111" s="517"/>
      <c r="R111" s="514"/>
      <c r="S111" s="515"/>
      <c r="T111" s="515"/>
      <c r="U111" s="515"/>
      <c r="V111" s="516"/>
      <c r="W111" s="72"/>
      <c r="X111" s="4"/>
      <c r="Y111" s="5"/>
      <c r="Z111" s="429"/>
      <c r="AA111" s="430"/>
    </row>
    <row r="112" spans="1:27" ht="33.950000000000003" customHeight="1">
      <c r="A112" s="412"/>
      <c r="B112" s="431">
        <f t="shared" si="0"/>
        <v>
60</v>
      </c>
      <c r="C112" s="518"/>
      <c r="D112" s="519"/>
      <c r="E112" s="519"/>
      <c r="F112" s="519"/>
      <c r="G112" s="519"/>
      <c r="H112" s="519"/>
      <c r="I112" s="519"/>
      <c r="J112" s="519"/>
      <c r="K112" s="519"/>
      <c r="L112" s="520"/>
      <c r="M112" s="517"/>
      <c r="N112" s="517"/>
      <c r="O112" s="517"/>
      <c r="P112" s="517"/>
      <c r="Q112" s="517"/>
      <c r="R112" s="514"/>
      <c r="S112" s="515"/>
      <c r="T112" s="515"/>
      <c r="U112" s="515"/>
      <c r="V112" s="516"/>
      <c r="W112" s="72"/>
      <c r="X112" s="4"/>
      <c r="Y112" s="5"/>
      <c r="Z112" s="429"/>
      <c r="AA112" s="430"/>
    </row>
    <row r="113" spans="1:27" ht="33.950000000000003" customHeight="1">
      <c r="A113" s="412"/>
      <c r="B113" s="431">
        <f t="shared" si="0"/>
        <v>
61</v>
      </c>
      <c r="C113" s="518"/>
      <c r="D113" s="519"/>
      <c r="E113" s="519"/>
      <c r="F113" s="519"/>
      <c r="G113" s="519"/>
      <c r="H113" s="519"/>
      <c r="I113" s="519"/>
      <c r="J113" s="519"/>
      <c r="K113" s="519"/>
      <c r="L113" s="520"/>
      <c r="M113" s="517"/>
      <c r="N113" s="517"/>
      <c r="O113" s="517"/>
      <c r="P113" s="517"/>
      <c r="Q113" s="517"/>
      <c r="R113" s="514"/>
      <c r="S113" s="515"/>
      <c r="T113" s="515"/>
      <c r="U113" s="515"/>
      <c r="V113" s="516"/>
      <c r="W113" s="72"/>
      <c r="X113" s="4"/>
      <c r="Y113" s="5"/>
      <c r="Z113" s="429"/>
      <c r="AA113" s="430"/>
    </row>
    <row r="114" spans="1:27" ht="33.950000000000003" customHeight="1">
      <c r="A114" s="412"/>
      <c r="B114" s="431">
        <f t="shared" si="0"/>
        <v>
62</v>
      </c>
      <c r="C114" s="518"/>
      <c r="D114" s="519"/>
      <c r="E114" s="519"/>
      <c r="F114" s="519"/>
      <c r="G114" s="519"/>
      <c r="H114" s="519"/>
      <c r="I114" s="519"/>
      <c r="J114" s="519"/>
      <c r="K114" s="519"/>
      <c r="L114" s="520"/>
      <c r="M114" s="517"/>
      <c r="N114" s="517"/>
      <c r="O114" s="517"/>
      <c r="P114" s="517"/>
      <c r="Q114" s="517"/>
      <c r="R114" s="514"/>
      <c r="S114" s="515"/>
      <c r="T114" s="515"/>
      <c r="U114" s="515"/>
      <c r="V114" s="516"/>
      <c r="W114" s="72"/>
      <c r="X114" s="4"/>
      <c r="Y114" s="5"/>
      <c r="Z114" s="429"/>
      <c r="AA114" s="430"/>
    </row>
    <row r="115" spans="1:27" ht="33.950000000000003" customHeight="1">
      <c r="A115" s="412"/>
      <c r="B115" s="431">
        <f t="shared" si="0"/>
        <v>
63</v>
      </c>
      <c r="C115" s="518"/>
      <c r="D115" s="519"/>
      <c r="E115" s="519"/>
      <c r="F115" s="519"/>
      <c r="G115" s="519"/>
      <c r="H115" s="519"/>
      <c r="I115" s="519"/>
      <c r="J115" s="519"/>
      <c r="K115" s="519"/>
      <c r="L115" s="520"/>
      <c r="M115" s="517"/>
      <c r="N115" s="517"/>
      <c r="O115" s="517"/>
      <c r="P115" s="517"/>
      <c r="Q115" s="517"/>
      <c r="R115" s="514"/>
      <c r="S115" s="515"/>
      <c r="T115" s="515"/>
      <c r="U115" s="515"/>
      <c r="V115" s="516"/>
      <c r="W115" s="72"/>
      <c r="X115" s="4"/>
      <c r="Y115" s="5"/>
      <c r="Z115" s="429"/>
      <c r="AA115" s="430"/>
    </row>
    <row r="116" spans="1:27" ht="33.950000000000003" customHeight="1">
      <c r="A116" s="412"/>
      <c r="B116" s="431">
        <f t="shared" si="0"/>
        <v>
64</v>
      </c>
      <c r="C116" s="518"/>
      <c r="D116" s="519"/>
      <c r="E116" s="519"/>
      <c r="F116" s="519"/>
      <c r="G116" s="519"/>
      <c r="H116" s="519"/>
      <c r="I116" s="519"/>
      <c r="J116" s="519"/>
      <c r="K116" s="519"/>
      <c r="L116" s="520"/>
      <c r="M116" s="517"/>
      <c r="N116" s="517"/>
      <c r="O116" s="517"/>
      <c r="P116" s="517"/>
      <c r="Q116" s="517"/>
      <c r="R116" s="514"/>
      <c r="S116" s="515"/>
      <c r="T116" s="515"/>
      <c r="U116" s="515"/>
      <c r="V116" s="516"/>
      <c r="W116" s="72"/>
      <c r="X116" s="4"/>
      <c r="Y116" s="5"/>
      <c r="Z116" s="429"/>
      <c r="AA116" s="430"/>
    </row>
    <row r="117" spans="1:27" ht="33.950000000000003" customHeight="1">
      <c r="A117" s="412"/>
      <c r="B117" s="431">
        <f t="shared" si="0"/>
        <v>
65</v>
      </c>
      <c r="C117" s="518"/>
      <c r="D117" s="519"/>
      <c r="E117" s="519"/>
      <c r="F117" s="519"/>
      <c r="G117" s="519"/>
      <c r="H117" s="519"/>
      <c r="I117" s="519"/>
      <c r="J117" s="519"/>
      <c r="K117" s="519"/>
      <c r="L117" s="520"/>
      <c r="M117" s="517"/>
      <c r="N117" s="517"/>
      <c r="O117" s="517"/>
      <c r="P117" s="517"/>
      <c r="Q117" s="517"/>
      <c r="R117" s="514"/>
      <c r="S117" s="515"/>
      <c r="T117" s="515"/>
      <c r="U117" s="515"/>
      <c r="V117" s="516"/>
      <c r="W117" s="72"/>
      <c r="X117" s="4"/>
      <c r="Y117" s="5"/>
      <c r="Z117" s="429"/>
      <c r="AA117" s="430"/>
    </row>
    <row r="118" spans="1:27" ht="33.950000000000003" customHeight="1">
      <c r="A118" s="412"/>
      <c r="B118" s="431">
        <f t="shared" si="0"/>
        <v>
66</v>
      </c>
      <c r="C118" s="518"/>
      <c r="D118" s="519"/>
      <c r="E118" s="519"/>
      <c r="F118" s="519"/>
      <c r="G118" s="519"/>
      <c r="H118" s="519"/>
      <c r="I118" s="519"/>
      <c r="J118" s="519"/>
      <c r="K118" s="519"/>
      <c r="L118" s="520"/>
      <c r="M118" s="517"/>
      <c r="N118" s="517"/>
      <c r="O118" s="517"/>
      <c r="P118" s="517"/>
      <c r="Q118" s="517"/>
      <c r="R118" s="514"/>
      <c r="S118" s="515"/>
      <c r="T118" s="515"/>
      <c r="U118" s="515"/>
      <c r="V118" s="516"/>
      <c r="W118" s="72"/>
      <c r="X118" s="4"/>
      <c r="Y118" s="5"/>
      <c r="Z118" s="429"/>
      <c r="AA118" s="430"/>
    </row>
    <row r="119" spans="1:27" ht="33.950000000000003" customHeight="1">
      <c r="A119" s="412"/>
      <c r="B119" s="431">
        <f t="shared" ref="B119:B152" si="1">
B118+1</f>
        <v>
67</v>
      </c>
      <c r="C119" s="518"/>
      <c r="D119" s="519"/>
      <c r="E119" s="519"/>
      <c r="F119" s="519"/>
      <c r="G119" s="519"/>
      <c r="H119" s="519"/>
      <c r="I119" s="519"/>
      <c r="J119" s="519"/>
      <c r="K119" s="519"/>
      <c r="L119" s="520"/>
      <c r="M119" s="517"/>
      <c r="N119" s="517"/>
      <c r="O119" s="517"/>
      <c r="P119" s="517"/>
      <c r="Q119" s="517"/>
      <c r="R119" s="514"/>
      <c r="S119" s="515"/>
      <c r="T119" s="515"/>
      <c r="U119" s="515"/>
      <c r="V119" s="516"/>
      <c r="W119" s="72"/>
      <c r="X119" s="4"/>
      <c r="Y119" s="5"/>
      <c r="Z119" s="429"/>
      <c r="AA119" s="430"/>
    </row>
    <row r="120" spans="1:27" ht="33.950000000000003" customHeight="1">
      <c r="A120" s="412"/>
      <c r="B120" s="431">
        <f t="shared" si="1"/>
        <v>
68</v>
      </c>
      <c r="C120" s="518"/>
      <c r="D120" s="519"/>
      <c r="E120" s="519"/>
      <c r="F120" s="519"/>
      <c r="G120" s="519"/>
      <c r="H120" s="519"/>
      <c r="I120" s="519"/>
      <c r="J120" s="519"/>
      <c r="K120" s="519"/>
      <c r="L120" s="520"/>
      <c r="M120" s="517"/>
      <c r="N120" s="517"/>
      <c r="O120" s="517"/>
      <c r="P120" s="517"/>
      <c r="Q120" s="517"/>
      <c r="R120" s="514"/>
      <c r="S120" s="515"/>
      <c r="T120" s="515"/>
      <c r="U120" s="515"/>
      <c r="V120" s="516"/>
      <c r="W120" s="72"/>
      <c r="X120" s="4"/>
      <c r="Y120" s="5"/>
      <c r="Z120" s="429"/>
      <c r="AA120" s="430"/>
    </row>
    <row r="121" spans="1:27" ht="33.950000000000003" customHeight="1">
      <c r="A121" s="412"/>
      <c r="B121" s="431">
        <f t="shared" si="1"/>
        <v>
69</v>
      </c>
      <c r="C121" s="518"/>
      <c r="D121" s="519"/>
      <c r="E121" s="519"/>
      <c r="F121" s="519"/>
      <c r="G121" s="519"/>
      <c r="H121" s="519"/>
      <c r="I121" s="519"/>
      <c r="J121" s="519"/>
      <c r="K121" s="519"/>
      <c r="L121" s="520"/>
      <c r="M121" s="517"/>
      <c r="N121" s="517"/>
      <c r="O121" s="517"/>
      <c r="P121" s="517"/>
      <c r="Q121" s="517"/>
      <c r="R121" s="514"/>
      <c r="S121" s="515"/>
      <c r="T121" s="515"/>
      <c r="U121" s="515"/>
      <c r="V121" s="516"/>
      <c r="W121" s="72"/>
      <c r="X121" s="4"/>
      <c r="Y121" s="5"/>
      <c r="Z121" s="429"/>
      <c r="AA121" s="430"/>
    </row>
    <row r="122" spans="1:27" ht="33.950000000000003" customHeight="1">
      <c r="A122" s="412"/>
      <c r="B122" s="431">
        <f t="shared" si="1"/>
        <v>
70</v>
      </c>
      <c r="C122" s="518"/>
      <c r="D122" s="519"/>
      <c r="E122" s="519"/>
      <c r="F122" s="519"/>
      <c r="G122" s="519"/>
      <c r="H122" s="519"/>
      <c r="I122" s="519"/>
      <c r="J122" s="519"/>
      <c r="K122" s="519"/>
      <c r="L122" s="520"/>
      <c r="M122" s="517"/>
      <c r="N122" s="517"/>
      <c r="O122" s="517"/>
      <c r="P122" s="517"/>
      <c r="Q122" s="517"/>
      <c r="R122" s="514"/>
      <c r="S122" s="515"/>
      <c r="T122" s="515"/>
      <c r="U122" s="515"/>
      <c r="V122" s="516"/>
      <c r="W122" s="72"/>
      <c r="X122" s="4"/>
      <c r="Y122" s="5"/>
      <c r="Z122" s="429"/>
      <c r="AA122" s="430"/>
    </row>
    <row r="123" spans="1:27" ht="33.950000000000003" customHeight="1">
      <c r="A123" s="412"/>
      <c r="B123" s="431">
        <f t="shared" si="1"/>
        <v>
71</v>
      </c>
      <c r="C123" s="518"/>
      <c r="D123" s="519"/>
      <c r="E123" s="519"/>
      <c r="F123" s="519"/>
      <c r="G123" s="519"/>
      <c r="H123" s="519"/>
      <c r="I123" s="519"/>
      <c r="J123" s="519"/>
      <c r="K123" s="519"/>
      <c r="L123" s="520"/>
      <c r="M123" s="517"/>
      <c r="N123" s="517"/>
      <c r="O123" s="517"/>
      <c r="P123" s="517"/>
      <c r="Q123" s="517"/>
      <c r="R123" s="514"/>
      <c r="S123" s="515"/>
      <c r="T123" s="515"/>
      <c r="U123" s="515"/>
      <c r="V123" s="516"/>
      <c r="W123" s="72"/>
      <c r="X123" s="4"/>
      <c r="Y123" s="5"/>
      <c r="Z123" s="429"/>
      <c r="AA123" s="430"/>
    </row>
    <row r="124" spans="1:27" ht="33.950000000000003" customHeight="1">
      <c r="A124" s="412"/>
      <c r="B124" s="431">
        <f t="shared" si="1"/>
        <v>
72</v>
      </c>
      <c r="C124" s="518"/>
      <c r="D124" s="519"/>
      <c r="E124" s="519"/>
      <c r="F124" s="519"/>
      <c r="G124" s="519"/>
      <c r="H124" s="519"/>
      <c r="I124" s="519"/>
      <c r="J124" s="519"/>
      <c r="K124" s="519"/>
      <c r="L124" s="520"/>
      <c r="M124" s="517"/>
      <c r="N124" s="517"/>
      <c r="O124" s="517"/>
      <c r="P124" s="517"/>
      <c r="Q124" s="517"/>
      <c r="R124" s="514"/>
      <c r="S124" s="515"/>
      <c r="T124" s="515"/>
      <c r="U124" s="515"/>
      <c r="V124" s="516"/>
      <c r="W124" s="72"/>
      <c r="X124" s="4"/>
      <c r="Y124" s="5"/>
      <c r="Z124" s="429"/>
      <c r="AA124" s="430"/>
    </row>
    <row r="125" spans="1:27" ht="33.950000000000003" customHeight="1">
      <c r="A125" s="412"/>
      <c r="B125" s="431">
        <f t="shared" si="1"/>
        <v>
73</v>
      </c>
      <c r="C125" s="518"/>
      <c r="D125" s="519"/>
      <c r="E125" s="519"/>
      <c r="F125" s="519"/>
      <c r="G125" s="519"/>
      <c r="H125" s="519"/>
      <c r="I125" s="519"/>
      <c r="J125" s="519"/>
      <c r="K125" s="519"/>
      <c r="L125" s="520"/>
      <c r="M125" s="517"/>
      <c r="N125" s="517"/>
      <c r="O125" s="517"/>
      <c r="P125" s="517"/>
      <c r="Q125" s="517"/>
      <c r="R125" s="514"/>
      <c r="S125" s="515"/>
      <c r="T125" s="515"/>
      <c r="U125" s="515"/>
      <c r="V125" s="516"/>
      <c r="W125" s="72"/>
      <c r="X125" s="4"/>
      <c r="Y125" s="5"/>
      <c r="Z125" s="429"/>
      <c r="AA125" s="430"/>
    </row>
    <row r="126" spans="1:27" ht="33.950000000000003" customHeight="1">
      <c r="A126" s="412"/>
      <c r="B126" s="431">
        <f t="shared" si="1"/>
        <v>
74</v>
      </c>
      <c r="C126" s="518"/>
      <c r="D126" s="519"/>
      <c r="E126" s="519"/>
      <c r="F126" s="519"/>
      <c r="G126" s="519"/>
      <c r="H126" s="519"/>
      <c r="I126" s="519"/>
      <c r="J126" s="519"/>
      <c r="K126" s="519"/>
      <c r="L126" s="520"/>
      <c r="M126" s="517"/>
      <c r="N126" s="517"/>
      <c r="O126" s="517"/>
      <c r="P126" s="517"/>
      <c r="Q126" s="517"/>
      <c r="R126" s="514"/>
      <c r="S126" s="515"/>
      <c r="T126" s="515"/>
      <c r="U126" s="515"/>
      <c r="V126" s="516"/>
      <c r="W126" s="72"/>
      <c r="X126" s="4"/>
      <c r="Y126" s="5"/>
      <c r="Z126" s="429"/>
      <c r="AA126" s="430"/>
    </row>
    <row r="127" spans="1:27" ht="33.950000000000003" customHeight="1">
      <c r="A127" s="412"/>
      <c r="B127" s="431">
        <f t="shared" si="1"/>
        <v>
75</v>
      </c>
      <c r="C127" s="518"/>
      <c r="D127" s="519"/>
      <c r="E127" s="519"/>
      <c r="F127" s="519"/>
      <c r="G127" s="519"/>
      <c r="H127" s="519"/>
      <c r="I127" s="519"/>
      <c r="J127" s="519"/>
      <c r="K127" s="519"/>
      <c r="L127" s="520"/>
      <c r="M127" s="517"/>
      <c r="N127" s="517"/>
      <c r="O127" s="517"/>
      <c r="P127" s="517"/>
      <c r="Q127" s="517"/>
      <c r="R127" s="514"/>
      <c r="S127" s="515"/>
      <c r="T127" s="515"/>
      <c r="U127" s="515"/>
      <c r="V127" s="516"/>
      <c r="W127" s="72"/>
      <c r="X127" s="4"/>
      <c r="Y127" s="5"/>
      <c r="Z127" s="429"/>
      <c r="AA127" s="430"/>
    </row>
    <row r="128" spans="1:27" ht="33.950000000000003" customHeight="1">
      <c r="A128" s="412"/>
      <c r="B128" s="431">
        <f t="shared" si="1"/>
        <v>
76</v>
      </c>
      <c r="C128" s="518"/>
      <c r="D128" s="519"/>
      <c r="E128" s="519"/>
      <c r="F128" s="519"/>
      <c r="G128" s="519"/>
      <c r="H128" s="519"/>
      <c r="I128" s="519"/>
      <c r="J128" s="519"/>
      <c r="K128" s="519"/>
      <c r="L128" s="520"/>
      <c r="M128" s="517"/>
      <c r="N128" s="517"/>
      <c r="O128" s="517"/>
      <c r="P128" s="517"/>
      <c r="Q128" s="517"/>
      <c r="R128" s="514"/>
      <c r="S128" s="515"/>
      <c r="T128" s="515"/>
      <c r="U128" s="515"/>
      <c r="V128" s="516"/>
      <c r="W128" s="72"/>
      <c r="X128" s="4"/>
      <c r="Y128" s="5"/>
      <c r="Z128" s="429"/>
      <c r="AA128" s="430"/>
    </row>
    <row r="129" spans="1:27" ht="33.950000000000003" customHeight="1">
      <c r="A129" s="412"/>
      <c r="B129" s="431">
        <f t="shared" si="1"/>
        <v>
77</v>
      </c>
      <c r="C129" s="518"/>
      <c r="D129" s="519"/>
      <c r="E129" s="519"/>
      <c r="F129" s="519"/>
      <c r="G129" s="519"/>
      <c r="H129" s="519"/>
      <c r="I129" s="519"/>
      <c r="J129" s="519"/>
      <c r="K129" s="519"/>
      <c r="L129" s="520"/>
      <c r="M129" s="517"/>
      <c r="N129" s="517"/>
      <c r="O129" s="517"/>
      <c r="P129" s="517"/>
      <c r="Q129" s="517"/>
      <c r="R129" s="514"/>
      <c r="S129" s="515"/>
      <c r="T129" s="515"/>
      <c r="U129" s="515"/>
      <c r="V129" s="516"/>
      <c r="W129" s="72"/>
      <c r="X129" s="4"/>
      <c r="Y129" s="5"/>
      <c r="Z129" s="429"/>
      <c r="AA129" s="430"/>
    </row>
    <row r="130" spans="1:27" ht="33.950000000000003" customHeight="1">
      <c r="A130" s="412"/>
      <c r="B130" s="431">
        <f t="shared" si="1"/>
        <v>
78</v>
      </c>
      <c r="C130" s="518"/>
      <c r="D130" s="519"/>
      <c r="E130" s="519"/>
      <c r="F130" s="519"/>
      <c r="G130" s="519"/>
      <c r="H130" s="519"/>
      <c r="I130" s="519"/>
      <c r="J130" s="519"/>
      <c r="K130" s="519"/>
      <c r="L130" s="520"/>
      <c r="M130" s="517"/>
      <c r="N130" s="517"/>
      <c r="O130" s="517"/>
      <c r="P130" s="517"/>
      <c r="Q130" s="517"/>
      <c r="R130" s="514"/>
      <c r="S130" s="515"/>
      <c r="T130" s="515"/>
      <c r="U130" s="515"/>
      <c r="V130" s="516"/>
      <c r="W130" s="72"/>
      <c r="X130" s="4"/>
      <c r="Y130" s="5"/>
      <c r="Z130" s="429"/>
      <c r="AA130" s="430"/>
    </row>
    <row r="131" spans="1:27" ht="33.950000000000003" customHeight="1">
      <c r="A131" s="412"/>
      <c r="B131" s="431">
        <f t="shared" si="1"/>
        <v>
79</v>
      </c>
      <c r="C131" s="518"/>
      <c r="D131" s="519"/>
      <c r="E131" s="519"/>
      <c r="F131" s="519"/>
      <c r="G131" s="519"/>
      <c r="H131" s="519"/>
      <c r="I131" s="519"/>
      <c r="J131" s="519"/>
      <c r="K131" s="519"/>
      <c r="L131" s="520"/>
      <c r="M131" s="517"/>
      <c r="N131" s="517"/>
      <c r="O131" s="517"/>
      <c r="P131" s="517"/>
      <c r="Q131" s="517"/>
      <c r="R131" s="514"/>
      <c r="S131" s="515"/>
      <c r="T131" s="515"/>
      <c r="U131" s="515"/>
      <c r="V131" s="516"/>
      <c r="W131" s="72"/>
      <c r="X131" s="4"/>
      <c r="Y131" s="5"/>
      <c r="Z131" s="429"/>
      <c r="AA131" s="430"/>
    </row>
    <row r="132" spans="1:27" ht="33.950000000000003" customHeight="1">
      <c r="A132" s="412"/>
      <c r="B132" s="431">
        <f t="shared" si="1"/>
        <v>
80</v>
      </c>
      <c r="C132" s="518"/>
      <c r="D132" s="519"/>
      <c r="E132" s="519"/>
      <c r="F132" s="519"/>
      <c r="G132" s="519"/>
      <c r="H132" s="519"/>
      <c r="I132" s="519"/>
      <c r="J132" s="519"/>
      <c r="K132" s="519"/>
      <c r="L132" s="520"/>
      <c r="M132" s="517"/>
      <c r="N132" s="517"/>
      <c r="O132" s="517"/>
      <c r="P132" s="517"/>
      <c r="Q132" s="517"/>
      <c r="R132" s="514"/>
      <c r="S132" s="515"/>
      <c r="T132" s="515"/>
      <c r="U132" s="515"/>
      <c r="V132" s="516"/>
      <c r="W132" s="72"/>
      <c r="X132" s="4"/>
      <c r="Y132" s="5"/>
      <c r="Z132" s="429"/>
      <c r="AA132" s="430"/>
    </row>
    <row r="133" spans="1:27" ht="33.950000000000003" customHeight="1">
      <c r="A133" s="412"/>
      <c r="B133" s="431">
        <f t="shared" si="1"/>
        <v>
81</v>
      </c>
      <c r="C133" s="518"/>
      <c r="D133" s="519"/>
      <c r="E133" s="519"/>
      <c r="F133" s="519"/>
      <c r="G133" s="519"/>
      <c r="H133" s="519"/>
      <c r="I133" s="519"/>
      <c r="J133" s="519"/>
      <c r="K133" s="519"/>
      <c r="L133" s="520"/>
      <c r="M133" s="517"/>
      <c r="N133" s="517"/>
      <c r="O133" s="517"/>
      <c r="P133" s="517"/>
      <c r="Q133" s="517"/>
      <c r="R133" s="514"/>
      <c r="S133" s="515"/>
      <c r="T133" s="515"/>
      <c r="U133" s="515"/>
      <c r="V133" s="516"/>
      <c r="W133" s="72"/>
      <c r="X133" s="4"/>
      <c r="Y133" s="5"/>
      <c r="Z133" s="429"/>
      <c r="AA133" s="430"/>
    </row>
    <row r="134" spans="1:27" ht="33.950000000000003" customHeight="1">
      <c r="A134" s="412"/>
      <c r="B134" s="431">
        <f t="shared" si="1"/>
        <v>
82</v>
      </c>
      <c r="C134" s="518"/>
      <c r="D134" s="519"/>
      <c r="E134" s="519"/>
      <c r="F134" s="519"/>
      <c r="G134" s="519"/>
      <c r="H134" s="519"/>
      <c r="I134" s="519"/>
      <c r="J134" s="519"/>
      <c r="K134" s="519"/>
      <c r="L134" s="520"/>
      <c r="M134" s="517"/>
      <c r="N134" s="517"/>
      <c r="O134" s="517"/>
      <c r="P134" s="517"/>
      <c r="Q134" s="517"/>
      <c r="R134" s="514"/>
      <c r="S134" s="515"/>
      <c r="T134" s="515"/>
      <c r="U134" s="515"/>
      <c r="V134" s="516"/>
      <c r="W134" s="72"/>
      <c r="X134" s="4"/>
      <c r="Y134" s="5"/>
      <c r="Z134" s="429"/>
      <c r="AA134" s="430"/>
    </row>
    <row r="135" spans="1:27" ht="33.950000000000003" customHeight="1">
      <c r="A135" s="412"/>
      <c r="B135" s="431">
        <f t="shared" si="1"/>
        <v>
83</v>
      </c>
      <c r="C135" s="518"/>
      <c r="D135" s="519"/>
      <c r="E135" s="519"/>
      <c r="F135" s="519"/>
      <c r="G135" s="519"/>
      <c r="H135" s="519"/>
      <c r="I135" s="519"/>
      <c r="J135" s="519"/>
      <c r="K135" s="519"/>
      <c r="L135" s="520"/>
      <c r="M135" s="517"/>
      <c r="N135" s="517"/>
      <c r="O135" s="517"/>
      <c r="P135" s="517"/>
      <c r="Q135" s="517"/>
      <c r="R135" s="514"/>
      <c r="S135" s="515"/>
      <c r="T135" s="515"/>
      <c r="U135" s="515"/>
      <c r="V135" s="516"/>
      <c r="W135" s="72"/>
      <c r="X135" s="4"/>
      <c r="Y135" s="5"/>
      <c r="Z135" s="429"/>
      <c r="AA135" s="430"/>
    </row>
    <row r="136" spans="1:27" ht="33.950000000000003" customHeight="1">
      <c r="A136" s="412"/>
      <c r="B136" s="431">
        <f t="shared" si="1"/>
        <v>
84</v>
      </c>
      <c r="C136" s="518"/>
      <c r="D136" s="519"/>
      <c r="E136" s="519"/>
      <c r="F136" s="519"/>
      <c r="G136" s="519"/>
      <c r="H136" s="519"/>
      <c r="I136" s="519"/>
      <c r="J136" s="519"/>
      <c r="K136" s="519"/>
      <c r="L136" s="520"/>
      <c r="M136" s="517"/>
      <c r="N136" s="517"/>
      <c r="O136" s="517"/>
      <c r="P136" s="517"/>
      <c r="Q136" s="517"/>
      <c r="R136" s="514"/>
      <c r="S136" s="515"/>
      <c r="T136" s="515"/>
      <c r="U136" s="515"/>
      <c r="V136" s="516"/>
      <c r="W136" s="72"/>
      <c r="X136" s="4"/>
      <c r="Y136" s="5"/>
      <c r="Z136" s="429"/>
      <c r="AA136" s="430"/>
    </row>
    <row r="137" spans="1:27" ht="33.950000000000003" customHeight="1">
      <c r="A137" s="412"/>
      <c r="B137" s="431">
        <f t="shared" si="1"/>
        <v>
85</v>
      </c>
      <c r="C137" s="518"/>
      <c r="D137" s="519"/>
      <c r="E137" s="519"/>
      <c r="F137" s="519"/>
      <c r="G137" s="519"/>
      <c r="H137" s="519"/>
      <c r="I137" s="519"/>
      <c r="J137" s="519"/>
      <c r="K137" s="519"/>
      <c r="L137" s="520"/>
      <c r="M137" s="517"/>
      <c r="N137" s="517"/>
      <c r="O137" s="517"/>
      <c r="P137" s="517"/>
      <c r="Q137" s="517"/>
      <c r="R137" s="514"/>
      <c r="S137" s="515"/>
      <c r="T137" s="515"/>
      <c r="U137" s="515"/>
      <c r="V137" s="516"/>
      <c r="W137" s="72"/>
      <c r="X137" s="4"/>
      <c r="Y137" s="5"/>
      <c r="Z137" s="429"/>
      <c r="AA137" s="430"/>
    </row>
    <row r="138" spans="1:27" ht="33.950000000000003" customHeight="1">
      <c r="A138" s="412"/>
      <c r="B138" s="431">
        <f t="shared" si="1"/>
        <v>
86</v>
      </c>
      <c r="C138" s="518"/>
      <c r="D138" s="519"/>
      <c r="E138" s="519"/>
      <c r="F138" s="519"/>
      <c r="G138" s="519"/>
      <c r="H138" s="519"/>
      <c r="I138" s="519"/>
      <c r="J138" s="519"/>
      <c r="K138" s="519"/>
      <c r="L138" s="520"/>
      <c r="M138" s="517"/>
      <c r="N138" s="517"/>
      <c r="O138" s="517"/>
      <c r="P138" s="517"/>
      <c r="Q138" s="517"/>
      <c r="R138" s="514"/>
      <c r="S138" s="515"/>
      <c r="T138" s="515"/>
      <c r="U138" s="515"/>
      <c r="V138" s="516"/>
      <c r="W138" s="72"/>
      <c r="X138" s="4"/>
      <c r="Y138" s="5"/>
      <c r="Z138" s="429"/>
      <c r="AA138" s="430"/>
    </row>
    <row r="139" spans="1:27" ht="33.950000000000003" customHeight="1">
      <c r="A139" s="412"/>
      <c r="B139" s="431">
        <f t="shared" si="1"/>
        <v>
87</v>
      </c>
      <c r="C139" s="518"/>
      <c r="D139" s="519"/>
      <c r="E139" s="519"/>
      <c r="F139" s="519"/>
      <c r="G139" s="519"/>
      <c r="H139" s="519"/>
      <c r="I139" s="519"/>
      <c r="J139" s="519"/>
      <c r="K139" s="519"/>
      <c r="L139" s="520"/>
      <c r="M139" s="517"/>
      <c r="N139" s="517"/>
      <c r="O139" s="517"/>
      <c r="P139" s="517"/>
      <c r="Q139" s="517"/>
      <c r="R139" s="514"/>
      <c r="S139" s="515"/>
      <c r="T139" s="515"/>
      <c r="U139" s="515"/>
      <c r="V139" s="516"/>
      <c r="W139" s="72"/>
      <c r="X139" s="4"/>
      <c r="Y139" s="5"/>
      <c r="Z139" s="429"/>
      <c r="AA139" s="430"/>
    </row>
    <row r="140" spans="1:27" ht="33.950000000000003" customHeight="1">
      <c r="A140" s="412"/>
      <c r="B140" s="431">
        <f t="shared" si="1"/>
        <v>
88</v>
      </c>
      <c r="C140" s="518"/>
      <c r="D140" s="519"/>
      <c r="E140" s="519"/>
      <c r="F140" s="519"/>
      <c r="G140" s="519"/>
      <c r="H140" s="519"/>
      <c r="I140" s="519"/>
      <c r="J140" s="519"/>
      <c r="K140" s="519"/>
      <c r="L140" s="520"/>
      <c r="M140" s="517"/>
      <c r="N140" s="517"/>
      <c r="O140" s="517"/>
      <c r="P140" s="517"/>
      <c r="Q140" s="517"/>
      <c r="R140" s="514"/>
      <c r="S140" s="515"/>
      <c r="T140" s="515"/>
      <c r="U140" s="515"/>
      <c r="V140" s="516"/>
      <c r="W140" s="72"/>
      <c r="X140" s="4"/>
      <c r="Y140" s="5"/>
      <c r="Z140" s="429"/>
      <c r="AA140" s="430"/>
    </row>
    <row r="141" spans="1:27" ht="33.950000000000003" customHeight="1">
      <c r="A141" s="412"/>
      <c r="B141" s="431">
        <f t="shared" si="1"/>
        <v>
89</v>
      </c>
      <c r="C141" s="518"/>
      <c r="D141" s="519"/>
      <c r="E141" s="519"/>
      <c r="F141" s="519"/>
      <c r="G141" s="519"/>
      <c r="H141" s="519"/>
      <c r="I141" s="519"/>
      <c r="J141" s="519"/>
      <c r="K141" s="519"/>
      <c r="L141" s="520"/>
      <c r="M141" s="517"/>
      <c r="N141" s="517"/>
      <c r="O141" s="517"/>
      <c r="P141" s="517"/>
      <c r="Q141" s="517"/>
      <c r="R141" s="514"/>
      <c r="S141" s="515"/>
      <c r="T141" s="515"/>
      <c r="U141" s="515"/>
      <c r="V141" s="516"/>
      <c r="W141" s="72"/>
      <c r="X141" s="4"/>
      <c r="Y141" s="5"/>
      <c r="Z141" s="429"/>
      <c r="AA141" s="430"/>
    </row>
    <row r="142" spans="1:27" ht="33.950000000000003" customHeight="1">
      <c r="A142" s="412"/>
      <c r="B142" s="431">
        <f t="shared" si="1"/>
        <v>
90</v>
      </c>
      <c r="C142" s="518"/>
      <c r="D142" s="519"/>
      <c r="E142" s="519"/>
      <c r="F142" s="519"/>
      <c r="G142" s="519"/>
      <c r="H142" s="519"/>
      <c r="I142" s="519"/>
      <c r="J142" s="519"/>
      <c r="K142" s="519"/>
      <c r="L142" s="520"/>
      <c r="M142" s="517"/>
      <c r="N142" s="517"/>
      <c r="O142" s="517"/>
      <c r="P142" s="517"/>
      <c r="Q142" s="517"/>
      <c r="R142" s="514"/>
      <c r="S142" s="515"/>
      <c r="T142" s="515"/>
      <c r="U142" s="515"/>
      <c r="V142" s="516"/>
      <c r="W142" s="72"/>
      <c r="X142" s="4"/>
      <c r="Y142" s="5"/>
      <c r="Z142" s="429"/>
      <c r="AA142" s="430"/>
    </row>
    <row r="143" spans="1:27" ht="33.950000000000003" customHeight="1">
      <c r="A143" s="412"/>
      <c r="B143" s="431">
        <f t="shared" si="1"/>
        <v>
91</v>
      </c>
      <c r="C143" s="518"/>
      <c r="D143" s="519"/>
      <c r="E143" s="519"/>
      <c r="F143" s="519"/>
      <c r="G143" s="519"/>
      <c r="H143" s="519"/>
      <c r="I143" s="519"/>
      <c r="J143" s="519"/>
      <c r="K143" s="519"/>
      <c r="L143" s="520"/>
      <c r="M143" s="517"/>
      <c r="N143" s="517"/>
      <c r="O143" s="517"/>
      <c r="P143" s="517"/>
      <c r="Q143" s="517"/>
      <c r="R143" s="514"/>
      <c r="S143" s="515"/>
      <c r="T143" s="515"/>
      <c r="U143" s="515"/>
      <c r="V143" s="516"/>
      <c r="W143" s="72"/>
      <c r="X143" s="4"/>
      <c r="Y143" s="5"/>
      <c r="Z143" s="429"/>
      <c r="AA143" s="430"/>
    </row>
    <row r="144" spans="1:27" ht="33.950000000000003" customHeight="1">
      <c r="A144" s="412"/>
      <c r="B144" s="431">
        <f t="shared" si="1"/>
        <v>
92</v>
      </c>
      <c r="C144" s="518"/>
      <c r="D144" s="519"/>
      <c r="E144" s="519"/>
      <c r="F144" s="519"/>
      <c r="G144" s="519"/>
      <c r="H144" s="519"/>
      <c r="I144" s="519"/>
      <c r="J144" s="519"/>
      <c r="K144" s="519"/>
      <c r="L144" s="520"/>
      <c r="M144" s="517"/>
      <c r="N144" s="517"/>
      <c r="O144" s="517"/>
      <c r="P144" s="517"/>
      <c r="Q144" s="517"/>
      <c r="R144" s="514"/>
      <c r="S144" s="515"/>
      <c r="T144" s="515"/>
      <c r="U144" s="515"/>
      <c r="V144" s="516"/>
      <c r="W144" s="72"/>
      <c r="X144" s="4"/>
      <c r="Y144" s="5"/>
      <c r="Z144" s="429"/>
      <c r="AA144" s="430"/>
    </row>
    <row r="145" spans="1:27" ht="33.950000000000003" customHeight="1">
      <c r="A145" s="412"/>
      <c r="B145" s="431">
        <f t="shared" si="1"/>
        <v>
93</v>
      </c>
      <c r="C145" s="518"/>
      <c r="D145" s="519"/>
      <c r="E145" s="519"/>
      <c r="F145" s="519"/>
      <c r="G145" s="519"/>
      <c r="H145" s="519"/>
      <c r="I145" s="519"/>
      <c r="J145" s="519"/>
      <c r="K145" s="519"/>
      <c r="L145" s="520"/>
      <c r="M145" s="517"/>
      <c r="N145" s="517"/>
      <c r="O145" s="517"/>
      <c r="P145" s="517"/>
      <c r="Q145" s="517"/>
      <c r="R145" s="514"/>
      <c r="S145" s="515"/>
      <c r="T145" s="515"/>
      <c r="U145" s="515"/>
      <c r="V145" s="516"/>
      <c r="W145" s="72"/>
      <c r="X145" s="4"/>
      <c r="Y145" s="5"/>
      <c r="Z145" s="429"/>
      <c r="AA145" s="430"/>
    </row>
    <row r="146" spans="1:27" ht="33.950000000000003" customHeight="1">
      <c r="A146" s="412"/>
      <c r="B146" s="431">
        <f t="shared" si="1"/>
        <v>
94</v>
      </c>
      <c r="C146" s="518"/>
      <c r="D146" s="519"/>
      <c r="E146" s="519"/>
      <c r="F146" s="519"/>
      <c r="G146" s="519"/>
      <c r="H146" s="519"/>
      <c r="I146" s="519"/>
      <c r="J146" s="519"/>
      <c r="K146" s="519"/>
      <c r="L146" s="520"/>
      <c r="M146" s="517"/>
      <c r="N146" s="517"/>
      <c r="O146" s="517"/>
      <c r="P146" s="517"/>
      <c r="Q146" s="517"/>
      <c r="R146" s="514"/>
      <c r="S146" s="515"/>
      <c r="T146" s="515"/>
      <c r="U146" s="515"/>
      <c r="V146" s="516"/>
      <c r="W146" s="72"/>
      <c r="X146" s="4"/>
      <c r="Y146" s="5"/>
      <c r="Z146" s="429"/>
      <c r="AA146" s="430"/>
    </row>
    <row r="147" spans="1:27" ht="33.950000000000003" customHeight="1">
      <c r="A147" s="412"/>
      <c r="B147" s="431">
        <f t="shared" si="1"/>
        <v>
95</v>
      </c>
      <c r="C147" s="518"/>
      <c r="D147" s="519"/>
      <c r="E147" s="519"/>
      <c r="F147" s="519"/>
      <c r="G147" s="519"/>
      <c r="H147" s="519"/>
      <c r="I147" s="519"/>
      <c r="J147" s="519"/>
      <c r="K147" s="519"/>
      <c r="L147" s="520"/>
      <c r="M147" s="517"/>
      <c r="N147" s="517"/>
      <c r="O147" s="517"/>
      <c r="P147" s="517"/>
      <c r="Q147" s="517"/>
      <c r="R147" s="514"/>
      <c r="S147" s="515"/>
      <c r="T147" s="515"/>
      <c r="U147" s="515"/>
      <c r="V147" s="516"/>
      <c r="W147" s="72"/>
      <c r="X147" s="4"/>
      <c r="Y147" s="5"/>
      <c r="Z147" s="429"/>
      <c r="AA147" s="430"/>
    </row>
    <row r="148" spans="1:27" ht="33.950000000000003" customHeight="1">
      <c r="A148" s="412"/>
      <c r="B148" s="431">
        <f t="shared" si="1"/>
        <v>
96</v>
      </c>
      <c r="C148" s="518"/>
      <c r="D148" s="519"/>
      <c r="E148" s="519"/>
      <c r="F148" s="519"/>
      <c r="G148" s="519"/>
      <c r="H148" s="519"/>
      <c r="I148" s="519"/>
      <c r="J148" s="519"/>
      <c r="K148" s="519"/>
      <c r="L148" s="520"/>
      <c r="M148" s="517"/>
      <c r="N148" s="517"/>
      <c r="O148" s="517"/>
      <c r="P148" s="517"/>
      <c r="Q148" s="517"/>
      <c r="R148" s="514"/>
      <c r="S148" s="515"/>
      <c r="T148" s="515"/>
      <c r="U148" s="515"/>
      <c r="V148" s="516"/>
      <c r="W148" s="72"/>
      <c r="X148" s="4"/>
      <c r="Y148" s="5"/>
      <c r="Z148" s="429"/>
      <c r="AA148" s="430"/>
    </row>
    <row r="149" spans="1:27" ht="33.950000000000003" customHeight="1">
      <c r="A149" s="412"/>
      <c r="B149" s="431">
        <f t="shared" si="1"/>
        <v>
97</v>
      </c>
      <c r="C149" s="518"/>
      <c r="D149" s="519"/>
      <c r="E149" s="519"/>
      <c r="F149" s="519"/>
      <c r="G149" s="519"/>
      <c r="H149" s="519"/>
      <c r="I149" s="519"/>
      <c r="J149" s="519"/>
      <c r="K149" s="519"/>
      <c r="L149" s="520"/>
      <c r="M149" s="517"/>
      <c r="N149" s="517"/>
      <c r="O149" s="517"/>
      <c r="P149" s="517"/>
      <c r="Q149" s="517"/>
      <c r="R149" s="514"/>
      <c r="S149" s="515"/>
      <c r="T149" s="515"/>
      <c r="U149" s="515"/>
      <c r="V149" s="516"/>
      <c r="W149" s="72"/>
      <c r="X149" s="4"/>
      <c r="Y149" s="5"/>
      <c r="Z149" s="429"/>
      <c r="AA149" s="430"/>
    </row>
    <row r="150" spans="1:27" ht="33.950000000000003" customHeight="1">
      <c r="A150" s="412"/>
      <c r="B150" s="431">
        <f t="shared" si="1"/>
        <v>
98</v>
      </c>
      <c r="C150" s="518"/>
      <c r="D150" s="519"/>
      <c r="E150" s="519"/>
      <c r="F150" s="519"/>
      <c r="G150" s="519"/>
      <c r="H150" s="519"/>
      <c r="I150" s="519"/>
      <c r="J150" s="519"/>
      <c r="K150" s="519"/>
      <c r="L150" s="520"/>
      <c r="M150" s="517"/>
      <c r="N150" s="517"/>
      <c r="O150" s="517"/>
      <c r="P150" s="517"/>
      <c r="Q150" s="517"/>
      <c r="R150" s="514"/>
      <c r="S150" s="515"/>
      <c r="T150" s="515"/>
      <c r="U150" s="515"/>
      <c r="V150" s="516"/>
      <c r="W150" s="72"/>
      <c r="X150" s="4"/>
      <c r="Y150" s="5"/>
      <c r="Z150" s="429"/>
      <c r="AA150" s="430"/>
    </row>
    <row r="151" spans="1:27" ht="33.950000000000003" customHeight="1">
      <c r="A151" s="412"/>
      <c r="B151" s="431">
        <f t="shared" si="1"/>
        <v>
99</v>
      </c>
      <c r="C151" s="518"/>
      <c r="D151" s="519"/>
      <c r="E151" s="519"/>
      <c r="F151" s="519"/>
      <c r="G151" s="519"/>
      <c r="H151" s="519"/>
      <c r="I151" s="519"/>
      <c r="J151" s="519"/>
      <c r="K151" s="519"/>
      <c r="L151" s="520"/>
      <c r="M151" s="517"/>
      <c r="N151" s="517"/>
      <c r="O151" s="517"/>
      <c r="P151" s="517"/>
      <c r="Q151" s="517"/>
      <c r="R151" s="514"/>
      <c r="S151" s="515"/>
      <c r="T151" s="515"/>
      <c r="U151" s="515"/>
      <c r="V151" s="516"/>
      <c r="W151" s="72"/>
      <c r="X151" s="4"/>
      <c r="Y151" s="5"/>
      <c r="Z151" s="429"/>
      <c r="AA151" s="430"/>
    </row>
    <row r="152" spans="1:27" ht="33.950000000000003" customHeight="1">
      <c r="A152" s="412"/>
      <c r="B152" s="431">
        <f t="shared" si="1"/>
        <v>
100</v>
      </c>
      <c r="C152" s="518"/>
      <c r="D152" s="519"/>
      <c r="E152" s="519"/>
      <c r="F152" s="519"/>
      <c r="G152" s="519"/>
      <c r="H152" s="519"/>
      <c r="I152" s="519"/>
      <c r="J152" s="519"/>
      <c r="K152" s="519"/>
      <c r="L152" s="520"/>
      <c r="M152" s="517"/>
      <c r="N152" s="517"/>
      <c r="O152" s="517"/>
      <c r="P152" s="517"/>
      <c r="Q152" s="517"/>
      <c r="R152" s="514"/>
      <c r="S152" s="515"/>
      <c r="T152" s="515"/>
      <c r="U152" s="515"/>
      <c r="V152" s="516"/>
      <c r="W152" s="72"/>
      <c r="X152" s="4"/>
      <c r="Y152" s="5"/>
      <c r="Z152" s="429"/>
      <c r="AA152" s="430"/>
    </row>
  </sheetData>
  <sheetProtection algorithmName="SHA-512" hashValue="yjcpXpDZMrETh30e2oifthPA8NEg3ZaXTQFVKRjtreUttISNRqyVCYp3OIdG1QdQH8HtLl48B0YeigghkG9p8g==" saltValue="dsU0xjPyzPqJpewRe4FiYw=="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
10</formula1>
    </dataValidation>
    <dataValidation type="list" allowBlank="1" showInputMessage="1" showErrorMessage="1" sqref="Y60:Y152" xr:uid="{00000000-0002-0000-0100-000000000000}">
      <formula1>
#REF!</formula1>
    </dataValidation>
    <dataValidation type="list" allowBlank="1" showInputMessage="1" showErrorMessage="1" sqref="W53:W152" xr:uid="{224BD630-20AE-4C46-BE2B-7FD277542267}">
      <formula1>
INDIRECT(R53)</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9429C5-6534-4A0E-90F1-FB1F0FD9A9B8}">
          <x14:formula1>
            <xm:f>
【参考】数式用2!$A$3:$A$49</xm:f>
          </x14:formula1>
          <xm:sqref>
R60:V152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2"/>
  <sheetViews>
    <sheetView tabSelected="1" view="pageBreakPreview" topLeftCell="A118" zoomScaleNormal="120" zoomScaleSheetLayoutView="100" workbookViewId="0">
      <selection activeCell="AM132" sqref="AM132"/>
    </sheetView>
  </sheetViews>
  <sheetFormatPr defaultColWidth="9" defaultRowHeight="13.5"/>
  <cols>
    <col min="1" max="1" width="2.5" style="143" customWidth="1"/>
    <col min="2" max="2" width="2.875" style="143" customWidth="1"/>
    <col min="3" max="7" width="2.625" style="143" customWidth="1"/>
    <col min="8" max="20" width="2.5" style="143" customWidth="1"/>
    <col min="21" max="21" width="3.875" style="143" customWidth="1"/>
    <col min="22" max="37" width="2.5" style="143" customWidth="1"/>
    <col min="38" max="38" width="2.625" style="143" customWidth="1"/>
    <col min="39" max="53" width="6.375" style="143" customWidth="1"/>
    <col min="54" max="54" width="2.5" style="143" customWidth="1"/>
    <col min="55" max="61" width="6.375" style="143" customWidth="1"/>
    <col min="62" max="16384" width="9" style="143"/>
  </cols>
  <sheetData>
    <row r="1" spans="1:50" ht="19.5" customHeight="1">
      <c r="A1" s="141"/>
      <c r="B1" s="142" t="s">
        <v>
21</v>
      </c>
      <c r="C1" s="142"/>
      <c r="D1" s="142"/>
      <c r="E1" s="142"/>
      <c r="F1" s="142"/>
      <c r="G1" s="142"/>
      <c r="H1" s="142"/>
      <c r="I1" s="142"/>
      <c r="J1" s="142"/>
      <c r="K1" s="142"/>
      <c r="L1" s="142"/>
      <c r="M1" s="142"/>
      <c r="N1" s="142"/>
      <c r="O1" s="142"/>
      <c r="P1" s="142"/>
      <c r="Q1" s="142"/>
      <c r="R1" s="142"/>
      <c r="S1" s="142"/>
      <c r="T1" s="142"/>
      <c r="U1" s="142"/>
      <c r="V1" s="142"/>
      <c r="W1" s="142"/>
      <c r="X1" s="142"/>
      <c r="Y1" s="142"/>
      <c r="Z1" s="761" t="s">
        <v>
22</v>
      </c>
      <c r="AA1" s="761"/>
      <c r="AB1" s="761"/>
      <c r="AC1" s="761"/>
      <c r="AD1" s="761" t="str">
        <f>
IF(基本情報入力シート!C32="","",基本情報入力シート!C32)</f>
        <v>
○○市</v>
      </c>
      <c r="AE1" s="761"/>
      <c r="AF1" s="761"/>
      <c r="AG1" s="761"/>
      <c r="AH1" s="761"/>
      <c r="AI1" s="761"/>
      <c r="AJ1" s="761"/>
      <c r="AK1" s="761"/>
      <c r="AL1" s="141"/>
    </row>
    <row r="2" spans="1:50" ht="12" customHeight="1">
      <c r="A2" s="141"/>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1"/>
    </row>
    <row r="3" spans="1:50" ht="16.5" customHeight="1">
      <c r="A3" s="141"/>
      <c r="B3" s="790" t="s">
        <v>
1962</v>
      </c>
      <c r="C3" s="790"/>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790"/>
    </row>
    <row r="4" spans="1:50" ht="5.0999999999999996" customHeight="1">
      <c r="A4" s="141"/>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row>
    <row r="5" spans="1:50" ht="20.25" customHeight="1">
      <c r="A5" s="141"/>
      <c r="B5" s="145" t="s">
        <v>
2025</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C5" s="142"/>
      <c r="AD5" s="142"/>
      <c r="AE5" s="142"/>
      <c r="AF5" s="142"/>
      <c r="AG5" s="142"/>
      <c r="AH5" s="142"/>
      <c r="AI5" s="142"/>
      <c r="AJ5" s="142"/>
      <c r="AK5" s="142"/>
      <c r="AL5" s="141"/>
    </row>
    <row r="6" spans="1:50" s="147" customFormat="1" ht="13.5" customHeight="1">
      <c r="A6" s="146"/>
      <c r="B6" s="780" t="s">
        <v>
29</v>
      </c>
      <c r="C6" s="781"/>
      <c r="D6" s="781"/>
      <c r="E6" s="781"/>
      <c r="F6" s="781"/>
      <c r="G6" s="781"/>
      <c r="H6" s="777" t="str">
        <f>
IF(基本情報入力シート!M36="","",基本情報入力シート!M36)</f>
        <v>
○○ケアサービス</v>
      </c>
      <c r="I6" s="778"/>
      <c r="J6" s="778"/>
      <c r="K6" s="778"/>
      <c r="L6" s="778"/>
      <c r="M6" s="778"/>
      <c r="N6" s="778"/>
      <c r="O6" s="778"/>
      <c r="P6" s="778"/>
      <c r="Q6" s="778"/>
      <c r="R6" s="778"/>
      <c r="S6" s="778"/>
      <c r="T6" s="778"/>
      <c r="U6" s="778"/>
      <c r="V6" s="778"/>
      <c r="W6" s="778"/>
      <c r="X6" s="778"/>
      <c r="Y6" s="778"/>
      <c r="Z6" s="778"/>
      <c r="AA6" s="778"/>
      <c r="AB6" s="778"/>
      <c r="AC6" s="778"/>
      <c r="AD6" s="778"/>
      <c r="AE6" s="778"/>
      <c r="AF6" s="778"/>
      <c r="AG6" s="778"/>
      <c r="AH6" s="778"/>
      <c r="AI6" s="778"/>
      <c r="AJ6" s="778"/>
      <c r="AK6" s="779"/>
      <c r="AL6" s="146"/>
    </row>
    <row r="7" spans="1:50" s="147" customFormat="1" ht="22.5" customHeight="1">
      <c r="A7" s="146"/>
      <c r="B7" s="771" t="s">
        <v>
28</v>
      </c>
      <c r="C7" s="772"/>
      <c r="D7" s="772"/>
      <c r="E7" s="772"/>
      <c r="F7" s="772"/>
      <c r="G7" s="772"/>
      <c r="H7" s="782" t="str">
        <f>
IF(基本情報入力シート!M37="","",基本情報入力シート!M37)</f>
        <v>
○○ケアサービス</v>
      </c>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783"/>
      <c r="AK7" s="784"/>
      <c r="AL7" s="146"/>
    </row>
    <row r="8" spans="1:50" s="147" customFormat="1" ht="12.75" customHeight="1">
      <c r="A8" s="146"/>
      <c r="B8" s="765" t="s">
        <v>
24</v>
      </c>
      <c r="C8" s="766"/>
      <c r="D8" s="766"/>
      <c r="E8" s="766"/>
      <c r="F8" s="766"/>
      <c r="G8" s="766"/>
      <c r="H8" s="148" t="s">
        <v>
1</v>
      </c>
      <c r="I8" s="773" t="str">
        <f>
IF(基本情報入力シート!AC38="－","",基本情報入力シート!AC38)</f>
        <v>
100－1234</v>
      </c>
      <c r="J8" s="773"/>
      <c r="K8" s="773"/>
      <c r="L8" s="773"/>
      <c r="M8" s="773"/>
      <c r="N8" s="149"/>
      <c r="O8" s="150"/>
      <c r="P8" s="150"/>
      <c r="Q8" s="150"/>
      <c r="R8" s="150"/>
      <c r="S8" s="150"/>
      <c r="T8" s="150"/>
      <c r="U8" s="150"/>
      <c r="V8" s="150"/>
      <c r="W8" s="150"/>
      <c r="X8" s="150"/>
      <c r="Y8" s="150"/>
      <c r="Z8" s="150"/>
      <c r="AA8" s="150"/>
      <c r="AB8" s="150"/>
      <c r="AC8" s="150"/>
      <c r="AD8" s="150"/>
      <c r="AE8" s="150"/>
      <c r="AF8" s="150"/>
      <c r="AG8" s="150"/>
      <c r="AH8" s="150"/>
      <c r="AI8" s="150"/>
      <c r="AJ8" s="150"/>
      <c r="AK8" s="151"/>
      <c r="AL8" s="146"/>
    </row>
    <row r="9" spans="1:50" s="147" customFormat="1" ht="12" customHeight="1">
      <c r="A9" s="146"/>
      <c r="B9" s="767"/>
      <c r="C9" s="768"/>
      <c r="D9" s="768"/>
      <c r="E9" s="768"/>
      <c r="F9" s="768"/>
      <c r="G9" s="768"/>
      <c r="H9" s="785" t="str">
        <f>
IF(基本情報入力シート!M39="","",基本情報入力シート!M39)</f>
        <v>
千代田区霞が関 1－2－2</v>
      </c>
      <c r="I9" s="786"/>
      <c r="J9" s="786"/>
      <c r="K9" s="786"/>
      <c r="L9" s="786"/>
      <c r="M9" s="786"/>
      <c r="N9" s="786"/>
      <c r="O9" s="786"/>
      <c r="P9" s="786"/>
      <c r="Q9" s="786"/>
      <c r="R9" s="786"/>
      <c r="S9" s="786"/>
      <c r="T9" s="786"/>
      <c r="U9" s="786"/>
      <c r="V9" s="786"/>
      <c r="W9" s="786"/>
      <c r="X9" s="786"/>
      <c r="Y9" s="786"/>
      <c r="Z9" s="786"/>
      <c r="AA9" s="786"/>
      <c r="AB9" s="786"/>
      <c r="AC9" s="786"/>
      <c r="AD9" s="786"/>
      <c r="AE9" s="786"/>
      <c r="AF9" s="786"/>
      <c r="AG9" s="786"/>
      <c r="AH9" s="786"/>
      <c r="AI9" s="786"/>
      <c r="AJ9" s="786"/>
      <c r="AK9" s="787"/>
      <c r="AL9" s="146"/>
    </row>
    <row r="10" spans="1:50" s="147" customFormat="1" ht="12" customHeight="1">
      <c r="A10" s="146"/>
      <c r="B10" s="769"/>
      <c r="C10" s="770"/>
      <c r="D10" s="770"/>
      <c r="E10" s="770"/>
      <c r="F10" s="770"/>
      <c r="G10" s="770"/>
      <c r="H10" s="762" t="str">
        <f>
IF(基本情報入力シート!M40="","",基本情報入力シート!M40)</f>
        <v>
○○ビル 18F</v>
      </c>
      <c r="I10" s="763"/>
      <c r="J10" s="763"/>
      <c r="K10" s="763"/>
      <c r="L10" s="763"/>
      <c r="M10" s="763"/>
      <c r="N10" s="763"/>
      <c r="O10" s="763"/>
      <c r="P10" s="763"/>
      <c r="Q10" s="763"/>
      <c r="R10" s="763"/>
      <c r="S10" s="763"/>
      <c r="T10" s="763"/>
      <c r="U10" s="763"/>
      <c r="V10" s="763"/>
      <c r="W10" s="763"/>
      <c r="X10" s="763"/>
      <c r="Y10" s="763"/>
      <c r="Z10" s="763"/>
      <c r="AA10" s="763"/>
      <c r="AB10" s="763"/>
      <c r="AC10" s="763"/>
      <c r="AD10" s="763"/>
      <c r="AE10" s="763"/>
      <c r="AF10" s="763"/>
      <c r="AG10" s="763"/>
      <c r="AH10" s="763"/>
      <c r="AI10" s="763"/>
      <c r="AJ10" s="763"/>
      <c r="AK10" s="764"/>
      <c r="AL10" s="146"/>
    </row>
    <row r="11" spans="1:50" s="147" customFormat="1" ht="15" customHeight="1">
      <c r="A11" s="146"/>
      <c r="B11" s="775" t="s">
        <v>
0</v>
      </c>
      <c r="C11" s="776"/>
      <c r="D11" s="776"/>
      <c r="E11" s="776"/>
      <c r="F11" s="776"/>
      <c r="G11" s="776"/>
      <c r="H11" s="777" t="str">
        <f>
IF(基本情報入力シート!M43="","",基本情報入力シート!M43)</f>
        <v>
コウロウ タロウ</v>
      </c>
      <c r="I11" s="778"/>
      <c r="J11" s="778"/>
      <c r="K11" s="778"/>
      <c r="L11" s="778"/>
      <c r="M11" s="778"/>
      <c r="N11" s="778"/>
      <c r="O11" s="778"/>
      <c r="P11" s="778"/>
      <c r="Q11" s="778"/>
      <c r="R11" s="778"/>
      <c r="S11" s="778"/>
      <c r="T11" s="778"/>
      <c r="U11" s="778"/>
      <c r="V11" s="778"/>
      <c r="W11" s="778"/>
      <c r="X11" s="778"/>
      <c r="Y11" s="778"/>
      <c r="Z11" s="778"/>
      <c r="AA11" s="778"/>
      <c r="AB11" s="778"/>
      <c r="AC11" s="778"/>
      <c r="AD11" s="778"/>
      <c r="AE11" s="778"/>
      <c r="AF11" s="778"/>
      <c r="AG11" s="778"/>
      <c r="AH11" s="778"/>
      <c r="AI11" s="778"/>
      <c r="AJ11" s="778"/>
      <c r="AK11" s="779"/>
      <c r="AL11" s="146"/>
      <c r="AT11" s="152"/>
      <c r="AU11" s="152"/>
      <c r="AV11" s="152"/>
      <c r="AW11" s="152"/>
      <c r="AX11" s="152"/>
    </row>
    <row r="12" spans="1:50" s="147" customFormat="1" ht="22.5" customHeight="1">
      <c r="A12" s="146"/>
      <c r="B12" s="767" t="s">
        <v>
25</v>
      </c>
      <c r="C12" s="768"/>
      <c r="D12" s="768"/>
      <c r="E12" s="768"/>
      <c r="F12" s="768"/>
      <c r="G12" s="768"/>
      <c r="H12" s="762" t="str">
        <f>
IF(基本情報入力シート!M44="","",基本情報入力シート!M44)</f>
        <v>
厚労 太郎</v>
      </c>
      <c r="I12" s="763"/>
      <c r="J12" s="763"/>
      <c r="K12" s="763"/>
      <c r="L12" s="763"/>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J12" s="763"/>
      <c r="AK12" s="764"/>
      <c r="AL12" s="146"/>
      <c r="AT12" s="152"/>
      <c r="AU12" s="152"/>
      <c r="AV12" s="152"/>
      <c r="AW12" s="152"/>
      <c r="AX12" s="152"/>
    </row>
    <row r="13" spans="1:50" s="147" customFormat="1" ht="17.25" customHeight="1">
      <c r="A13" s="146"/>
      <c r="B13" s="788" t="s">
        <v>
26</v>
      </c>
      <c r="C13" s="788"/>
      <c r="D13" s="788"/>
      <c r="E13" s="788"/>
      <c r="F13" s="788"/>
      <c r="G13" s="788"/>
      <c r="H13" s="774" t="s">
        <v>
14</v>
      </c>
      <c r="I13" s="774"/>
      <c r="J13" s="774"/>
      <c r="K13" s="771"/>
      <c r="L13" s="789" t="str">
        <f>
IF(基本情報入力シート!M45="","",基本情報入力シート!M45)</f>
        <v>
03-3571-XXXX</v>
      </c>
      <c r="M13" s="789"/>
      <c r="N13" s="789"/>
      <c r="O13" s="789"/>
      <c r="P13" s="789"/>
      <c r="Q13" s="789"/>
      <c r="R13" s="789"/>
      <c r="S13" s="789"/>
      <c r="T13" s="789"/>
      <c r="U13" s="789"/>
      <c r="V13" s="788" t="s">
        <v>
27</v>
      </c>
      <c r="W13" s="788"/>
      <c r="X13" s="788"/>
      <c r="Y13" s="788"/>
      <c r="Z13" s="789" t="str">
        <f>
IF(基本情報入力シート!M46="","",基本情報入力シート!M46)</f>
        <v>
aaa@aaa.aa.jp</v>
      </c>
      <c r="AA13" s="789"/>
      <c r="AB13" s="789"/>
      <c r="AC13" s="789"/>
      <c r="AD13" s="789"/>
      <c r="AE13" s="789"/>
      <c r="AF13" s="789"/>
      <c r="AG13" s="789"/>
      <c r="AH13" s="789"/>
      <c r="AI13" s="789"/>
      <c r="AJ13" s="789"/>
      <c r="AK13" s="789"/>
      <c r="AL13" s="146"/>
      <c r="AT13" s="152"/>
      <c r="AU13" s="152"/>
      <c r="AV13" s="152"/>
      <c r="AW13" s="152"/>
      <c r="AX13" s="152"/>
    </row>
    <row r="14" spans="1:50" ht="6" customHeight="1">
      <c r="A14" s="141"/>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1"/>
      <c r="AS14" s="153"/>
    </row>
    <row r="15" spans="1:50" ht="18" customHeight="1">
      <c r="A15" s="141"/>
      <c r="B15" s="154" t="s">
        <v>
2023</v>
      </c>
      <c r="C15" s="155"/>
      <c r="D15" s="155"/>
      <c r="E15" s="155"/>
      <c r="F15" s="155"/>
      <c r="G15" s="142"/>
      <c r="H15" s="155"/>
      <c r="I15" s="155"/>
      <c r="J15" s="155"/>
      <c r="K15" s="155"/>
      <c r="L15" s="156"/>
      <c r="M15" s="157"/>
      <c r="N15" s="142"/>
      <c r="O15" s="156"/>
      <c r="P15" s="156"/>
      <c r="Q15" s="156"/>
      <c r="R15" s="156"/>
      <c r="S15" s="156"/>
      <c r="T15" s="156"/>
      <c r="U15" s="156"/>
      <c r="V15" s="156"/>
      <c r="W15" s="155"/>
      <c r="X15" s="155"/>
      <c r="Y15" s="155"/>
      <c r="Z15" s="155"/>
      <c r="AA15" s="156"/>
      <c r="AB15" s="156"/>
      <c r="AC15" s="141"/>
      <c r="AD15" s="141"/>
      <c r="AE15" s="156"/>
      <c r="AF15" s="156"/>
      <c r="AG15" s="156"/>
      <c r="AH15" s="156"/>
      <c r="AI15" s="156"/>
      <c r="AJ15" s="156"/>
      <c r="AK15" s="156"/>
      <c r="AL15" s="141"/>
      <c r="AT15" s="153"/>
      <c r="AU15" s="153"/>
      <c r="AV15" s="153"/>
      <c r="AW15" s="153"/>
      <c r="AX15" s="153"/>
    </row>
    <row r="16" spans="1:50" s="147" customFormat="1" ht="19.5" customHeight="1">
      <c r="A16" s="146"/>
      <c r="B16" s="158" t="s">
        <v>
101</v>
      </c>
      <c r="C16" s="159"/>
      <c r="D16" s="160"/>
      <c r="E16" s="161"/>
      <c r="F16" s="161"/>
      <c r="G16" s="161"/>
      <c r="H16" s="161"/>
      <c r="I16" s="161"/>
      <c r="J16" s="161"/>
      <c r="K16" s="161"/>
      <c r="L16" s="162"/>
      <c r="M16" s="162"/>
      <c r="N16" s="162"/>
      <c r="O16" s="162"/>
      <c r="P16" s="162"/>
      <c r="Q16" s="162"/>
      <c r="R16" s="162"/>
      <c r="S16" s="162"/>
      <c r="T16" s="163"/>
      <c r="U16" s="164"/>
      <c r="V16" s="164"/>
      <c r="W16" s="165"/>
      <c r="X16" s="146"/>
      <c r="Y16" s="146"/>
      <c r="Z16" s="146"/>
      <c r="AA16" s="146"/>
      <c r="AB16" s="146"/>
      <c r="AC16" s="146"/>
      <c r="AD16" s="146"/>
      <c r="AE16" s="146"/>
      <c r="AF16" s="146"/>
      <c r="AG16" s="146"/>
      <c r="AH16" s="166"/>
      <c r="AI16" s="146"/>
      <c r="AJ16" s="146"/>
      <c r="AK16" s="146"/>
      <c r="AL16" s="146"/>
    </row>
    <row r="17" spans="1:53" s="147" customFormat="1" ht="18.75" customHeight="1">
      <c r="A17" s="146"/>
      <c r="B17" s="791" t="s">
        <v>
2026</v>
      </c>
      <c r="C17" s="792"/>
      <c r="D17" s="792"/>
      <c r="E17" s="792"/>
      <c r="F17" s="792"/>
      <c r="G17" s="792"/>
      <c r="H17" s="792"/>
      <c r="I17" s="792"/>
      <c r="J17" s="792"/>
      <c r="K17" s="792"/>
      <c r="L17" s="792"/>
      <c r="M17" s="792"/>
      <c r="N17" s="792"/>
      <c r="O17" s="792"/>
      <c r="P17" s="792"/>
      <c r="Q17" s="792"/>
      <c r="R17" s="792"/>
      <c r="S17" s="792"/>
      <c r="T17" s="792"/>
      <c r="U17" s="792"/>
      <c r="V17" s="792"/>
      <c r="W17" s="793"/>
      <c r="X17" s="146"/>
      <c r="Y17" s="146"/>
      <c r="Z17" s="146"/>
      <c r="AA17" s="146"/>
      <c r="AB17" s="146"/>
      <c r="AC17" s="146"/>
      <c r="AD17" s="146"/>
      <c r="AE17" s="146"/>
      <c r="AF17" s="146"/>
      <c r="AG17" s="146"/>
      <c r="AH17" s="166"/>
      <c r="AI17" s="146"/>
      <c r="AJ17" s="146"/>
      <c r="AK17" s="146"/>
      <c r="AL17" s="146"/>
    </row>
    <row r="18" spans="1:53" ht="19.5" customHeight="1">
      <c r="A18" s="141"/>
      <c r="B18" s="167" t="s">
        <v>
16</v>
      </c>
      <c r="C18" s="721" t="s">
        <v>
179</v>
      </c>
      <c r="D18" s="721"/>
      <c r="E18" s="721"/>
      <c r="F18" s="721"/>
      <c r="G18" s="721"/>
      <c r="H18" s="721"/>
      <c r="I18" s="721"/>
      <c r="J18" s="721"/>
      <c r="K18" s="721"/>
      <c r="L18" s="721"/>
      <c r="M18" s="721"/>
      <c r="N18" s="721"/>
      <c r="O18" s="721"/>
      <c r="P18" s="794"/>
      <c r="Q18" s="662">
        <f>
SUM('別紙様式3-2（４・５月）'!N5,'別紙様式3-2（４・５月）'!N6,'別紙様式3-2（４・５月）'!N7,'別紙様式3-3（６月以降分）'!N5)</f>
        <v>
50265004</v>
      </c>
      <c r="R18" s="663"/>
      <c r="S18" s="663"/>
      <c r="T18" s="663"/>
      <c r="U18" s="663"/>
      <c r="V18" s="664"/>
      <c r="W18" s="168" t="s">
        <v>
4</v>
      </c>
      <c r="X18" s="141"/>
      <c r="Y18" s="141"/>
      <c r="Z18" s="141"/>
      <c r="AA18" s="141"/>
      <c r="AB18" s="141"/>
      <c r="AC18" s="141"/>
      <c r="AD18" s="141"/>
      <c r="AE18" s="141"/>
      <c r="AF18" s="141"/>
      <c r="AG18" s="141"/>
      <c r="AH18" s="141"/>
      <c r="AI18" s="141"/>
      <c r="AJ18" s="141"/>
      <c r="AK18" s="141"/>
      <c r="AL18" s="141"/>
    </row>
    <row r="19" spans="1:53" ht="27" customHeight="1" thickBot="1">
      <c r="A19" s="141"/>
      <c r="B19" s="169"/>
      <c r="C19" s="170" t="s">
        <v>
2246</v>
      </c>
      <c r="D19" s="660" t="s">
        <v>
2248</v>
      </c>
      <c r="E19" s="660"/>
      <c r="F19" s="660"/>
      <c r="G19" s="660"/>
      <c r="H19" s="660"/>
      <c r="I19" s="660"/>
      <c r="J19" s="660"/>
      <c r="K19" s="660"/>
      <c r="L19" s="660"/>
      <c r="M19" s="660"/>
      <c r="N19" s="660"/>
      <c r="O19" s="660"/>
      <c r="P19" s="661"/>
      <c r="Q19" s="662">
        <f>
SUM('別紙様式3-2（４・５月）'!N9,'別紙様式3-3（６月以降分）'!N7)</f>
        <v>
18876383.3412694</v>
      </c>
      <c r="R19" s="663"/>
      <c r="S19" s="663"/>
      <c r="T19" s="663"/>
      <c r="U19" s="663"/>
      <c r="V19" s="664"/>
      <c r="W19" s="171" t="s">
        <v>
4</v>
      </c>
      <c r="X19" s="141"/>
      <c r="Y19" s="141"/>
      <c r="Z19" s="141"/>
      <c r="AA19" s="141"/>
      <c r="AB19" s="141"/>
      <c r="AC19" s="141"/>
      <c r="AD19" s="141"/>
      <c r="AE19" s="141"/>
      <c r="AF19" s="141"/>
      <c r="AG19" s="141"/>
      <c r="AH19" s="141"/>
      <c r="AI19" s="141"/>
      <c r="AJ19" s="141"/>
      <c r="AK19" s="141"/>
      <c r="AL19" s="141"/>
    </row>
    <row r="20" spans="1:53" ht="27" customHeight="1" thickBot="1">
      <c r="A20" s="141"/>
      <c r="B20" s="172"/>
      <c r="C20" s="173"/>
      <c r="D20" s="174" t="s">
        <v>
2247</v>
      </c>
      <c r="E20" s="660" t="s">
        <v>
2249</v>
      </c>
      <c r="F20" s="660"/>
      <c r="G20" s="660"/>
      <c r="H20" s="660"/>
      <c r="I20" s="660"/>
      <c r="J20" s="660"/>
      <c r="K20" s="660"/>
      <c r="L20" s="660"/>
      <c r="M20" s="660"/>
      <c r="N20" s="660"/>
      <c r="O20" s="660"/>
      <c r="P20" s="665"/>
      <c r="Q20" s="666">
        <v>
3799515</v>
      </c>
      <c r="R20" s="667"/>
      <c r="S20" s="667"/>
      <c r="T20" s="667"/>
      <c r="U20" s="667"/>
      <c r="V20" s="668"/>
      <c r="W20" s="175" t="s">
        <v>
4</v>
      </c>
      <c r="X20" s="142" t="s">
        <v>
98</v>
      </c>
      <c r="Y20" s="176" t="str">
        <f>
IF(Q20&gt;Q19,"×","")</f>
        <v/>
      </c>
      <c r="Z20" s="141"/>
      <c r="AA20" s="141"/>
      <c r="AB20" s="141"/>
      <c r="AC20" s="141"/>
      <c r="AD20" s="141"/>
      <c r="AE20" s="141"/>
      <c r="AF20" s="141"/>
      <c r="AG20" s="141"/>
      <c r="AH20" s="141"/>
      <c r="AI20" s="141"/>
      <c r="AJ20" s="141"/>
      <c r="AK20" s="141"/>
      <c r="AL20" s="141"/>
      <c r="AM20" s="918" t="s">
        <v>
2300</v>
      </c>
      <c r="AN20" s="919"/>
      <c r="AO20" s="919"/>
      <c r="AP20" s="919"/>
      <c r="AQ20" s="919"/>
      <c r="AR20" s="919"/>
      <c r="AS20" s="919"/>
      <c r="AT20" s="919"/>
      <c r="AU20" s="919"/>
      <c r="AV20" s="919"/>
      <c r="AW20" s="919"/>
      <c r="AX20" s="919"/>
      <c r="AY20" s="919"/>
      <c r="AZ20" s="919"/>
      <c r="BA20" s="920"/>
    </row>
    <row r="21" spans="1:53" ht="21.75" customHeight="1" thickBot="1">
      <c r="A21" s="141"/>
      <c r="B21" s="177" t="s">
        <v>
17</v>
      </c>
      <c r="C21" s="660" t="s">
        <v>
2268</v>
      </c>
      <c r="D21" s="721"/>
      <c r="E21" s="721"/>
      <c r="F21" s="721"/>
      <c r="G21" s="721"/>
      <c r="H21" s="721"/>
      <c r="I21" s="721"/>
      <c r="J21" s="721"/>
      <c r="K21" s="721"/>
      <c r="L21" s="721"/>
      <c r="M21" s="721"/>
      <c r="N21" s="721"/>
      <c r="O21" s="721"/>
      <c r="P21" s="721"/>
      <c r="Q21" s="662">
        <f>
Q18-Q20</f>
        <v>
46465489</v>
      </c>
      <c r="R21" s="663"/>
      <c r="S21" s="663"/>
      <c r="T21" s="663"/>
      <c r="U21" s="663"/>
      <c r="V21" s="664"/>
      <c r="W21" s="168" t="s">
        <v>
4</v>
      </c>
      <c r="X21" s="142" t="s">
        <v>
180</v>
      </c>
      <c r="Y21" s="634" t="str">
        <f>
IFERROR(IF(Q22&gt;=Q21,"○","×"),"")</f>
        <v>
○</v>
      </c>
      <c r="Z21" s="141"/>
      <c r="AA21" s="141"/>
      <c r="AB21" s="141"/>
      <c r="AC21" s="141"/>
      <c r="AD21" s="141"/>
      <c r="AE21" s="141"/>
      <c r="AF21" s="141"/>
      <c r="AG21" s="141"/>
      <c r="AH21" s="141"/>
      <c r="AI21" s="141"/>
      <c r="AJ21" s="141"/>
      <c r="AK21" s="141"/>
      <c r="AL21" s="141"/>
      <c r="AM21" s="573" t="s">
        <v>
2299</v>
      </c>
      <c r="AN21" s="574"/>
      <c r="AO21" s="574"/>
      <c r="AP21" s="574"/>
      <c r="AQ21" s="574"/>
      <c r="AR21" s="574"/>
      <c r="AS21" s="574"/>
      <c r="AT21" s="574"/>
      <c r="AU21" s="574"/>
      <c r="AV21" s="574"/>
      <c r="AW21" s="574"/>
      <c r="AX21" s="574"/>
      <c r="AY21" s="574"/>
      <c r="AZ21" s="574"/>
      <c r="BA21" s="575"/>
    </row>
    <row r="22" spans="1:53" ht="24.75" customHeight="1" thickBot="1">
      <c r="A22" s="141"/>
      <c r="B22" s="177" t="s">
        <v>
1987</v>
      </c>
      <c r="C22" s="660" t="s">
        <v>
2282</v>
      </c>
      <c r="D22" s="660"/>
      <c r="E22" s="660"/>
      <c r="F22" s="660"/>
      <c r="G22" s="660"/>
      <c r="H22" s="660"/>
      <c r="I22" s="660"/>
      <c r="J22" s="660"/>
      <c r="K22" s="660"/>
      <c r="L22" s="660"/>
      <c r="M22" s="660"/>
      <c r="N22" s="660"/>
      <c r="O22" s="660"/>
      <c r="P22" s="660"/>
      <c r="Q22" s="666">
        <v>
47000000</v>
      </c>
      <c r="R22" s="667"/>
      <c r="S22" s="667"/>
      <c r="T22" s="667"/>
      <c r="U22" s="667"/>
      <c r="V22" s="668"/>
      <c r="W22" s="178" t="s">
        <v>
4</v>
      </c>
      <c r="X22" s="142" t="s">
        <v>
180</v>
      </c>
      <c r="Y22" s="635"/>
      <c r="Z22" s="141"/>
      <c r="AA22" s="141"/>
      <c r="AB22" s="141"/>
      <c r="AC22" s="141"/>
      <c r="AD22" s="141"/>
      <c r="AE22" s="141"/>
      <c r="AF22" s="141"/>
      <c r="AG22" s="141"/>
      <c r="AH22" s="141"/>
      <c r="AI22" s="141"/>
      <c r="AJ22" s="141"/>
      <c r="AK22" s="141"/>
      <c r="AL22" s="141"/>
    </row>
    <row r="23" spans="1:53" ht="10.5" customHeight="1">
      <c r="A23" s="141"/>
      <c r="B23" s="179"/>
      <c r="C23" s="179"/>
      <c r="D23" s="179"/>
      <c r="E23" s="179"/>
      <c r="F23" s="179"/>
      <c r="G23" s="179"/>
      <c r="H23" s="179"/>
      <c r="I23" s="179"/>
      <c r="J23" s="179"/>
      <c r="K23" s="179"/>
      <c r="L23" s="179"/>
      <c r="M23" s="179"/>
      <c r="N23" s="179"/>
      <c r="O23" s="179"/>
      <c r="P23" s="179"/>
      <c r="Q23" s="179"/>
      <c r="R23" s="179"/>
      <c r="S23" s="179"/>
      <c r="T23" s="179"/>
      <c r="U23" s="179"/>
      <c r="V23" s="179"/>
      <c r="W23" s="179"/>
      <c r="X23" s="141"/>
      <c r="Y23" s="141"/>
      <c r="Z23" s="141"/>
      <c r="AA23" s="141"/>
      <c r="AB23" s="141"/>
      <c r="AC23" s="141"/>
      <c r="AD23" s="141"/>
      <c r="AE23" s="141"/>
      <c r="AF23" s="141"/>
      <c r="AG23" s="141"/>
      <c r="AH23" s="141"/>
      <c r="AI23" s="141"/>
      <c r="AJ23" s="141"/>
      <c r="AK23" s="141"/>
      <c r="AL23" s="141"/>
    </row>
    <row r="24" spans="1:53" ht="19.5" customHeight="1" thickBot="1">
      <c r="A24" s="141"/>
      <c r="B24" s="757" t="s">
        <v>
2231</v>
      </c>
      <c r="C24" s="758"/>
      <c r="D24" s="758"/>
      <c r="E24" s="758"/>
      <c r="F24" s="758"/>
      <c r="G24" s="758"/>
      <c r="H24" s="758"/>
      <c r="I24" s="758"/>
      <c r="J24" s="758"/>
      <c r="K24" s="758"/>
      <c r="L24" s="758"/>
      <c r="M24" s="758"/>
      <c r="N24" s="758"/>
      <c r="O24" s="758"/>
      <c r="P24" s="758"/>
      <c r="Q24" s="759"/>
      <c r="R24" s="759"/>
      <c r="S24" s="759"/>
      <c r="T24" s="759"/>
      <c r="U24" s="759"/>
      <c r="V24" s="759"/>
      <c r="W24" s="760"/>
      <c r="X24" s="142"/>
      <c r="Y24" s="142"/>
      <c r="Z24" s="141"/>
      <c r="AA24" s="141"/>
      <c r="AB24" s="141"/>
      <c r="AC24" s="141"/>
      <c r="AD24" s="141"/>
      <c r="AE24" s="141"/>
      <c r="AF24" s="141"/>
      <c r="AG24" s="141"/>
      <c r="AH24" s="141"/>
      <c r="AI24" s="141"/>
      <c r="AJ24" s="141"/>
      <c r="AK24" s="141"/>
      <c r="AL24" s="141"/>
    </row>
    <row r="25" spans="1:53" ht="30" customHeight="1" thickBot="1">
      <c r="A25" s="141"/>
      <c r="B25" s="177" t="s">
        <v>
2232</v>
      </c>
      <c r="C25" s="660" t="s">
        <v>
2267</v>
      </c>
      <c r="D25" s="660"/>
      <c r="E25" s="660"/>
      <c r="F25" s="660"/>
      <c r="G25" s="660"/>
      <c r="H25" s="660"/>
      <c r="I25" s="660"/>
      <c r="J25" s="660"/>
      <c r="K25" s="660"/>
      <c r="L25" s="660"/>
      <c r="M25" s="660"/>
      <c r="N25" s="660"/>
      <c r="O25" s="660"/>
      <c r="P25" s="661"/>
      <c r="Q25" s="906">
        <f>
SUM('別紙様式3-2（４・５月）'!N9,'別紙様式3-3（６月以降分）'!N7)</f>
        <v>
18876383.3412694</v>
      </c>
      <c r="R25" s="907"/>
      <c r="S25" s="907"/>
      <c r="T25" s="907"/>
      <c r="U25" s="907"/>
      <c r="V25" s="907"/>
      <c r="W25" s="171" t="s">
        <v>
4</v>
      </c>
      <c r="X25" s="142" t="s">
        <v>
98</v>
      </c>
      <c r="Y25" s="908" t="str">
        <f>
IFERROR(IF(Q25&lt;=0,"",IF(Q26&gt;=Q25,"○","×")),"")</f>
        <v>
×</v>
      </c>
      <c r="Z25" s="142" t="s">
        <v>
98</v>
      </c>
      <c r="AA25" s="634" t="str">
        <f>
IFERROR(IF(Y25="×",IF(Q28&gt;=Q25,"○","×"),""),"")</f>
        <v>
○</v>
      </c>
      <c r="AB25" s="141"/>
      <c r="AC25" s="141"/>
      <c r="AD25" s="141"/>
      <c r="AE25" s="141"/>
      <c r="AF25" s="141"/>
      <c r="AG25" s="141"/>
      <c r="AH25" s="141"/>
      <c r="AI25" s="141"/>
      <c r="AJ25" s="141"/>
      <c r="AK25" s="141"/>
      <c r="AL25" s="141"/>
    </row>
    <row r="26" spans="1:53" ht="39.75" customHeight="1" thickBot="1">
      <c r="A26" s="141"/>
      <c r="B26" s="177" t="s">
        <v>
2233</v>
      </c>
      <c r="C26" s="660" t="s">
        <v>
2264</v>
      </c>
      <c r="D26" s="660"/>
      <c r="E26" s="660"/>
      <c r="F26" s="660"/>
      <c r="G26" s="660"/>
      <c r="H26" s="660"/>
      <c r="I26" s="660"/>
      <c r="J26" s="660"/>
      <c r="K26" s="660"/>
      <c r="L26" s="660"/>
      <c r="M26" s="660"/>
      <c r="N26" s="660"/>
      <c r="O26" s="660"/>
      <c r="P26" s="661"/>
      <c r="Q26" s="666">
        <v>
18000000</v>
      </c>
      <c r="R26" s="667"/>
      <c r="S26" s="667"/>
      <c r="T26" s="667"/>
      <c r="U26" s="667"/>
      <c r="V26" s="668"/>
      <c r="W26" s="171" t="s">
        <v>
4</v>
      </c>
      <c r="X26" s="142" t="s">
        <v>
98</v>
      </c>
      <c r="Y26" s="909"/>
      <c r="Z26" s="142"/>
      <c r="AA26" s="694"/>
      <c r="AB26" s="141"/>
      <c r="AC26" s="141"/>
      <c r="AD26" s="141"/>
      <c r="AE26" s="141"/>
      <c r="AF26" s="141"/>
      <c r="AG26" s="141"/>
      <c r="AH26" s="141"/>
      <c r="AI26" s="141"/>
      <c r="AJ26" s="141"/>
      <c r="AK26" s="141"/>
      <c r="AL26" s="141"/>
    </row>
    <row r="27" spans="1:53" ht="27.75" customHeight="1" thickBot="1">
      <c r="A27" s="141"/>
      <c r="B27" s="177" t="s">
        <v>
2234</v>
      </c>
      <c r="C27" s="660" t="s">
        <v>
2262</v>
      </c>
      <c r="D27" s="660"/>
      <c r="E27" s="660"/>
      <c r="F27" s="660"/>
      <c r="G27" s="660"/>
      <c r="H27" s="660"/>
      <c r="I27" s="660"/>
      <c r="J27" s="660"/>
      <c r="K27" s="660"/>
      <c r="L27" s="660"/>
      <c r="M27" s="660"/>
      <c r="N27" s="660"/>
      <c r="O27" s="660"/>
      <c r="P27" s="661"/>
      <c r="Q27" s="666">
        <v>
1000000</v>
      </c>
      <c r="R27" s="667"/>
      <c r="S27" s="667"/>
      <c r="T27" s="667"/>
      <c r="U27" s="667"/>
      <c r="V27" s="668"/>
      <c r="W27" s="171" t="s">
        <v>
4</v>
      </c>
      <c r="X27" s="141"/>
      <c r="Y27" s="141"/>
      <c r="Z27" s="142"/>
      <c r="AA27" s="694"/>
      <c r="AB27" s="141"/>
      <c r="AC27" s="141"/>
      <c r="AD27" s="141"/>
      <c r="AE27" s="141"/>
      <c r="AF27" s="141"/>
      <c r="AG27" s="141"/>
      <c r="AH27" s="141"/>
      <c r="AI27" s="141"/>
      <c r="AJ27" s="141"/>
      <c r="AK27" s="141"/>
      <c r="AL27" s="141"/>
      <c r="AM27" s="579" t="s">
        <v>
2298</v>
      </c>
      <c r="AN27" s="580"/>
      <c r="AO27" s="580"/>
      <c r="AP27" s="580"/>
      <c r="AQ27" s="580"/>
      <c r="AR27" s="580"/>
      <c r="AS27" s="580"/>
      <c r="AT27" s="580"/>
      <c r="AU27" s="580"/>
      <c r="AV27" s="580"/>
      <c r="AW27" s="580"/>
      <c r="AX27" s="580"/>
      <c r="AY27" s="580"/>
      <c r="AZ27" s="580"/>
      <c r="BA27" s="581"/>
    </row>
    <row r="28" spans="1:53" ht="18" customHeight="1" thickBot="1">
      <c r="A28" s="141"/>
      <c r="B28" s="177" t="s">
        <v>
2250</v>
      </c>
      <c r="C28" s="660" t="s">
        <v>
2266</v>
      </c>
      <c r="D28" s="660"/>
      <c r="E28" s="660"/>
      <c r="F28" s="660"/>
      <c r="G28" s="660"/>
      <c r="H28" s="660"/>
      <c r="I28" s="660"/>
      <c r="J28" s="660"/>
      <c r="K28" s="660"/>
      <c r="L28" s="660"/>
      <c r="M28" s="660"/>
      <c r="N28" s="660"/>
      <c r="O28" s="660"/>
      <c r="P28" s="661"/>
      <c r="Q28" s="691">
        <f>
Q26+Q27</f>
        <v>
19000000</v>
      </c>
      <c r="R28" s="692"/>
      <c r="S28" s="692"/>
      <c r="T28" s="692"/>
      <c r="U28" s="692"/>
      <c r="V28" s="693"/>
      <c r="W28" s="171" t="s">
        <v>
4</v>
      </c>
      <c r="X28" s="141"/>
      <c r="Y28" s="141"/>
      <c r="Z28" s="141" t="s">
        <v>
98</v>
      </c>
      <c r="AA28" s="635"/>
      <c r="AB28" s="141"/>
      <c r="AC28" s="141"/>
      <c r="AD28" s="141"/>
      <c r="AE28" s="141"/>
      <c r="AF28" s="141"/>
      <c r="AG28" s="141"/>
      <c r="AH28" s="141"/>
      <c r="AI28" s="141"/>
      <c r="AJ28" s="141"/>
      <c r="AK28" s="176" t="str">
        <f>
IFERROR(IF(OR(AND(AM29=TRUE,O29&lt;&gt;""),AND(AM30=TRUE,U29&lt;&gt;"")),"○","×"),"")</f>
        <v>
○</v>
      </c>
      <c r="AL28" s="141"/>
      <c r="AM28" s="576" t="s">
        <v>
2316</v>
      </c>
      <c r="AN28" s="577"/>
      <c r="AO28" s="577"/>
      <c r="AP28" s="577"/>
      <c r="AQ28" s="577"/>
      <c r="AR28" s="577"/>
      <c r="AS28" s="577"/>
      <c r="AT28" s="577"/>
      <c r="AU28" s="577"/>
      <c r="AV28" s="577"/>
      <c r="AW28" s="577"/>
      <c r="AX28" s="577"/>
      <c r="AY28" s="577"/>
      <c r="AZ28" s="577"/>
      <c r="BA28" s="578"/>
    </row>
    <row r="29" spans="1:53" ht="18" customHeight="1">
      <c r="A29" s="141"/>
      <c r="B29" s="695" t="s">
        <v>
2263</v>
      </c>
      <c r="C29" s="750" t="s">
        <v>
1999</v>
      </c>
      <c r="D29" s="750"/>
      <c r="E29" s="751"/>
      <c r="F29" s="180"/>
      <c r="G29" s="754" t="s">
        <v>
1991</v>
      </c>
      <c r="H29" s="755"/>
      <c r="I29" s="755"/>
      <c r="J29" s="756"/>
      <c r="K29" s="736" t="s">
        <v>
1992</v>
      </c>
      <c r="L29" s="736"/>
      <c r="M29" s="736"/>
      <c r="N29" s="736"/>
      <c r="O29" s="738">
        <v>
2.5000000000000001E-2</v>
      </c>
      <c r="P29" s="739"/>
      <c r="Q29" s="742" t="s">
        <v>
1993</v>
      </c>
      <c r="R29" s="742"/>
      <c r="S29" s="742"/>
      <c r="T29" s="742"/>
      <c r="U29" s="744" t="s">
        <v>
2312</v>
      </c>
      <c r="V29" s="745"/>
      <c r="W29" s="745"/>
      <c r="X29" s="745"/>
      <c r="Y29" s="745"/>
      <c r="Z29" s="745"/>
      <c r="AA29" s="745"/>
      <c r="AB29" s="745"/>
      <c r="AC29" s="745"/>
      <c r="AD29" s="745"/>
      <c r="AE29" s="745"/>
      <c r="AF29" s="745"/>
      <c r="AG29" s="745"/>
      <c r="AH29" s="745"/>
      <c r="AI29" s="745"/>
      <c r="AJ29" s="745"/>
      <c r="AK29" s="746"/>
      <c r="AL29" s="181"/>
      <c r="AM29" s="139" t="b">
        <v>
1</v>
      </c>
    </row>
    <row r="30" spans="1:53" ht="18" customHeight="1" thickBot="1">
      <c r="A30" s="141"/>
      <c r="B30" s="696"/>
      <c r="C30" s="752"/>
      <c r="D30" s="752"/>
      <c r="E30" s="753"/>
      <c r="F30" s="182"/>
      <c r="G30" s="675" t="s">
        <v>
1994</v>
      </c>
      <c r="H30" s="676"/>
      <c r="I30" s="676"/>
      <c r="J30" s="677"/>
      <c r="K30" s="737"/>
      <c r="L30" s="737"/>
      <c r="M30" s="737"/>
      <c r="N30" s="737"/>
      <c r="O30" s="740"/>
      <c r="P30" s="741"/>
      <c r="Q30" s="743"/>
      <c r="R30" s="743"/>
      <c r="S30" s="743"/>
      <c r="T30" s="743"/>
      <c r="U30" s="747"/>
      <c r="V30" s="748"/>
      <c r="W30" s="748"/>
      <c r="X30" s="748"/>
      <c r="Y30" s="748"/>
      <c r="Z30" s="748"/>
      <c r="AA30" s="748"/>
      <c r="AB30" s="748"/>
      <c r="AC30" s="748"/>
      <c r="AD30" s="748"/>
      <c r="AE30" s="748"/>
      <c r="AF30" s="748"/>
      <c r="AG30" s="748"/>
      <c r="AH30" s="748"/>
      <c r="AI30" s="748"/>
      <c r="AJ30" s="748"/>
      <c r="AK30" s="749"/>
      <c r="AL30" s="181"/>
      <c r="AM30" s="139" t="b">
        <v>
0</v>
      </c>
    </row>
    <row r="31" spans="1:53" ht="18" customHeight="1">
      <c r="A31" s="141"/>
      <c r="B31" s="184" t="s">
        <v>
90</v>
      </c>
      <c r="C31" s="185"/>
      <c r="D31" s="185"/>
      <c r="E31" s="185"/>
      <c r="F31" s="186"/>
      <c r="G31" s="187"/>
      <c r="H31" s="187"/>
      <c r="I31" s="187"/>
      <c r="J31" s="187"/>
      <c r="K31" s="186"/>
      <c r="L31" s="186"/>
      <c r="M31" s="186"/>
      <c r="N31" s="186"/>
      <c r="O31" s="188"/>
      <c r="P31" s="188"/>
      <c r="Q31" s="187"/>
      <c r="R31" s="187"/>
      <c r="S31" s="187"/>
      <c r="T31" s="187"/>
      <c r="U31" s="189"/>
      <c r="V31" s="189"/>
      <c r="W31" s="189"/>
      <c r="X31" s="189"/>
      <c r="Y31" s="189"/>
      <c r="Z31" s="189"/>
      <c r="AA31" s="189"/>
      <c r="AB31" s="189"/>
      <c r="AC31" s="189"/>
      <c r="AD31" s="189"/>
      <c r="AE31" s="189"/>
      <c r="AF31" s="189"/>
      <c r="AG31" s="189"/>
      <c r="AH31" s="189"/>
      <c r="AI31" s="189"/>
      <c r="AJ31" s="189"/>
      <c r="AK31" s="189"/>
      <c r="AL31" s="181"/>
      <c r="AM31" s="183"/>
    </row>
    <row r="32" spans="1:53" ht="25.5" customHeight="1">
      <c r="A32" s="141"/>
      <c r="B32" s="190" t="s">
        <v>
91</v>
      </c>
      <c r="C32" s="659" t="s">
        <v>
2278</v>
      </c>
      <c r="D32" s="659"/>
      <c r="E32" s="659"/>
      <c r="F32" s="659"/>
      <c r="G32" s="659"/>
      <c r="H32" s="659"/>
      <c r="I32" s="659"/>
      <c r="J32" s="659"/>
      <c r="K32" s="659"/>
      <c r="L32" s="659"/>
      <c r="M32" s="659"/>
      <c r="N32" s="659"/>
      <c r="O32" s="659"/>
      <c r="P32" s="659"/>
      <c r="Q32" s="659"/>
      <c r="R32" s="659"/>
      <c r="S32" s="659"/>
      <c r="T32" s="659"/>
      <c r="U32" s="659"/>
      <c r="V32" s="659"/>
      <c r="W32" s="659"/>
      <c r="X32" s="659"/>
      <c r="Y32" s="659"/>
      <c r="Z32" s="659"/>
      <c r="AA32" s="659"/>
      <c r="AB32" s="659"/>
      <c r="AC32" s="659"/>
      <c r="AD32" s="659"/>
      <c r="AE32" s="659"/>
      <c r="AF32" s="659"/>
      <c r="AG32" s="659"/>
      <c r="AH32" s="659"/>
      <c r="AI32" s="659"/>
      <c r="AJ32" s="659"/>
      <c r="AK32" s="659"/>
      <c r="AL32" s="189"/>
      <c r="AM32" s="183"/>
      <c r="AN32" s="183"/>
    </row>
    <row r="33" spans="1:53" ht="23.25" customHeight="1">
      <c r="A33" s="141"/>
      <c r="B33" s="190" t="s">
        <v>
91</v>
      </c>
      <c r="C33" s="659" t="s">
        <v>
2287</v>
      </c>
      <c r="D33" s="659"/>
      <c r="E33" s="659"/>
      <c r="F33" s="659"/>
      <c r="G33" s="659"/>
      <c r="H33" s="659"/>
      <c r="I33" s="659"/>
      <c r="J33" s="659"/>
      <c r="K33" s="659"/>
      <c r="L33" s="659"/>
      <c r="M33" s="659"/>
      <c r="N33" s="659"/>
      <c r="O33" s="659"/>
      <c r="P33" s="659"/>
      <c r="Q33" s="659"/>
      <c r="R33" s="659"/>
      <c r="S33" s="659"/>
      <c r="T33" s="659"/>
      <c r="U33" s="659"/>
      <c r="V33" s="659"/>
      <c r="W33" s="659"/>
      <c r="X33" s="659"/>
      <c r="Y33" s="659"/>
      <c r="Z33" s="659"/>
      <c r="AA33" s="659"/>
      <c r="AB33" s="659"/>
      <c r="AC33" s="659"/>
      <c r="AD33" s="659"/>
      <c r="AE33" s="659"/>
      <c r="AF33" s="659"/>
      <c r="AG33" s="659"/>
      <c r="AH33" s="659"/>
      <c r="AI33" s="659"/>
      <c r="AJ33" s="659"/>
      <c r="AK33" s="659"/>
      <c r="AL33" s="189"/>
      <c r="AM33" s="183"/>
      <c r="AN33" s="183"/>
    </row>
    <row r="34" spans="1:53" ht="7.5" customHeight="1">
      <c r="A34" s="141"/>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42"/>
      <c r="AB34" s="192"/>
      <c r="AC34" s="192"/>
      <c r="AD34" s="192"/>
      <c r="AE34" s="192"/>
      <c r="AF34" s="192"/>
      <c r="AG34" s="192"/>
      <c r="AH34" s="192"/>
      <c r="AI34" s="192"/>
      <c r="AJ34" s="192"/>
      <c r="AK34" s="192"/>
      <c r="AL34" s="141"/>
    </row>
    <row r="35" spans="1:53" ht="19.5" customHeight="1" thickBot="1">
      <c r="A35" s="141"/>
      <c r="B35" s="158" t="s">
        <v>
2252</v>
      </c>
      <c r="C35" s="193"/>
      <c r="D35" s="194"/>
      <c r="E35" s="194"/>
      <c r="F35" s="194"/>
      <c r="G35" s="195"/>
      <c r="H35" s="195"/>
      <c r="I35" s="195"/>
      <c r="J35" s="195"/>
      <c r="K35" s="195"/>
      <c r="L35" s="195"/>
      <c r="M35" s="195"/>
      <c r="N35" s="195"/>
      <c r="O35" s="195"/>
      <c r="P35" s="195"/>
      <c r="Q35" s="196"/>
      <c r="R35" s="196"/>
      <c r="S35" s="196"/>
      <c r="T35" s="196"/>
      <c r="U35" s="196"/>
      <c r="V35" s="196"/>
      <c r="W35" s="195"/>
      <c r="X35" s="195"/>
      <c r="Y35" s="195"/>
      <c r="Z35" s="195"/>
      <c r="AA35" s="195"/>
      <c r="AB35" s="195"/>
      <c r="AC35" s="195"/>
      <c r="AD35" s="197"/>
      <c r="AE35" s="195"/>
      <c r="AF35" s="195"/>
      <c r="AG35" s="195"/>
      <c r="AH35" s="195"/>
      <c r="AI35" s="195"/>
      <c r="AJ35" s="195"/>
      <c r="AK35" s="197"/>
      <c r="AL35" s="141"/>
    </row>
    <row r="36" spans="1:53" ht="18.75" customHeight="1" thickBot="1">
      <c r="A36" s="141"/>
      <c r="B36" s="198" t="s">
        <v>
16</v>
      </c>
      <c r="C36" s="715" t="s">
        <v>
127</v>
      </c>
      <c r="D36" s="715"/>
      <c r="E36" s="715"/>
      <c r="F36" s="715"/>
      <c r="G36" s="715"/>
      <c r="H36" s="715"/>
      <c r="I36" s="715"/>
      <c r="J36" s="715"/>
      <c r="K36" s="715"/>
      <c r="L36" s="715"/>
      <c r="M36" s="715"/>
      <c r="N36" s="715"/>
      <c r="O36" s="715"/>
      <c r="P36" s="716"/>
      <c r="Q36" s="722">
        <f>
Q37-Q38</f>
        <v>
297012760</v>
      </c>
      <c r="R36" s="723"/>
      <c r="S36" s="723"/>
      <c r="T36" s="723"/>
      <c r="U36" s="723"/>
      <c r="V36" s="724"/>
      <c r="W36" s="199" t="s">
        <v>
4</v>
      </c>
      <c r="X36" s="200" t="s">
        <v>
99</v>
      </c>
      <c r="Y36" s="634" t="str">
        <f>
IF(Q39="","",IF(Q36="","",IF(Q36&gt;=Q39,"○","×")))</f>
        <v>
○</v>
      </c>
      <c r="Z36" s="201"/>
      <c r="AA36" s="195"/>
      <c r="AB36" s="195"/>
      <c r="AC36" s="195"/>
      <c r="AD36" s="197"/>
      <c r="AE36" s="197"/>
      <c r="AF36" s="197"/>
      <c r="AG36" s="197"/>
      <c r="AH36" s="197"/>
      <c r="AI36" s="197"/>
      <c r="AJ36" s="197"/>
      <c r="AK36" s="197"/>
      <c r="AL36" s="141"/>
      <c r="AM36" s="591" t="s">
        <v>
2301</v>
      </c>
      <c r="AN36" s="592"/>
      <c r="AO36" s="592"/>
      <c r="AP36" s="592"/>
      <c r="AQ36" s="592"/>
      <c r="AR36" s="592"/>
      <c r="AS36" s="592"/>
      <c r="AT36" s="592"/>
      <c r="AU36" s="592"/>
      <c r="AV36" s="592"/>
      <c r="AW36" s="592"/>
      <c r="AX36" s="592"/>
      <c r="AY36" s="592"/>
      <c r="AZ36" s="592"/>
      <c r="BA36" s="593"/>
    </row>
    <row r="37" spans="1:53" ht="18.75" customHeight="1" thickBot="1">
      <c r="A37" s="141"/>
      <c r="B37" s="688"/>
      <c r="C37" s="727" t="s">
        <v>
128</v>
      </c>
      <c r="D37" s="727"/>
      <c r="E37" s="727"/>
      <c r="F37" s="727"/>
      <c r="G37" s="727"/>
      <c r="H37" s="727"/>
      <c r="I37" s="727"/>
      <c r="J37" s="727"/>
      <c r="K37" s="727"/>
      <c r="L37" s="727"/>
      <c r="M37" s="727"/>
      <c r="N37" s="727"/>
      <c r="O37" s="727"/>
      <c r="P37" s="718"/>
      <c r="Q37" s="730">
        <v>
344012760</v>
      </c>
      <c r="R37" s="731"/>
      <c r="S37" s="731"/>
      <c r="T37" s="731"/>
      <c r="U37" s="731"/>
      <c r="V37" s="732"/>
      <c r="W37" s="199" t="s">
        <v>
4</v>
      </c>
      <c r="X37" s="200"/>
      <c r="Y37" s="694"/>
      <c r="Z37" s="201"/>
      <c r="AA37" s="195"/>
      <c r="AB37" s="195"/>
      <c r="AC37" s="195"/>
      <c r="AD37" s="197"/>
      <c r="AE37" s="195"/>
      <c r="AF37" s="195"/>
      <c r="AG37" s="195"/>
      <c r="AH37" s="195"/>
      <c r="AI37" s="195"/>
      <c r="AJ37" s="195"/>
      <c r="AK37" s="197"/>
      <c r="AL37" s="141"/>
      <c r="AM37" s="594"/>
      <c r="AN37" s="595"/>
      <c r="AO37" s="595"/>
      <c r="AP37" s="595"/>
      <c r="AQ37" s="595"/>
      <c r="AR37" s="595"/>
      <c r="AS37" s="595"/>
      <c r="AT37" s="595"/>
      <c r="AU37" s="595"/>
      <c r="AV37" s="595"/>
      <c r="AW37" s="595"/>
      <c r="AX37" s="595"/>
      <c r="AY37" s="595"/>
      <c r="AZ37" s="595"/>
      <c r="BA37" s="596"/>
    </row>
    <row r="38" spans="1:53" ht="18.75" customHeight="1" thickBot="1">
      <c r="A38" s="141"/>
      <c r="B38" s="688"/>
      <c r="C38" s="728" t="s">
        <v>
2286</v>
      </c>
      <c r="D38" s="728"/>
      <c r="E38" s="728"/>
      <c r="F38" s="728"/>
      <c r="G38" s="728"/>
      <c r="H38" s="728"/>
      <c r="I38" s="728"/>
      <c r="J38" s="728"/>
      <c r="K38" s="728"/>
      <c r="L38" s="728"/>
      <c r="M38" s="728"/>
      <c r="N38" s="728"/>
      <c r="O38" s="728"/>
      <c r="P38" s="729"/>
      <c r="Q38" s="733">
        <f>
Q22</f>
        <v>
47000000</v>
      </c>
      <c r="R38" s="734"/>
      <c r="S38" s="734"/>
      <c r="T38" s="734"/>
      <c r="U38" s="734"/>
      <c r="V38" s="735"/>
      <c r="W38" s="202" t="s">
        <v>
4</v>
      </c>
      <c r="X38" s="200"/>
      <c r="Y38" s="694"/>
      <c r="Z38" s="201"/>
      <c r="AA38" s="195"/>
      <c r="AB38" s="195"/>
      <c r="AC38" s="195"/>
      <c r="AD38" s="197"/>
      <c r="AE38" s="195"/>
      <c r="AF38" s="195"/>
      <c r="AG38" s="195"/>
      <c r="AH38" s="195"/>
      <c r="AI38" s="195"/>
      <c r="AJ38" s="195"/>
      <c r="AK38" s="197"/>
      <c r="AL38" s="141"/>
      <c r="AM38" s="594"/>
      <c r="AN38" s="595"/>
      <c r="AO38" s="595"/>
      <c r="AP38" s="595"/>
      <c r="AQ38" s="595"/>
      <c r="AR38" s="595"/>
      <c r="AS38" s="595"/>
      <c r="AT38" s="595"/>
      <c r="AU38" s="595"/>
      <c r="AV38" s="595"/>
      <c r="AW38" s="595"/>
      <c r="AX38" s="595"/>
      <c r="AY38" s="595"/>
      <c r="AZ38" s="595"/>
      <c r="BA38" s="596"/>
    </row>
    <row r="39" spans="1:53" ht="30.75" customHeight="1" thickBot="1">
      <c r="A39" s="141"/>
      <c r="B39" s="198" t="s">
        <v>
17</v>
      </c>
      <c r="C39" s="725" t="s">
        <v>
2000</v>
      </c>
      <c r="D39" s="726"/>
      <c r="E39" s="726"/>
      <c r="F39" s="726"/>
      <c r="G39" s="726"/>
      <c r="H39" s="726"/>
      <c r="I39" s="726"/>
      <c r="J39" s="726"/>
      <c r="K39" s="726"/>
      <c r="L39" s="726"/>
      <c r="M39" s="726"/>
      <c r="N39" s="726"/>
      <c r="O39" s="726"/>
      <c r="P39" s="726"/>
      <c r="Q39" s="722">
        <f>
Q40-Q41-Q42-Q43-Q44-Q45</f>
        <v>
296889129</v>
      </c>
      <c r="R39" s="723"/>
      <c r="S39" s="723"/>
      <c r="T39" s="723"/>
      <c r="U39" s="723"/>
      <c r="V39" s="724"/>
      <c r="W39" s="203" t="s">
        <v>
4</v>
      </c>
      <c r="X39" s="200" t="s">
        <v>
99</v>
      </c>
      <c r="Y39" s="635"/>
      <c r="Z39" s="201"/>
      <c r="AA39" s="195"/>
      <c r="AB39" s="195"/>
      <c r="AC39" s="195"/>
      <c r="AD39" s="197"/>
      <c r="AE39" s="195"/>
      <c r="AF39" s="195"/>
      <c r="AG39" s="195"/>
      <c r="AH39" s="195"/>
      <c r="AI39" s="195"/>
      <c r="AJ39" s="195"/>
      <c r="AK39" s="197"/>
      <c r="AL39" s="141"/>
      <c r="AM39" s="597"/>
      <c r="AN39" s="598"/>
      <c r="AO39" s="598"/>
      <c r="AP39" s="598"/>
      <c r="AQ39" s="598"/>
      <c r="AR39" s="598"/>
      <c r="AS39" s="598"/>
      <c r="AT39" s="598"/>
      <c r="AU39" s="599"/>
      <c r="AV39" s="599"/>
      <c r="AW39" s="599"/>
      <c r="AX39" s="599"/>
      <c r="AY39" s="598"/>
      <c r="AZ39" s="598"/>
      <c r="BA39" s="600"/>
    </row>
    <row r="40" spans="1:53" ht="18.75" customHeight="1" thickBot="1">
      <c r="A40" s="141"/>
      <c r="B40" s="704"/>
      <c r="C40" s="718" t="s">
        <v>
129</v>
      </c>
      <c r="D40" s="719"/>
      <c r="E40" s="719"/>
      <c r="F40" s="719"/>
      <c r="G40" s="719"/>
      <c r="H40" s="719"/>
      <c r="I40" s="719"/>
      <c r="J40" s="719"/>
      <c r="K40" s="719"/>
      <c r="L40" s="719"/>
      <c r="M40" s="719"/>
      <c r="N40" s="719"/>
      <c r="O40" s="719"/>
      <c r="P40" s="720"/>
      <c r="Q40" s="709">
        <v>
323895307</v>
      </c>
      <c r="R40" s="710"/>
      <c r="S40" s="710"/>
      <c r="T40" s="710"/>
      <c r="U40" s="710"/>
      <c r="V40" s="711"/>
      <c r="W40" s="199" t="s">
        <v>
4</v>
      </c>
      <c r="X40" s="195"/>
      <c r="Y40" s="195"/>
      <c r="Z40" s="195"/>
      <c r="AA40" s="195"/>
      <c r="AB40" s="195"/>
      <c r="AC40" s="195"/>
      <c r="AD40" s="197"/>
      <c r="AE40" s="195"/>
      <c r="AF40" s="195"/>
      <c r="AG40" s="195"/>
      <c r="AH40" s="195"/>
      <c r="AI40" s="195"/>
      <c r="AJ40" s="195"/>
      <c r="AK40" s="197"/>
      <c r="AL40" s="141"/>
    </row>
    <row r="41" spans="1:53" ht="18.75" customHeight="1" thickBot="1">
      <c r="A41" s="141"/>
      <c r="B41" s="704"/>
      <c r="C41" s="718" t="s">
        <v>
1996</v>
      </c>
      <c r="D41" s="719"/>
      <c r="E41" s="719"/>
      <c r="F41" s="719"/>
      <c r="G41" s="719"/>
      <c r="H41" s="719"/>
      <c r="I41" s="719"/>
      <c r="J41" s="719"/>
      <c r="K41" s="719"/>
      <c r="L41" s="719"/>
      <c r="M41" s="719"/>
      <c r="N41" s="719"/>
      <c r="O41" s="719"/>
      <c r="P41" s="720"/>
      <c r="Q41" s="709">
        <v>
15672680</v>
      </c>
      <c r="R41" s="710"/>
      <c r="S41" s="710"/>
      <c r="T41" s="710"/>
      <c r="U41" s="710"/>
      <c r="V41" s="711"/>
      <c r="W41" s="199" t="s">
        <v>
4</v>
      </c>
      <c r="X41" s="195"/>
      <c r="Y41" s="195"/>
      <c r="Z41" s="195"/>
      <c r="AA41" s="195"/>
      <c r="AB41" s="195"/>
      <c r="AC41" s="195"/>
      <c r="AD41" s="197"/>
      <c r="AE41" s="195"/>
      <c r="AF41" s="195"/>
      <c r="AG41" s="195"/>
      <c r="AH41" s="195"/>
      <c r="AI41" s="195"/>
      <c r="AJ41" s="195"/>
      <c r="AK41" s="197"/>
      <c r="AL41" s="141"/>
    </row>
    <row r="42" spans="1:53" ht="18.75" customHeight="1" thickBot="1">
      <c r="A42" s="141"/>
      <c r="B42" s="704"/>
      <c r="C42" s="718" t="s">
        <v>
1997</v>
      </c>
      <c r="D42" s="719"/>
      <c r="E42" s="719"/>
      <c r="F42" s="719"/>
      <c r="G42" s="719"/>
      <c r="H42" s="719"/>
      <c r="I42" s="719"/>
      <c r="J42" s="719"/>
      <c r="K42" s="719"/>
      <c r="L42" s="719"/>
      <c r="M42" s="719"/>
      <c r="N42" s="719"/>
      <c r="O42" s="719"/>
      <c r="P42" s="720"/>
      <c r="Q42" s="709">
        <v>
8379554</v>
      </c>
      <c r="R42" s="710"/>
      <c r="S42" s="710"/>
      <c r="T42" s="710"/>
      <c r="U42" s="710"/>
      <c r="V42" s="711"/>
      <c r="W42" s="199" t="s">
        <v>
4</v>
      </c>
      <c r="X42" s="195"/>
      <c r="Y42" s="195"/>
      <c r="Z42" s="195"/>
      <c r="AA42" s="195"/>
      <c r="AB42" s="195"/>
      <c r="AC42" s="195"/>
      <c r="AD42" s="197"/>
      <c r="AE42" s="195"/>
      <c r="AF42" s="195"/>
      <c r="AG42" s="195"/>
      <c r="AH42" s="195"/>
      <c r="AI42" s="195"/>
      <c r="AJ42" s="195"/>
      <c r="AK42" s="197"/>
      <c r="AL42" s="141"/>
    </row>
    <row r="43" spans="1:53" ht="20.25" customHeight="1" thickBot="1">
      <c r="A43" s="141"/>
      <c r="B43" s="704"/>
      <c r="C43" s="685" t="s">
        <v>
1998</v>
      </c>
      <c r="D43" s="686"/>
      <c r="E43" s="686"/>
      <c r="F43" s="686"/>
      <c r="G43" s="686"/>
      <c r="H43" s="686"/>
      <c r="I43" s="686"/>
      <c r="J43" s="686"/>
      <c r="K43" s="686"/>
      <c r="L43" s="686"/>
      <c r="M43" s="686"/>
      <c r="N43" s="686"/>
      <c r="O43" s="686"/>
      <c r="P43" s="687"/>
      <c r="Q43" s="709">
        <v>
2312647</v>
      </c>
      <c r="R43" s="710"/>
      <c r="S43" s="710"/>
      <c r="T43" s="710"/>
      <c r="U43" s="710"/>
      <c r="V43" s="711"/>
      <c r="W43" s="199" t="s">
        <v>
4</v>
      </c>
      <c r="X43" s="195"/>
      <c r="Y43" s="195"/>
      <c r="Z43" s="195"/>
      <c r="AA43" s="195"/>
      <c r="AB43" s="195"/>
      <c r="AC43" s="195"/>
      <c r="AD43" s="197"/>
      <c r="AE43" s="195"/>
      <c r="AF43" s="195"/>
      <c r="AG43" s="195"/>
      <c r="AH43" s="195"/>
      <c r="AI43" s="195"/>
      <c r="AJ43" s="195"/>
      <c r="AK43" s="197"/>
      <c r="AL43" s="141"/>
    </row>
    <row r="44" spans="1:53" ht="27.75" customHeight="1" thickBot="1">
      <c r="A44" s="141"/>
      <c r="B44" s="704"/>
      <c r="C44" s="685" t="s">
        <v>
2261</v>
      </c>
      <c r="D44" s="686"/>
      <c r="E44" s="686"/>
      <c r="F44" s="686"/>
      <c r="G44" s="686"/>
      <c r="H44" s="686"/>
      <c r="I44" s="686"/>
      <c r="J44" s="686"/>
      <c r="K44" s="686"/>
      <c r="L44" s="686"/>
      <c r="M44" s="686"/>
      <c r="N44" s="686"/>
      <c r="O44" s="686"/>
      <c r="P44" s="687"/>
      <c r="Q44" s="709">
        <v>
112647</v>
      </c>
      <c r="R44" s="710"/>
      <c r="S44" s="710"/>
      <c r="T44" s="710"/>
      <c r="U44" s="710"/>
      <c r="V44" s="711"/>
      <c r="W44" s="199" t="s">
        <v>
4</v>
      </c>
      <c r="X44" s="195"/>
      <c r="Y44" s="195"/>
      <c r="Z44" s="195"/>
      <c r="AA44" s="195"/>
      <c r="AB44" s="195"/>
      <c r="AC44" s="195"/>
      <c r="AD44" s="197"/>
      <c r="AE44" s="195"/>
      <c r="AF44" s="195"/>
      <c r="AG44" s="195"/>
      <c r="AH44" s="195"/>
      <c r="AI44" s="195"/>
      <c r="AJ44" s="195"/>
      <c r="AK44" s="197"/>
      <c r="AL44" s="141"/>
    </row>
    <row r="45" spans="1:53" ht="28.5" customHeight="1" thickBot="1">
      <c r="A45" s="141"/>
      <c r="B45" s="705"/>
      <c r="C45" s="706" t="s">
        <v>
2068</v>
      </c>
      <c r="D45" s="707"/>
      <c r="E45" s="707"/>
      <c r="F45" s="707"/>
      <c r="G45" s="707"/>
      <c r="H45" s="707"/>
      <c r="I45" s="707"/>
      <c r="J45" s="707"/>
      <c r="K45" s="707"/>
      <c r="L45" s="707"/>
      <c r="M45" s="707"/>
      <c r="N45" s="707"/>
      <c r="O45" s="707"/>
      <c r="P45" s="708"/>
      <c r="Q45" s="709">
        <v>
528650</v>
      </c>
      <c r="R45" s="710"/>
      <c r="S45" s="710"/>
      <c r="T45" s="710"/>
      <c r="U45" s="710"/>
      <c r="V45" s="711"/>
      <c r="W45" s="203" t="s">
        <v>
4</v>
      </c>
      <c r="X45" s="195"/>
      <c r="Y45" s="195"/>
      <c r="Z45" s="195"/>
      <c r="AA45" s="195"/>
      <c r="AB45" s="197"/>
      <c r="AC45" s="195"/>
      <c r="AD45" s="195"/>
      <c r="AE45" s="195"/>
      <c r="AF45" s="195"/>
      <c r="AG45" s="195"/>
      <c r="AH45" s="195"/>
      <c r="AI45" s="197"/>
      <c r="AJ45" s="141"/>
      <c r="AK45" s="141"/>
      <c r="AL45" s="141"/>
      <c r="AM45" s="204"/>
      <c r="AN45" s="204"/>
      <c r="AO45" s="204"/>
      <c r="AP45" s="204"/>
      <c r="AQ45" s="204"/>
      <c r="AR45" s="204"/>
      <c r="AS45" s="204"/>
      <c r="AT45" s="204"/>
      <c r="AU45" s="204"/>
      <c r="AV45" s="204"/>
      <c r="AW45" s="204"/>
      <c r="AX45" s="204"/>
      <c r="AY45" s="204"/>
      <c r="AZ45" s="204"/>
      <c r="BA45" s="204"/>
    </row>
    <row r="46" spans="1:53" s="147" customFormat="1" ht="6" customHeight="1">
      <c r="A46" s="146"/>
      <c r="B46" s="161"/>
      <c r="C46" s="159"/>
      <c r="D46" s="160"/>
      <c r="E46" s="161"/>
      <c r="F46" s="161"/>
      <c r="G46" s="161"/>
      <c r="H46" s="161"/>
      <c r="I46" s="161"/>
      <c r="J46" s="161"/>
      <c r="K46" s="161"/>
      <c r="L46" s="162"/>
      <c r="M46" s="162"/>
      <c r="N46" s="162"/>
      <c r="O46" s="162"/>
      <c r="P46" s="162"/>
      <c r="Q46" s="162"/>
      <c r="R46" s="162"/>
      <c r="S46" s="162"/>
      <c r="T46" s="163"/>
      <c r="U46" s="164"/>
      <c r="V46" s="164"/>
      <c r="W46" s="164"/>
      <c r="X46" s="164"/>
      <c r="Y46" s="164"/>
      <c r="Z46" s="164"/>
      <c r="AA46" s="161"/>
      <c r="AB46" s="161"/>
      <c r="AC46" s="163"/>
      <c r="AD46" s="164"/>
      <c r="AE46" s="164"/>
      <c r="AF46" s="164"/>
      <c r="AG46" s="164"/>
      <c r="AH46" s="164"/>
      <c r="AI46" s="164"/>
      <c r="AJ46" s="161"/>
      <c r="AK46" s="161"/>
      <c r="AL46" s="146"/>
      <c r="AM46" s="205"/>
      <c r="AN46" s="205"/>
      <c r="AO46" s="205"/>
      <c r="AP46" s="205"/>
      <c r="AQ46" s="205"/>
      <c r="AR46" s="205"/>
      <c r="AS46" s="205"/>
      <c r="AT46" s="206"/>
      <c r="AU46" s="206"/>
      <c r="AV46" s="206"/>
      <c r="AW46" s="206"/>
      <c r="AX46" s="206"/>
      <c r="AY46" s="205"/>
      <c r="AZ46" s="205"/>
      <c r="BA46" s="205"/>
    </row>
    <row r="47" spans="1:53" ht="12" customHeight="1">
      <c r="A47" s="141"/>
      <c r="B47" s="207" t="s">
        <v>
90</v>
      </c>
      <c r="C47" s="208"/>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4"/>
      <c r="AN47" s="204"/>
      <c r="AO47" s="204"/>
      <c r="AP47" s="204"/>
      <c r="AQ47" s="204"/>
      <c r="AR47" s="204"/>
      <c r="AS47" s="204"/>
      <c r="AT47" s="204"/>
      <c r="AU47" s="204"/>
      <c r="AV47" s="204"/>
      <c r="AW47" s="204"/>
      <c r="AX47" s="204"/>
      <c r="AY47" s="204"/>
      <c r="AZ47" s="204"/>
      <c r="BA47" s="204"/>
    </row>
    <row r="48" spans="1:53" s="147" customFormat="1" ht="24" customHeight="1">
      <c r="A48" s="146"/>
      <c r="B48" s="210" t="s">
        <v>
91</v>
      </c>
      <c r="C48" s="717" t="s">
        <v>
2283</v>
      </c>
      <c r="D48" s="717"/>
      <c r="E48" s="717"/>
      <c r="F48" s="717"/>
      <c r="G48" s="717"/>
      <c r="H48" s="717"/>
      <c r="I48" s="717"/>
      <c r="J48" s="717"/>
      <c r="K48" s="717"/>
      <c r="L48" s="717"/>
      <c r="M48" s="717"/>
      <c r="N48" s="717"/>
      <c r="O48" s="717"/>
      <c r="P48" s="717"/>
      <c r="Q48" s="717"/>
      <c r="R48" s="717"/>
      <c r="S48" s="717"/>
      <c r="T48" s="717"/>
      <c r="U48" s="717"/>
      <c r="V48" s="717"/>
      <c r="W48" s="717"/>
      <c r="X48" s="717"/>
      <c r="Y48" s="717"/>
      <c r="Z48" s="717"/>
      <c r="AA48" s="717"/>
      <c r="AB48" s="717"/>
      <c r="AC48" s="717"/>
      <c r="AD48" s="717"/>
      <c r="AE48" s="717"/>
      <c r="AF48" s="717"/>
      <c r="AG48" s="717"/>
      <c r="AH48" s="717"/>
      <c r="AI48" s="717"/>
      <c r="AJ48" s="717"/>
      <c r="AK48" s="717"/>
      <c r="AL48" s="211"/>
      <c r="AM48" s="205"/>
      <c r="AN48" s="205"/>
      <c r="AO48" s="205"/>
      <c r="AP48" s="205"/>
      <c r="AQ48" s="205"/>
      <c r="AR48" s="205"/>
      <c r="AS48" s="205"/>
      <c r="AT48" s="206"/>
      <c r="AU48" s="206"/>
      <c r="AV48" s="206"/>
      <c r="AW48" s="206"/>
      <c r="AX48" s="206"/>
      <c r="AY48" s="205"/>
      <c r="AZ48" s="205"/>
      <c r="BA48" s="205"/>
    </row>
    <row r="49" spans="1:72" s="147" customFormat="1" ht="33" customHeight="1">
      <c r="A49" s="146"/>
      <c r="B49" s="210" t="s">
        <v>
91</v>
      </c>
      <c r="C49" s="659" t="s">
        <v>
2284</v>
      </c>
      <c r="D49" s="659"/>
      <c r="E49" s="659"/>
      <c r="F49" s="659"/>
      <c r="G49" s="659"/>
      <c r="H49" s="659"/>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59"/>
      <c r="AI49" s="659"/>
      <c r="AJ49" s="659"/>
      <c r="AK49" s="659"/>
      <c r="AL49" s="211"/>
      <c r="AM49" s="205"/>
      <c r="AN49" s="205"/>
      <c r="AO49" s="205"/>
      <c r="AP49" s="205"/>
      <c r="AQ49" s="205"/>
      <c r="AR49" s="205"/>
      <c r="AS49" s="205"/>
      <c r="AT49" s="206"/>
      <c r="AU49" s="206"/>
      <c r="AV49" s="206"/>
      <c r="AW49" s="206"/>
      <c r="AX49" s="206"/>
      <c r="AY49" s="205"/>
      <c r="AZ49" s="205"/>
      <c r="BA49" s="205"/>
    </row>
    <row r="50" spans="1:72" s="147" customFormat="1" ht="44.25" customHeight="1">
      <c r="A50" s="146"/>
      <c r="B50" s="210" t="s">
        <v>
91</v>
      </c>
      <c r="C50" s="717" t="s">
        <v>
2285</v>
      </c>
      <c r="D50" s="717"/>
      <c r="E50" s="717"/>
      <c r="F50" s="717"/>
      <c r="G50" s="717"/>
      <c r="H50" s="717"/>
      <c r="I50" s="717"/>
      <c r="J50" s="717"/>
      <c r="K50" s="717"/>
      <c r="L50" s="717"/>
      <c r="M50" s="717"/>
      <c r="N50" s="717"/>
      <c r="O50" s="717"/>
      <c r="P50" s="717"/>
      <c r="Q50" s="717"/>
      <c r="R50" s="717"/>
      <c r="S50" s="717"/>
      <c r="T50" s="717"/>
      <c r="U50" s="717"/>
      <c r="V50" s="717"/>
      <c r="W50" s="717"/>
      <c r="X50" s="717"/>
      <c r="Y50" s="717"/>
      <c r="Z50" s="717"/>
      <c r="AA50" s="717"/>
      <c r="AB50" s="717"/>
      <c r="AC50" s="717"/>
      <c r="AD50" s="717"/>
      <c r="AE50" s="717"/>
      <c r="AF50" s="717"/>
      <c r="AG50" s="717"/>
      <c r="AH50" s="717"/>
      <c r="AI50" s="717"/>
      <c r="AJ50" s="717"/>
      <c r="AK50" s="717"/>
      <c r="AL50" s="211"/>
      <c r="AM50" s="205"/>
      <c r="AN50" s="205"/>
      <c r="AO50" s="205"/>
      <c r="AP50" s="205"/>
      <c r="AQ50" s="205"/>
      <c r="AR50" s="205"/>
      <c r="AS50" s="205"/>
      <c r="AT50" s="206"/>
      <c r="AU50" s="206"/>
      <c r="AV50" s="206"/>
      <c r="AW50" s="206"/>
      <c r="AX50" s="206"/>
      <c r="AY50" s="205"/>
      <c r="AZ50" s="205"/>
      <c r="BA50" s="205"/>
    </row>
    <row r="51" spans="1:72" ht="4.5" customHeight="1">
      <c r="A51" s="141"/>
      <c r="B51" s="212"/>
      <c r="C51" s="208"/>
      <c r="D51" s="208"/>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4"/>
      <c r="AN51" s="204"/>
      <c r="AO51" s="204"/>
      <c r="AP51" s="204"/>
      <c r="AQ51" s="204"/>
      <c r="AR51" s="204"/>
      <c r="AS51" s="204"/>
      <c r="AT51" s="204"/>
      <c r="AU51" s="204"/>
      <c r="AV51" s="204"/>
      <c r="AW51" s="204"/>
      <c r="AX51" s="204"/>
      <c r="AY51" s="204"/>
      <c r="AZ51" s="204"/>
      <c r="BA51" s="204"/>
    </row>
    <row r="52" spans="1:72" ht="19.5" customHeight="1">
      <c r="A52" s="141"/>
      <c r="B52" s="689" t="s">
        <v>
2302</v>
      </c>
      <c r="C52" s="689"/>
      <c r="D52" s="689"/>
      <c r="E52" s="689"/>
      <c r="F52" s="689"/>
      <c r="G52" s="689"/>
      <c r="H52" s="689"/>
      <c r="I52" s="689"/>
      <c r="J52" s="689"/>
      <c r="K52" s="689"/>
      <c r="L52" s="689"/>
      <c r="M52" s="689"/>
      <c r="N52" s="689"/>
      <c r="O52" s="689"/>
      <c r="P52" s="689"/>
      <c r="Q52" s="689"/>
      <c r="R52" s="689"/>
      <c r="S52" s="689"/>
      <c r="T52" s="689"/>
      <c r="U52" s="689"/>
      <c r="V52" s="689"/>
      <c r="W52" s="689"/>
      <c r="X52" s="689"/>
      <c r="Y52" s="689"/>
      <c r="Z52" s="689"/>
      <c r="AA52" s="689"/>
      <c r="AB52" s="689"/>
      <c r="AC52" s="689"/>
      <c r="AD52" s="689"/>
      <c r="AE52" s="689"/>
      <c r="AF52" s="689"/>
      <c r="AG52" s="689"/>
      <c r="AH52" s="689"/>
      <c r="AI52" s="689"/>
      <c r="AJ52" s="689"/>
      <c r="AK52" s="689"/>
      <c r="AL52" s="213"/>
      <c r="AM52" s="204"/>
      <c r="AN52" s="204"/>
      <c r="AO52" s="204"/>
      <c r="AP52" s="204"/>
      <c r="AQ52" s="204"/>
      <c r="AR52" s="204"/>
      <c r="AS52" s="204"/>
      <c r="AT52" s="214"/>
      <c r="AU52" s="214"/>
      <c r="AV52" s="214"/>
      <c r="AW52" s="214"/>
      <c r="AX52" s="214"/>
      <c r="AY52" s="204"/>
      <c r="AZ52" s="204"/>
      <c r="BA52" s="204"/>
    </row>
    <row r="53" spans="1:72" ht="16.5" customHeight="1" thickBot="1">
      <c r="A53" s="141"/>
      <c r="B53" s="215" t="s">
        <v>
100</v>
      </c>
      <c r="C53" s="690" t="s">
        <v>
2289</v>
      </c>
      <c r="D53" s="690"/>
      <c r="E53" s="690"/>
      <c r="F53" s="690"/>
      <c r="G53" s="690"/>
      <c r="H53" s="690"/>
      <c r="I53" s="690"/>
      <c r="J53" s="690"/>
      <c r="K53" s="690"/>
      <c r="L53" s="690"/>
      <c r="M53" s="690"/>
      <c r="N53" s="690"/>
      <c r="O53" s="690"/>
      <c r="P53" s="690"/>
      <c r="Q53" s="690"/>
      <c r="R53" s="690"/>
      <c r="S53" s="690"/>
      <c r="T53" s="690"/>
      <c r="U53" s="690"/>
      <c r="V53" s="690"/>
      <c r="W53" s="690"/>
      <c r="X53" s="690"/>
      <c r="Y53" s="690"/>
      <c r="Z53" s="690"/>
      <c r="AA53" s="690"/>
      <c r="AB53" s="690"/>
      <c r="AC53" s="690"/>
      <c r="AD53" s="690"/>
      <c r="AE53" s="690"/>
      <c r="AF53" s="690"/>
      <c r="AG53" s="690"/>
      <c r="AH53" s="690"/>
      <c r="AI53" s="690"/>
      <c r="AJ53" s="690"/>
      <c r="AK53" s="690"/>
      <c r="AL53" s="216"/>
      <c r="AM53" s="204"/>
      <c r="AN53" s="204"/>
      <c r="AO53" s="204"/>
      <c r="AP53" s="204"/>
      <c r="AQ53" s="204"/>
      <c r="AR53" s="204"/>
      <c r="AS53" s="204"/>
      <c r="AT53" s="214"/>
      <c r="AU53" s="214"/>
      <c r="AV53" s="214"/>
      <c r="AW53" s="214"/>
      <c r="AX53" s="214"/>
      <c r="AY53" s="204"/>
      <c r="AZ53" s="204"/>
      <c r="BA53" s="204"/>
    </row>
    <row r="54" spans="1:72" ht="51.75" customHeight="1">
      <c r="A54" s="141"/>
      <c r="B54" s="679" t="s">
        <v>
93</v>
      </c>
      <c r="C54" s="680"/>
      <c r="D54" s="680"/>
      <c r="E54" s="681"/>
      <c r="F54" s="712" t="s">
        <v>
2303</v>
      </c>
      <c r="G54" s="713"/>
      <c r="H54" s="713"/>
      <c r="I54" s="713"/>
      <c r="J54" s="713"/>
      <c r="K54" s="713"/>
      <c r="L54" s="713"/>
      <c r="M54" s="713"/>
      <c r="N54" s="713"/>
      <c r="O54" s="713"/>
      <c r="P54" s="713"/>
      <c r="Q54" s="713"/>
      <c r="R54" s="713"/>
      <c r="S54" s="713"/>
      <c r="T54" s="713"/>
      <c r="U54" s="713"/>
      <c r="V54" s="713"/>
      <c r="W54" s="713"/>
      <c r="X54" s="713"/>
      <c r="Y54" s="713"/>
      <c r="Z54" s="713"/>
      <c r="AA54" s="713"/>
      <c r="AB54" s="713"/>
      <c r="AC54" s="713"/>
      <c r="AD54" s="713"/>
      <c r="AE54" s="713"/>
      <c r="AF54" s="713"/>
      <c r="AG54" s="713"/>
      <c r="AH54" s="713"/>
      <c r="AI54" s="713"/>
      <c r="AJ54" s="713"/>
      <c r="AK54" s="714"/>
      <c r="AL54" s="146"/>
      <c r="AM54" s="204"/>
      <c r="AN54" s="204"/>
      <c r="AO54" s="204"/>
      <c r="AP54" s="204"/>
      <c r="AQ54" s="204"/>
      <c r="AR54" s="204"/>
      <c r="AS54" s="204"/>
      <c r="AT54" s="214"/>
      <c r="AU54" s="214"/>
      <c r="AV54" s="214"/>
      <c r="AW54" s="214"/>
      <c r="AX54" s="214"/>
      <c r="AY54" s="204"/>
      <c r="AZ54" s="204"/>
      <c r="BA54" s="204"/>
    </row>
    <row r="55" spans="1:72" ht="47.25" customHeight="1" thickBot="1">
      <c r="A55" s="141"/>
      <c r="B55" s="679" t="s">
        <v>
94</v>
      </c>
      <c r="C55" s="680"/>
      <c r="D55" s="680"/>
      <c r="E55" s="681"/>
      <c r="F55" s="682" t="s">
        <v>
2304</v>
      </c>
      <c r="G55" s="683"/>
      <c r="H55" s="683"/>
      <c r="I55" s="683"/>
      <c r="J55" s="683"/>
      <c r="K55" s="683"/>
      <c r="L55" s="683"/>
      <c r="M55" s="683"/>
      <c r="N55" s="683"/>
      <c r="O55" s="683"/>
      <c r="P55" s="683"/>
      <c r="Q55" s="683"/>
      <c r="R55" s="683"/>
      <c r="S55" s="683"/>
      <c r="T55" s="683"/>
      <c r="U55" s="683"/>
      <c r="V55" s="683"/>
      <c r="W55" s="683"/>
      <c r="X55" s="683"/>
      <c r="Y55" s="683"/>
      <c r="Z55" s="683"/>
      <c r="AA55" s="683"/>
      <c r="AB55" s="683"/>
      <c r="AC55" s="683"/>
      <c r="AD55" s="683"/>
      <c r="AE55" s="683"/>
      <c r="AF55" s="683"/>
      <c r="AG55" s="683"/>
      <c r="AH55" s="683"/>
      <c r="AI55" s="683"/>
      <c r="AJ55" s="683"/>
      <c r="AK55" s="684"/>
      <c r="AL55" s="146"/>
      <c r="AM55" s="204"/>
      <c r="AN55" s="204"/>
      <c r="AO55" s="204"/>
      <c r="AP55" s="204"/>
      <c r="AQ55" s="204"/>
      <c r="AR55" s="204"/>
      <c r="AS55" s="204"/>
      <c r="AT55" s="214"/>
      <c r="AU55" s="214"/>
      <c r="AV55" s="214"/>
      <c r="AW55" s="214"/>
      <c r="AX55" s="214"/>
      <c r="AY55" s="204"/>
      <c r="AZ55" s="204"/>
      <c r="BA55" s="204"/>
    </row>
    <row r="56" spans="1:72" ht="13.5" customHeight="1">
      <c r="A56" s="141"/>
      <c r="B56" s="217"/>
      <c r="C56" s="217"/>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8"/>
      <c r="AN56" s="204"/>
      <c r="AO56" s="204"/>
      <c r="AP56" s="204"/>
      <c r="AQ56" s="204"/>
      <c r="AR56" s="204"/>
      <c r="AS56" s="204"/>
      <c r="AT56" s="214"/>
      <c r="AU56" s="214"/>
      <c r="AV56" s="214"/>
      <c r="AW56" s="214"/>
      <c r="AX56" s="214"/>
      <c r="AY56" s="204"/>
      <c r="AZ56" s="204"/>
      <c r="BA56" s="204"/>
    </row>
    <row r="57" spans="1:72" s="222" customFormat="1" ht="30.75" customHeight="1">
      <c r="A57" s="219"/>
      <c r="B57" s="678" t="s">
        <v>
181</v>
      </c>
      <c r="C57" s="678"/>
      <c r="D57" s="678"/>
      <c r="E57" s="678"/>
      <c r="F57" s="678"/>
      <c r="G57" s="678"/>
      <c r="H57" s="678"/>
      <c r="I57" s="678"/>
      <c r="J57" s="678"/>
      <c r="K57" s="678"/>
      <c r="L57" s="678"/>
      <c r="M57" s="678"/>
      <c r="N57" s="678"/>
      <c r="O57" s="678"/>
      <c r="P57" s="678"/>
      <c r="Q57" s="678"/>
      <c r="R57" s="678"/>
      <c r="S57" s="678"/>
      <c r="T57" s="678"/>
      <c r="U57" s="678"/>
      <c r="V57" s="678"/>
      <c r="W57" s="678"/>
      <c r="X57" s="678"/>
      <c r="Y57" s="678"/>
      <c r="Z57" s="678"/>
      <c r="AA57" s="678"/>
      <c r="AB57" s="678"/>
      <c r="AC57" s="678"/>
      <c r="AD57" s="678"/>
      <c r="AE57" s="678"/>
      <c r="AF57" s="678"/>
      <c r="AG57" s="678"/>
      <c r="AH57" s="678"/>
      <c r="AI57" s="678"/>
      <c r="AJ57" s="678"/>
      <c r="AK57" s="678"/>
      <c r="AL57" s="219"/>
      <c r="AM57" s="220"/>
      <c r="AN57" s="220"/>
      <c r="AO57" s="220"/>
      <c r="AP57" s="220"/>
      <c r="AQ57" s="220"/>
      <c r="AR57" s="220"/>
      <c r="AS57" s="220"/>
      <c r="AT57" s="221"/>
      <c r="AU57" s="221"/>
      <c r="AV57" s="221"/>
      <c r="AW57" s="221"/>
      <c r="AX57" s="221"/>
      <c r="AY57" s="220"/>
      <c r="AZ57" s="220"/>
      <c r="BA57" s="220"/>
    </row>
    <row r="58" spans="1:72" ht="28.5" customHeight="1" thickBot="1">
      <c r="A58" s="141"/>
      <c r="B58" s="795" t="s">
        <v>
2288</v>
      </c>
      <c r="C58" s="795"/>
      <c r="D58" s="795"/>
      <c r="E58" s="795"/>
      <c r="F58" s="795"/>
      <c r="G58" s="795"/>
      <c r="H58" s="795"/>
      <c r="I58" s="795"/>
      <c r="J58" s="795"/>
      <c r="K58" s="795"/>
      <c r="L58" s="795"/>
      <c r="M58" s="795"/>
      <c r="N58" s="795"/>
      <c r="O58" s="795"/>
      <c r="P58" s="795"/>
      <c r="Q58" s="795"/>
      <c r="R58" s="795"/>
      <c r="S58" s="795"/>
      <c r="T58" s="795"/>
      <c r="U58" s="795"/>
      <c r="V58" s="795"/>
      <c r="W58" s="795"/>
      <c r="X58" s="795"/>
      <c r="Y58" s="795"/>
      <c r="Z58" s="795"/>
      <c r="AA58" s="795"/>
      <c r="AB58" s="795"/>
      <c r="AC58" s="795"/>
      <c r="AD58" s="795"/>
      <c r="AE58" s="795"/>
      <c r="AF58" s="795"/>
      <c r="AG58" s="795"/>
      <c r="AH58" s="795"/>
      <c r="AI58" s="795"/>
      <c r="AJ58" s="795"/>
      <c r="AK58" s="795"/>
      <c r="AL58" s="141"/>
      <c r="AM58" s="204"/>
      <c r="AN58" s="204"/>
      <c r="AO58" s="204"/>
      <c r="AP58" s="204"/>
      <c r="AQ58" s="204"/>
      <c r="AR58" s="204"/>
      <c r="AS58" s="204"/>
      <c r="AT58" s="204"/>
      <c r="AU58" s="204"/>
      <c r="AV58" s="204"/>
      <c r="AW58" s="204"/>
      <c r="AX58" s="204"/>
      <c r="AY58" s="204"/>
      <c r="AZ58" s="204"/>
      <c r="BA58" s="204"/>
    </row>
    <row r="59" spans="1:72" ht="25.5" customHeight="1" thickBot="1">
      <c r="A59" s="141"/>
      <c r="B59" s="818" t="s">
        <v>
1989</v>
      </c>
      <c r="C59" s="819"/>
      <c r="D59" s="819"/>
      <c r="E59" s="819"/>
      <c r="F59" s="819"/>
      <c r="G59" s="819"/>
      <c r="H59" s="819"/>
      <c r="I59" s="819"/>
      <c r="J59" s="819"/>
      <c r="K59" s="819"/>
      <c r="L59" s="819"/>
      <c r="M59" s="819"/>
      <c r="N59" s="819"/>
      <c r="O59" s="819"/>
      <c r="P59" s="819"/>
      <c r="Q59" s="819"/>
      <c r="R59" s="819"/>
      <c r="S59" s="820"/>
      <c r="T59" s="821">
        <f>
'別紙様式3-3（６月以降分）'!N6</f>
        <v>
3685500</v>
      </c>
      <c r="U59" s="822"/>
      <c r="V59" s="822"/>
      <c r="W59" s="822"/>
      <c r="X59" s="822"/>
      <c r="Y59" s="223" t="s">
        <v>
4</v>
      </c>
      <c r="Z59" s="224" t="s">
        <v>
2253</v>
      </c>
      <c r="AA59" s="184"/>
      <c r="AB59" s="225"/>
      <c r="AC59" s="225"/>
      <c r="AD59" s="225"/>
      <c r="AE59" s="225"/>
      <c r="AF59" s="225"/>
      <c r="AG59" s="141" t="s">
        <v>
98</v>
      </c>
      <c r="AH59" s="226" t="str">
        <f>
IF(T60&lt;T59,"×","")</f>
        <v/>
      </c>
      <c r="AI59" s="141"/>
      <c r="AJ59" s="141"/>
      <c r="AK59" s="141"/>
      <c r="AL59" s="141"/>
      <c r="AM59" s="576" t="s">
        <v>
2305</v>
      </c>
      <c r="AN59" s="577"/>
      <c r="AO59" s="577"/>
      <c r="AP59" s="577"/>
      <c r="AQ59" s="577"/>
      <c r="AR59" s="577"/>
      <c r="AS59" s="577"/>
      <c r="AT59" s="577"/>
      <c r="AU59" s="577"/>
      <c r="AV59" s="577"/>
      <c r="AW59" s="577"/>
      <c r="AX59" s="577"/>
      <c r="AY59" s="577"/>
      <c r="AZ59" s="577"/>
      <c r="BA59" s="578"/>
    </row>
    <row r="60" spans="1:72" ht="23.25" customHeight="1" thickBot="1">
      <c r="A60" s="141"/>
      <c r="B60" s="699" t="s">
        <v>
1990</v>
      </c>
      <c r="C60" s="700"/>
      <c r="D60" s="700"/>
      <c r="E60" s="700"/>
      <c r="F60" s="700"/>
      <c r="G60" s="700"/>
      <c r="H60" s="700"/>
      <c r="I60" s="700"/>
      <c r="J60" s="700"/>
      <c r="K60" s="700"/>
      <c r="L60" s="700"/>
      <c r="M60" s="700"/>
      <c r="N60" s="700"/>
      <c r="O60" s="700"/>
      <c r="P60" s="700"/>
      <c r="Q60" s="700"/>
      <c r="R60" s="700"/>
      <c r="S60" s="700"/>
      <c r="T60" s="701">
        <v>
3805600</v>
      </c>
      <c r="U60" s="702"/>
      <c r="V60" s="702"/>
      <c r="W60" s="702"/>
      <c r="X60" s="703"/>
      <c r="Y60" s="227" t="s">
        <v>
4</v>
      </c>
      <c r="Z60" s="141"/>
      <c r="AA60" s="228" t="s">
        <v>
18</v>
      </c>
      <c r="AB60" s="669">
        <f>
IFERROR(T61/T59*100,0)</f>
        <v>
77.769637769637768</v>
      </c>
      <c r="AC60" s="670"/>
      <c r="AD60" s="671"/>
      <c r="AE60" s="229" t="s">
        <v>
19</v>
      </c>
      <c r="AF60" s="230" t="s">
        <v>
89</v>
      </c>
      <c r="AG60" s="141" t="s">
        <v>
98</v>
      </c>
      <c r="AH60" s="176" t="str">
        <f>
IF(T59=0,"",(IF(AB60&gt;=200/3,"○","×")))</f>
        <v>
○</v>
      </c>
      <c r="AI60" s="231"/>
      <c r="AJ60" s="231"/>
      <c r="AK60" s="231"/>
      <c r="AL60" s="231"/>
      <c r="AM60" s="576" t="s">
        <v>
2306</v>
      </c>
      <c r="AN60" s="577"/>
      <c r="AO60" s="577"/>
      <c r="AP60" s="577"/>
      <c r="AQ60" s="577"/>
      <c r="AR60" s="577"/>
      <c r="AS60" s="577"/>
      <c r="AT60" s="577"/>
      <c r="AU60" s="577"/>
      <c r="AV60" s="577"/>
      <c r="AW60" s="577"/>
      <c r="AX60" s="577"/>
      <c r="AY60" s="577"/>
      <c r="AZ60" s="577"/>
      <c r="BA60" s="578"/>
    </row>
    <row r="61" spans="1:72" ht="26.25" customHeight="1" thickBot="1">
      <c r="A61" s="141"/>
      <c r="B61" s="232"/>
      <c r="C61" s="827" t="s">
        <v>
2001</v>
      </c>
      <c r="D61" s="828"/>
      <c r="E61" s="828"/>
      <c r="F61" s="828"/>
      <c r="G61" s="828"/>
      <c r="H61" s="828"/>
      <c r="I61" s="828"/>
      <c r="J61" s="828"/>
      <c r="K61" s="828"/>
      <c r="L61" s="828"/>
      <c r="M61" s="828"/>
      <c r="N61" s="828"/>
      <c r="O61" s="828"/>
      <c r="P61" s="828"/>
      <c r="Q61" s="828"/>
      <c r="R61" s="828"/>
      <c r="S61" s="828"/>
      <c r="T61" s="823">
        <v>
2866200</v>
      </c>
      <c r="U61" s="824"/>
      <c r="V61" s="824"/>
      <c r="W61" s="824"/>
      <c r="X61" s="825"/>
      <c r="Y61" s="233" t="s">
        <v>
4</v>
      </c>
      <c r="Z61" s="234" t="s">
        <v>
2253</v>
      </c>
      <c r="AA61" s="123"/>
      <c r="AB61" s="235"/>
      <c r="AC61" s="236"/>
      <c r="AD61" s="237"/>
      <c r="AE61" s="237"/>
      <c r="AF61" s="230"/>
      <c r="AG61" s="141"/>
      <c r="AH61" s="141"/>
      <c r="AI61" s="231"/>
      <c r="AJ61" s="141"/>
      <c r="AK61" s="231"/>
      <c r="AL61" s="231"/>
      <c r="AM61" s="204"/>
      <c r="AN61" s="204"/>
      <c r="AO61" s="204"/>
      <c r="AP61" s="204"/>
      <c r="AQ61" s="432"/>
      <c r="AR61" s="204"/>
      <c r="AS61" s="204"/>
      <c r="AT61" s="204"/>
      <c r="AU61" s="204"/>
      <c r="AV61" s="204"/>
      <c r="AW61" s="204"/>
      <c r="AX61" s="204"/>
      <c r="AY61" s="204"/>
      <c r="AZ61" s="204"/>
      <c r="BA61" s="204"/>
    </row>
    <row r="62" spans="1:72" ht="16.5" customHeight="1">
      <c r="A62" s="141"/>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231"/>
      <c r="AK62" s="231"/>
      <c r="AL62" s="231"/>
      <c r="AM62" s="204"/>
      <c r="AN62" s="204"/>
      <c r="AO62" s="204"/>
      <c r="AP62" s="204"/>
      <c r="AQ62" s="204"/>
      <c r="AR62" s="204"/>
      <c r="AS62" s="204"/>
      <c r="AT62" s="204"/>
      <c r="AU62" s="204"/>
      <c r="AV62" s="204"/>
      <c r="AW62" s="204"/>
      <c r="AX62" s="204"/>
      <c r="AY62" s="204"/>
      <c r="AZ62" s="204"/>
      <c r="BA62" s="204"/>
    </row>
    <row r="63" spans="1:72" ht="26.25" customHeight="1">
      <c r="A63" s="141"/>
      <c r="B63" s="826" t="s">
        <v>
2002</v>
      </c>
      <c r="C63" s="826"/>
      <c r="D63" s="826"/>
      <c r="E63" s="826"/>
      <c r="F63" s="826"/>
      <c r="G63" s="826"/>
      <c r="H63" s="826"/>
      <c r="I63" s="826"/>
      <c r="J63" s="826"/>
      <c r="K63" s="826"/>
      <c r="L63" s="826"/>
      <c r="M63" s="826"/>
      <c r="N63" s="826"/>
      <c r="O63" s="826"/>
      <c r="P63" s="826"/>
      <c r="Q63" s="826"/>
      <c r="R63" s="826"/>
      <c r="S63" s="826"/>
      <c r="T63" s="826"/>
      <c r="U63" s="826"/>
      <c r="V63" s="826"/>
      <c r="W63" s="826"/>
      <c r="X63" s="826"/>
      <c r="Y63" s="826"/>
      <c r="Z63" s="826"/>
      <c r="AA63" s="826"/>
      <c r="AB63" s="826"/>
      <c r="AC63" s="826"/>
      <c r="AD63" s="826"/>
      <c r="AE63" s="826"/>
      <c r="AF63" s="826"/>
      <c r="AG63" s="826"/>
      <c r="AH63" s="826"/>
      <c r="AI63" s="826"/>
      <c r="AJ63" s="826"/>
      <c r="AK63" s="826"/>
      <c r="AL63" s="141"/>
      <c r="AM63" s="204"/>
      <c r="AN63" s="204"/>
      <c r="AO63" s="204"/>
      <c r="AP63" s="204"/>
      <c r="AQ63" s="204"/>
      <c r="AR63" s="204"/>
      <c r="AS63" s="204"/>
      <c r="AT63" s="204"/>
      <c r="AU63" s="204"/>
      <c r="AV63" s="204"/>
      <c r="AW63" s="204"/>
      <c r="AX63" s="204"/>
      <c r="AY63" s="204"/>
      <c r="AZ63" s="204"/>
      <c r="BA63" s="204"/>
    </row>
    <row r="64" spans="1:72" s="242" customFormat="1" ht="14.25" customHeight="1">
      <c r="A64" s="207"/>
      <c r="B64" s="207"/>
      <c r="C64" s="238" t="s">
        <v>
187</v>
      </c>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239"/>
      <c r="AN64" s="240"/>
      <c r="AO64" s="240"/>
      <c r="AP64" s="240"/>
      <c r="AQ64" s="240"/>
      <c r="AR64" s="240"/>
      <c r="AS64" s="240"/>
      <c r="AT64" s="240"/>
      <c r="AU64" s="240"/>
      <c r="AV64" s="240"/>
      <c r="AW64" s="240"/>
      <c r="AX64" s="240"/>
      <c r="AY64" s="240"/>
      <c r="AZ64" s="240"/>
      <c r="BA64" s="240"/>
      <c r="BB64" s="241"/>
      <c r="BC64" s="241"/>
      <c r="BD64" s="241"/>
      <c r="BE64" s="241"/>
      <c r="BF64" s="241"/>
      <c r="BG64" s="241"/>
      <c r="BH64" s="241"/>
      <c r="BI64" s="241"/>
      <c r="BJ64" s="241"/>
      <c r="BK64" s="241"/>
      <c r="BL64" s="241"/>
      <c r="BM64" s="241"/>
      <c r="BN64" s="241"/>
      <c r="BO64" s="241"/>
      <c r="BP64" s="241"/>
      <c r="BQ64" s="241"/>
      <c r="BR64" s="241"/>
      <c r="BS64" s="241"/>
      <c r="BT64" s="241"/>
    </row>
    <row r="65" spans="1:82" s="242" customFormat="1" ht="15" customHeight="1" thickBot="1">
      <c r="A65" s="207"/>
      <c r="B65" s="207"/>
      <c r="C65" s="243" t="s">
        <v>
188</v>
      </c>
      <c r="D65" s="804" t="s">
        <v>
191</v>
      </c>
      <c r="E65" s="804"/>
      <c r="F65" s="804"/>
      <c r="G65" s="804"/>
      <c r="H65" s="804"/>
      <c r="I65" s="804"/>
      <c r="J65" s="804"/>
      <c r="K65" s="804"/>
      <c r="L65" s="804"/>
      <c r="M65" s="804"/>
      <c r="N65" s="804"/>
      <c r="O65" s="804"/>
      <c r="P65" s="804"/>
      <c r="Q65" s="804"/>
      <c r="R65" s="804"/>
      <c r="S65" s="804"/>
      <c r="T65" s="804"/>
      <c r="U65" s="804"/>
      <c r="V65" s="804"/>
      <c r="W65" s="804"/>
      <c r="X65" s="804"/>
      <c r="Y65" s="804"/>
      <c r="Z65" s="804"/>
      <c r="AA65" s="804"/>
      <c r="AB65" s="804"/>
      <c r="AC65" s="804"/>
      <c r="AD65" s="804"/>
      <c r="AE65" s="804"/>
      <c r="AF65" s="804"/>
      <c r="AG65" s="804"/>
      <c r="AH65" s="804"/>
      <c r="AI65" s="244"/>
      <c r="AJ65" s="244"/>
      <c r="AK65" s="244"/>
      <c r="AL65" s="244"/>
      <c r="AM65" s="139" t="b">
        <v>
1</v>
      </c>
      <c r="AN65" s="240"/>
      <c r="AO65" s="240"/>
      <c r="AP65" s="240"/>
      <c r="AQ65" s="240"/>
      <c r="AR65" s="240"/>
      <c r="AS65" s="240"/>
      <c r="AT65" s="240"/>
      <c r="AU65" s="240"/>
      <c r="AV65" s="240"/>
      <c r="AW65" s="240"/>
      <c r="AX65" s="240"/>
      <c r="AY65" s="240"/>
      <c r="AZ65" s="240"/>
      <c r="BA65" s="240"/>
      <c r="BB65" s="241"/>
      <c r="BC65" s="241"/>
      <c r="BD65" s="241"/>
      <c r="BE65" s="241"/>
      <c r="BF65" s="241"/>
      <c r="BG65" s="241"/>
      <c r="BH65" s="241"/>
      <c r="BI65" s="241"/>
      <c r="BJ65" s="241"/>
      <c r="BK65" s="241"/>
      <c r="BL65" s="241"/>
      <c r="BM65" s="241"/>
      <c r="BN65" s="241"/>
      <c r="BO65" s="241"/>
      <c r="BP65" s="241"/>
      <c r="BQ65" s="241"/>
      <c r="BR65" s="241"/>
      <c r="BS65" s="241"/>
      <c r="BT65" s="241"/>
    </row>
    <row r="66" spans="1:82" s="242" customFormat="1" ht="21" customHeight="1" thickBot="1">
      <c r="A66" s="207"/>
      <c r="B66" s="207"/>
      <c r="C66" s="930"/>
      <c r="D66" s="931"/>
      <c r="E66" s="802" t="s">
        <v>
190</v>
      </c>
      <c r="F66" s="802"/>
      <c r="G66" s="802"/>
      <c r="H66" s="802"/>
      <c r="I66" s="802"/>
      <c r="J66" s="802"/>
      <c r="K66" s="802"/>
      <c r="L66" s="802"/>
      <c r="M66" s="802"/>
      <c r="N66" s="802"/>
      <c r="O66" s="802"/>
      <c r="P66" s="802"/>
      <c r="Q66" s="802"/>
      <c r="R66" s="802"/>
      <c r="S66" s="802"/>
      <c r="T66" s="802"/>
      <c r="U66" s="802"/>
      <c r="V66" s="802"/>
      <c r="W66" s="802"/>
      <c r="X66" s="802"/>
      <c r="Y66" s="802"/>
      <c r="Z66" s="803"/>
      <c r="AA66" s="142" t="s">
        <v>
98</v>
      </c>
      <c r="AB66" s="176" t="str">
        <f>
IF('別紙様式3-2（４・５月）'!AF6="継続ベア加算なし","",IF(AM65=TRUE,"○","×"))</f>
        <v>
○</v>
      </c>
      <c r="AC66" s="207"/>
      <c r="AD66" s="208"/>
      <c r="AE66" s="208"/>
      <c r="AF66" s="208"/>
      <c r="AG66" s="208"/>
      <c r="AH66" s="208"/>
      <c r="AI66" s="208"/>
      <c r="AJ66" s="208"/>
      <c r="AK66" s="208"/>
      <c r="AL66" s="208"/>
      <c r="AM66" s="924" t="s">
        <v>
2310</v>
      </c>
      <c r="AN66" s="925"/>
      <c r="AO66" s="925"/>
      <c r="AP66" s="925"/>
      <c r="AQ66" s="925"/>
      <c r="AR66" s="925"/>
      <c r="AS66" s="925"/>
      <c r="AT66" s="925"/>
      <c r="AU66" s="925"/>
      <c r="AV66" s="925"/>
      <c r="AW66" s="925"/>
      <c r="AX66" s="925"/>
      <c r="AY66" s="925"/>
      <c r="AZ66" s="925"/>
      <c r="BA66" s="926"/>
      <c r="BB66" s="241"/>
      <c r="BC66" s="241"/>
      <c r="BD66" s="241"/>
      <c r="BE66" s="241"/>
      <c r="BF66" s="241"/>
      <c r="BG66" s="241"/>
      <c r="BH66" s="241"/>
      <c r="BI66" s="241"/>
      <c r="BJ66" s="241"/>
      <c r="BK66" s="241"/>
      <c r="BL66" s="241"/>
      <c r="BM66" s="241"/>
      <c r="BN66" s="241"/>
      <c r="BO66" s="241"/>
      <c r="BP66" s="241"/>
      <c r="BQ66" s="241"/>
      <c r="BR66" s="241"/>
      <c r="BS66" s="241"/>
      <c r="BT66" s="241"/>
    </row>
    <row r="67" spans="1:82" s="242" customFormat="1" ht="6" customHeight="1" thickBot="1">
      <c r="A67" s="207"/>
      <c r="B67" s="207"/>
      <c r="C67" s="207"/>
      <c r="D67" s="207"/>
      <c r="E67" s="207"/>
      <c r="F67" s="207"/>
      <c r="G67" s="207"/>
      <c r="H67" s="207"/>
      <c r="I67" s="207"/>
      <c r="J67" s="246"/>
      <c r="K67" s="246"/>
      <c r="L67" s="246"/>
      <c r="M67" s="246"/>
      <c r="N67" s="246"/>
      <c r="O67" s="246"/>
      <c r="P67" s="246"/>
      <c r="Q67" s="246"/>
      <c r="R67" s="246"/>
      <c r="S67" s="246"/>
      <c r="T67" s="246"/>
      <c r="U67" s="246"/>
      <c r="V67" s="246"/>
      <c r="W67" s="246"/>
      <c r="X67" s="246"/>
      <c r="Y67" s="208"/>
      <c r="Z67" s="208"/>
      <c r="AA67" s="208"/>
      <c r="AB67" s="208"/>
      <c r="AC67" s="208"/>
      <c r="AD67" s="208"/>
      <c r="AE67" s="208"/>
      <c r="AF67" s="208"/>
      <c r="AG67" s="208"/>
      <c r="AH67" s="208"/>
      <c r="AI67" s="208"/>
      <c r="AJ67" s="208"/>
      <c r="AK67" s="208"/>
      <c r="AL67" s="208"/>
      <c r="AM67" s="927"/>
      <c r="AN67" s="928"/>
      <c r="AO67" s="928"/>
      <c r="AP67" s="928"/>
      <c r="AQ67" s="928"/>
      <c r="AR67" s="928"/>
      <c r="AS67" s="928"/>
      <c r="AT67" s="928"/>
      <c r="AU67" s="928"/>
      <c r="AV67" s="928"/>
      <c r="AW67" s="928"/>
      <c r="AX67" s="928"/>
      <c r="AY67" s="928"/>
      <c r="AZ67" s="928"/>
      <c r="BA67" s="929"/>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row>
    <row r="68" spans="1:82" s="242" customFormat="1" ht="14.25">
      <c r="A68" s="207"/>
      <c r="B68" s="207"/>
      <c r="C68" s="238" t="s">
        <v>
189</v>
      </c>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39"/>
      <c r="AN68" s="240"/>
      <c r="AO68" s="248"/>
      <c r="AP68" s="248"/>
      <c r="AQ68" s="248"/>
      <c r="AR68" s="248"/>
      <c r="AS68" s="248"/>
      <c r="AT68" s="248"/>
      <c r="AU68" s="248"/>
      <c r="AV68" s="248"/>
      <c r="AW68" s="248"/>
      <c r="AX68" s="248"/>
      <c r="AY68" s="248"/>
      <c r="AZ68" s="248"/>
      <c r="BA68" s="248"/>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row>
    <row r="69" spans="1:82" s="242" customFormat="1" ht="24.75" customHeight="1" thickBot="1">
      <c r="A69" s="207"/>
      <c r="B69" s="207"/>
      <c r="C69" s="249" t="s">
        <v>
188</v>
      </c>
      <c r="D69" s="804" t="s">
        <v>
192</v>
      </c>
      <c r="E69" s="804"/>
      <c r="F69" s="804"/>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4"/>
      <c r="AG69" s="804"/>
      <c r="AH69" s="804"/>
      <c r="AI69" s="244"/>
      <c r="AJ69" s="244"/>
      <c r="AK69" s="244"/>
      <c r="AL69" s="244"/>
      <c r="AM69" s="239"/>
      <c r="AN69" s="240"/>
      <c r="AO69" s="248"/>
      <c r="AP69" s="248"/>
      <c r="AQ69" s="248"/>
      <c r="AR69" s="248"/>
      <c r="AS69" s="248"/>
      <c r="AT69" s="248"/>
      <c r="AU69" s="248"/>
      <c r="AV69" s="248"/>
      <c r="AW69" s="248"/>
      <c r="AX69" s="248"/>
      <c r="AY69" s="248"/>
      <c r="AZ69" s="248"/>
      <c r="BA69" s="248"/>
      <c r="BO69" s="241"/>
      <c r="BP69" s="241"/>
      <c r="BQ69" s="241"/>
      <c r="BR69" s="241"/>
      <c r="BS69" s="241"/>
      <c r="BT69" s="241"/>
      <c r="BU69" s="241"/>
      <c r="BV69" s="241"/>
      <c r="BW69" s="241"/>
      <c r="BX69" s="241"/>
      <c r="BY69" s="241"/>
      <c r="BZ69" s="241"/>
      <c r="CA69" s="241"/>
      <c r="CB69" s="241"/>
      <c r="CC69" s="241"/>
      <c r="CD69" s="241"/>
    </row>
    <row r="70" spans="1:82" ht="23.25" customHeight="1">
      <c r="A70" s="141"/>
      <c r="B70" s="141"/>
      <c r="C70" s="818" t="s">
        <v>
2064</v>
      </c>
      <c r="D70" s="819"/>
      <c r="E70" s="819"/>
      <c r="F70" s="819"/>
      <c r="G70" s="819"/>
      <c r="H70" s="819"/>
      <c r="I70" s="819"/>
      <c r="J70" s="819"/>
      <c r="K70" s="819"/>
      <c r="L70" s="819"/>
      <c r="M70" s="819"/>
      <c r="N70" s="819"/>
      <c r="O70" s="819"/>
      <c r="P70" s="819"/>
      <c r="Q70" s="819"/>
      <c r="R70" s="819"/>
      <c r="S70" s="819"/>
      <c r="T70" s="820"/>
      <c r="U70" s="932">
        <f>
'別紙様式3-2（４・５月）'!N8</f>
        <v>
0</v>
      </c>
      <c r="V70" s="933"/>
      <c r="W70" s="933"/>
      <c r="X70" s="933"/>
      <c r="Y70" s="933"/>
      <c r="Z70" s="227" t="s">
        <v>
4</v>
      </c>
      <c r="AA70" s="247"/>
      <c r="AB70" s="250" t="s">
        <v>
98</v>
      </c>
      <c r="AC70" s="634" t="str">
        <f>
IF('別紙様式3-2（４・５月）'!AF5="新規ベア加算なし","",IF(U71&gt;=U70,"○","×"))</f>
        <v>
○</v>
      </c>
      <c r="AD70" s="141"/>
      <c r="AE70" s="141"/>
      <c r="AF70" s="141"/>
      <c r="AG70" s="141"/>
      <c r="AH70" s="141"/>
      <c r="AI70" s="141"/>
      <c r="AJ70" s="141"/>
      <c r="AK70" s="141"/>
      <c r="AL70" s="141"/>
      <c r="AM70" s="204"/>
      <c r="AN70" s="204"/>
      <c r="AO70" s="248"/>
      <c r="AP70" s="248"/>
      <c r="AQ70" s="248"/>
      <c r="AR70" s="248"/>
      <c r="AS70" s="248"/>
      <c r="AT70" s="248"/>
      <c r="AU70" s="248"/>
      <c r="AV70" s="248"/>
      <c r="AW70" s="248"/>
      <c r="AX70" s="248"/>
      <c r="AY70" s="248"/>
      <c r="AZ70" s="248"/>
      <c r="BA70" s="248"/>
    </row>
    <row r="71" spans="1:82" ht="23.25" customHeight="1" thickBot="1">
      <c r="A71" s="141"/>
      <c r="B71" s="141"/>
      <c r="C71" s="934" t="s">
        <v>
2063</v>
      </c>
      <c r="D71" s="935"/>
      <c r="E71" s="935"/>
      <c r="F71" s="935"/>
      <c r="G71" s="935"/>
      <c r="H71" s="935"/>
      <c r="I71" s="935"/>
      <c r="J71" s="935"/>
      <c r="K71" s="935"/>
      <c r="L71" s="935"/>
      <c r="M71" s="935"/>
      <c r="N71" s="935"/>
      <c r="O71" s="935"/>
      <c r="P71" s="935"/>
      <c r="Q71" s="935"/>
      <c r="R71" s="935"/>
      <c r="S71" s="935"/>
      <c r="T71" s="936"/>
      <c r="U71" s="932">
        <f>
U72+U76</f>
        <v>
812000</v>
      </c>
      <c r="V71" s="933"/>
      <c r="W71" s="933"/>
      <c r="X71" s="933"/>
      <c r="Y71" s="933"/>
      <c r="Z71" s="227" t="s">
        <v>
4</v>
      </c>
      <c r="AA71" s="141"/>
      <c r="AB71" s="250" t="s">
        <v>
180</v>
      </c>
      <c r="AC71" s="635"/>
      <c r="AD71" s="250"/>
      <c r="AE71" s="250"/>
      <c r="AF71" s="250"/>
      <c r="AG71" s="250"/>
      <c r="AH71" s="250"/>
      <c r="AI71" s="231"/>
      <c r="AJ71" s="231"/>
      <c r="AK71" s="231"/>
      <c r="AL71" s="231"/>
      <c r="AM71" s="251"/>
      <c r="AN71" s="204"/>
      <c r="AO71" s="204"/>
      <c r="AP71" s="204"/>
      <c r="AQ71" s="204"/>
      <c r="AR71" s="204"/>
      <c r="AS71" s="204"/>
      <c r="AT71" s="204"/>
      <c r="AU71" s="204"/>
      <c r="AV71" s="204"/>
      <c r="AW71" s="204"/>
      <c r="AX71" s="204"/>
      <c r="AY71" s="204"/>
      <c r="AZ71" s="204"/>
      <c r="BA71" s="204"/>
    </row>
    <row r="72" spans="1:82" ht="12.95" customHeight="1" thickBot="1">
      <c r="A72" s="141"/>
      <c r="B72" s="141"/>
      <c r="C72" s="937" t="s">
        <v>
96</v>
      </c>
      <c r="D72" s="808"/>
      <c r="E72" s="601" t="s">
        <v>
2065</v>
      </c>
      <c r="F72" s="602"/>
      <c r="G72" s="602"/>
      <c r="H72" s="602"/>
      <c r="I72" s="602"/>
      <c r="J72" s="602"/>
      <c r="K72" s="602"/>
      <c r="L72" s="602"/>
      <c r="M72" s="602"/>
      <c r="N72" s="602"/>
      <c r="O72" s="602"/>
      <c r="P72" s="602"/>
      <c r="Q72" s="602"/>
      <c r="R72" s="602"/>
      <c r="S72" s="602"/>
      <c r="T72" s="603"/>
      <c r="U72" s="607">
        <v>
456000</v>
      </c>
      <c r="V72" s="608"/>
      <c r="W72" s="608"/>
      <c r="X72" s="608"/>
      <c r="Y72" s="609"/>
      <c r="Z72" s="613" t="s">
        <v>
4</v>
      </c>
      <c r="AA72" s="141"/>
      <c r="AB72" s="225"/>
      <c r="AC72" s="225"/>
      <c r="AD72" s="230"/>
      <c r="AE72" s="252"/>
      <c r="AF72" s="252"/>
      <c r="AG72" s="230"/>
      <c r="AH72" s="141"/>
      <c r="AI72" s="231"/>
      <c r="AJ72" s="231"/>
      <c r="AK72" s="141"/>
      <c r="AL72" s="231"/>
      <c r="AM72" s="251"/>
      <c r="AN72" s="204"/>
      <c r="AO72" s="204"/>
      <c r="AP72" s="204"/>
      <c r="AQ72" s="204"/>
      <c r="AR72" s="204"/>
      <c r="AS72" s="204"/>
      <c r="AT72" s="204"/>
      <c r="AU72" s="204"/>
      <c r="AV72" s="204"/>
      <c r="AW72" s="204"/>
      <c r="AX72" s="204"/>
      <c r="AY72" s="204"/>
      <c r="AZ72" s="204"/>
      <c r="BA72" s="204"/>
    </row>
    <row r="73" spans="1:82" ht="12.95" customHeight="1">
      <c r="A73" s="141"/>
      <c r="B73" s="141"/>
      <c r="C73" s="937"/>
      <c r="D73" s="808"/>
      <c r="E73" s="604"/>
      <c r="F73" s="605"/>
      <c r="G73" s="605"/>
      <c r="H73" s="605"/>
      <c r="I73" s="605"/>
      <c r="J73" s="605"/>
      <c r="K73" s="605"/>
      <c r="L73" s="605"/>
      <c r="M73" s="605"/>
      <c r="N73" s="605"/>
      <c r="O73" s="605"/>
      <c r="P73" s="605"/>
      <c r="Q73" s="605"/>
      <c r="R73" s="605"/>
      <c r="S73" s="605"/>
      <c r="T73" s="606"/>
      <c r="U73" s="610"/>
      <c r="V73" s="611"/>
      <c r="W73" s="611"/>
      <c r="X73" s="611"/>
      <c r="Y73" s="612"/>
      <c r="Z73" s="613"/>
      <c r="AA73" s="141" t="s">
        <v>
98</v>
      </c>
      <c r="AB73" s="632" t="s">
        <v>
18</v>
      </c>
      <c r="AC73" s="626">
        <f>
IFERROR(U74/U72*100,0)</f>
        <v>
79.385964912280699</v>
      </c>
      <c r="AD73" s="627"/>
      <c r="AE73" s="628"/>
      <c r="AF73" s="632" t="s">
        <v>
19</v>
      </c>
      <c r="AG73" s="632" t="s">
        <v>
89</v>
      </c>
      <c r="AH73" s="633" t="s">
        <v>
98</v>
      </c>
      <c r="AI73" s="634" t="str">
        <f>
IF('別紙様式3-2（４・５月）'!AF5="","",IF(AND(AC73&gt;=200/3,AC73&lt;100),"○","×"))</f>
        <v>
○</v>
      </c>
      <c r="AJ73" s="231"/>
      <c r="AK73" s="141"/>
      <c r="AL73" s="231"/>
      <c r="AM73" s="585" t="s">
        <v>
2270</v>
      </c>
      <c r="AN73" s="586"/>
      <c r="AO73" s="586"/>
      <c r="AP73" s="586"/>
      <c r="AQ73" s="586"/>
      <c r="AR73" s="586"/>
      <c r="AS73" s="586"/>
      <c r="AT73" s="586"/>
      <c r="AU73" s="586"/>
      <c r="AV73" s="586"/>
      <c r="AW73" s="586"/>
      <c r="AX73" s="586"/>
      <c r="AY73" s="586"/>
      <c r="AZ73" s="586"/>
      <c r="BA73" s="587"/>
    </row>
    <row r="74" spans="1:82" ht="12.95" customHeight="1" thickBot="1">
      <c r="A74" s="141"/>
      <c r="B74" s="141"/>
      <c r="C74" s="937"/>
      <c r="D74" s="808"/>
      <c r="E74" s="253"/>
      <c r="F74" s="614" t="s">
        <v>
2067</v>
      </c>
      <c r="G74" s="615"/>
      <c r="H74" s="615"/>
      <c r="I74" s="615"/>
      <c r="J74" s="615"/>
      <c r="K74" s="615"/>
      <c r="L74" s="615"/>
      <c r="M74" s="615"/>
      <c r="N74" s="615"/>
      <c r="O74" s="615"/>
      <c r="P74" s="615"/>
      <c r="Q74" s="615"/>
      <c r="R74" s="615"/>
      <c r="S74" s="615"/>
      <c r="T74" s="616"/>
      <c r="U74" s="620">
        <v>
362000</v>
      </c>
      <c r="V74" s="621"/>
      <c r="W74" s="621"/>
      <c r="X74" s="621"/>
      <c r="Y74" s="622"/>
      <c r="Z74" s="613" t="s">
        <v>
4</v>
      </c>
      <c r="AA74" s="141" t="s">
        <v>
98</v>
      </c>
      <c r="AB74" s="632"/>
      <c r="AC74" s="629"/>
      <c r="AD74" s="630"/>
      <c r="AE74" s="631"/>
      <c r="AF74" s="632"/>
      <c r="AG74" s="632"/>
      <c r="AH74" s="633"/>
      <c r="AI74" s="635"/>
      <c r="AJ74" s="231"/>
      <c r="AK74" s="141"/>
      <c r="AL74" s="231"/>
      <c r="AM74" s="588"/>
      <c r="AN74" s="589"/>
      <c r="AO74" s="589"/>
      <c r="AP74" s="589"/>
      <c r="AQ74" s="589"/>
      <c r="AR74" s="589"/>
      <c r="AS74" s="589"/>
      <c r="AT74" s="589"/>
      <c r="AU74" s="589"/>
      <c r="AV74" s="589"/>
      <c r="AW74" s="589"/>
      <c r="AX74" s="589"/>
      <c r="AY74" s="589"/>
      <c r="AZ74" s="589"/>
      <c r="BA74" s="590"/>
    </row>
    <row r="75" spans="1:82" ht="12.95" customHeight="1" thickBot="1">
      <c r="A75" s="141"/>
      <c r="B75" s="141"/>
      <c r="C75" s="937"/>
      <c r="D75" s="808"/>
      <c r="E75" s="254"/>
      <c r="F75" s="617"/>
      <c r="G75" s="618"/>
      <c r="H75" s="618"/>
      <c r="I75" s="618"/>
      <c r="J75" s="618"/>
      <c r="K75" s="618"/>
      <c r="L75" s="618"/>
      <c r="M75" s="618"/>
      <c r="N75" s="618"/>
      <c r="O75" s="618"/>
      <c r="P75" s="618"/>
      <c r="Q75" s="618"/>
      <c r="R75" s="618"/>
      <c r="S75" s="618"/>
      <c r="T75" s="619"/>
      <c r="U75" s="623"/>
      <c r="V75" s="624"/>
      <c r="W75" s="624"/>
      <c r="X75" s="624"/>
      <c r="Y75" s="625"/>
      <c r="Z75" s="613"/>
      <c r="AA75" s="141"/>
      <c r="AB75" s="225"/>
      <c r="AC75" s="225"/>
      <c r="AD75" s="225"/>
      <c r="AE75" s="225"/>
      <c r="AF75" s="225"/>
      <c r="AG75" s="225"/>
      <c r="AH75" s="141"/>
      <c r="AI75" s="141"/>
      <c r="AJ75" s="231"/>
      <c r="AK75" s="231"/>
      <c r="AL75" s="231"/>
    </row>
    <row r="76" spans="1:82" ht="12.95" customHeight="1" thickBot="1">
      <c r="A76" s="141"/>
      <c r="B76" s="141"/>
      <c r="C76" s="805" t="s">
        <v>
2066</v>
      </c>
      <c r="D76" s="806"/>
      <c r="E76" s="601" t="s">
        <v>
2269</v>
      </c>
      <c r="F76" s="602"/>
      <c r="G76" s="602"/>
      <c r="H76" s="602"/>
      <c r="I76" s="602"/>
      <c r="J76" s="602"/>
      <c r="K76" s="602"/>
      <c r="L76" s="602"/>
      <c r="M76" s="602"/>
      <c r="N76" s="602"/>
      <c r="O76" s="602"/>
      <c r="P76" s="602"/>
      <c r="Q76" s="602"/>
      <c r="R76" s="602"/>
      <c r="S76" s="602"/>
      <c r="T76" s="603"/>
      <c r="U76" s="607">
        <v>
356000</v>
      </c>
      <c r="V76" s="608"/>
      <c r="W76" s="608"/>
      <c r="X76" s="608"/>
      <c r="Y76" s="609"/>
      <c r="Z76" s="613" t="s">
        <v>
4</v>
      </c>
      <c r="AA76" s="141"/>
      <c r="AB76" s="225"/>
      <c r="AC76" s="225"/>
      <c r="AD76" s="230"/>
      <c r="AE76" s="252"/>
      <c r="AF76" s="252"/>
      <c r="AG76" s="230"/>
      <c r="AH76" s="141"/>
      <c r="AI76" s="141"/>
      <c r="AJ76" s="231"/>
      <c r="AK76" s="231"/>
      <c r="AL76" s="231"/>
      <c r="AM76" s="251"/>
      <c r="AN76" s="204"/>
      <c r="AO76" s="204"/>
      <c r="AP76" s="204"/>
      <c r="AQ76" s="204"/>
      <c r="AR76" s="204"/>
      <c r="AS76" s="204"/>
      <c r="AT76" s="204"/>
      <c r="AU76" s="204"/>
      <c r="AV76" s="204"/>
      <c r="AW76" s="204"/>
      <c r="AX76" s="204"/>
      <c r="AY76" s="204"/>
      <c r="AZ76" s="204"/>
      <c r="BA76" s="204"/>
    </row>
    <row r="77" spans="1:82" ht="12.95" customHeight="1">
      <c r="A77" s="141"/>
      <c r="B77" s="141"/>
      <c r="C77" s="807"/>
      <c r="D77" s="808"/>
      <c r="E77" s="604"/>
      <c r="F77" s="605"/>
      <c r="G77" s="605"/>
      <c r="H77" s="605"/>
      <c r="I77" s="605"/>
      <c r="J77" s="605"/>
      <c r="K77" s="605"/>
      <c r="L77" s="605"/>
      <c r="M77" s="605"/>
      <c r="N77" s="605"/>
      <c r="O77" s="605"/>
      <c r="P77" s="605"/>
      <c r="Q77" s="605"/>
      <c r="R77" s="605"/>
      <c r="S77" s="605"/>
      <c r="T77" s="606"/>
      <c r="U77" s="610"/>
      <c r="V77" s="611"/>
      <c r="W77" s="611"/>
      <c r="X77" s="611"/>
      <c r="Y77" s="612"/>
      <c r="Z77" s="613"/>
      <c r="AA77" s="141" t="s">
        <v>
98</v>
      </c>
      <c r="AB77" s="632" t="s">
        <v>
18</v>
      </c>
      <c r="AC77" s="626">
        <f>
IFERROR(U78/U76*100,0)</f>
        <v>
73.595505617977537</v>
      </c>
      <c r="AD77" s="627"/>
      <c r="AE77" s="628"/>
      <c r="AF77" s="632" t="s">
        <v>
19</v>
      </c>
      <c r="AG77" s="632" t="s">
        <v>
89</v>
      </c>
      <c r="AH77" s="633" t="s">
        <v>
98</v>
      </c>
      <c r="AI77" s="634" t="str">
        <f>
IF('別紙様式3-2（４・５月）'!AF5="","",IF(AND(AC77&gt;=200/3,AC77&lt;100),"○","×"))</f>
        <v>
○</v>
      </c>
      <c r="AJ77" s="231"/>
      <c r="AK77" s="231"/>
      <c r="AL77" s="231"/>
      <c r="AM77" s="636" t="s">
        <v>
2271</v>
      </c>
      <c r="AN77" s="637"/>
      <c r="AO77" s="637"/>
      <c r="AP77" s="637"/>
      <c r="AQ77" s="637"/>
      <c r="AR77" s="637"/>
      <c r="AS77" s="637"/>
      <c r="AT77" s="637"/>
      <c r="AU77" s="637"/>
      <c r="AV77" s="637"/>
      <c r="AW77" s="637"/>
      <c r="AX77" s="637"/>
      <c r="AY77" s="637"/>
      <c r="AZ77" s="637"/>
      <c r="BA77" s="638"/>
    </row>
    <row r="78" spans="1:82" ht="12.95" customHeight="1" thickBot="1">
      <c r="A78" s="141"/>
      <c r="B78" s="141"/>
      <c r="C78" s="807"/>
      <c r="D78" s="808"/>
      <c r="E78" s="253"/>
      <c r="F78" s="614" t="s">
        <v>
2067</v>
      </c>
      <c r="G78" s="615"/>
      <c r="H78" s="615"/>
      <c r="I78" s="615"/>
      <c r="J78" s="615"/>
      <c r="K78" s="615"/>
      <c r="L78" s="615"/>
      <c r="M78" s="615"/>
      <c r="N78" s="615"/>
      <c r="O78" s="615"/>
      <c r="P78" s="615"/>
      <c r="Q78" s="615"/>
      <c r="R78" s="615"/>
      <c r="S78" s="615"/>
      <c r="T78" s="616"/>
      <c r="U78" s="620">
        <v>
262000</v>
      </c>
      <c r="V78" s="621"/>
      <c r="W78" s="621"/>
      <c r="X78" s="621"/>
      <c r="Y78" s="622"/>
      <c r="Z78" s="613" t="s">
        <v>
4</v>
      </c>
      <c r="AA78" s="141" t="s">
        <v>
98</v>
      </c>
      <c r="AB78" s="632"/>
      <c r="AC78" s="629"/>
      <c r="AD78" s="630"/>
      <c r="AE78" s="631"/>
      <c r="AF78" s="632"/>
      <c r="AG78" s="632"/>
      <c r="AH78" s="633"/>
      <c r="AI78" s="635"/>
      <c r="AJ78" s="231"/>
      <c r="AK78" s="231"/>
      <c r="AL78" s="231"/>
      <c r="AM78" s="639"/>
      <c r="AN78" s="640"/>
      <c r="AO78" s="640"/>
      <c r="AP78" s="640"/>
      <c r="AQ78" s="640"/>
      <c r="AR78" s="640"/>
      <c r="AS78" s="640"/>
      <c r="AT78" s="640"/>
      <c r="AU78" s="640"/>
      <c r="AV78" s="640"/>
      <c r="AW78" s="640"/>
      <c r="AX78" s="640"/>
      <c r="AY78" s="640"/>
      <c r="AZ78" s="640"/>
      <c r="BA78" s="641"/>
    </row>
    <row r="79" spans="1:82" ht="12.95" customHeight="1" thickBot="1">
      <c r="A79" s="141"/>
      <c r="B79" s="141"/>
      <c r="C79" s="809"/>
      <c r="D79" s="810"/>
      <c r="E79" s="255"/>
      <c r="F79" s="617"/>
      <c r="G79" s="618"/>
      <c r="H79" s="618"/>
      <c r="I79" s="618"/>
      <c r="J79" s="618"/>
      <c r="K79" s="618"/>
      <c r="L79" s="618"/>
      <c r="M79" s="618"/>
      <c r="N79" s="618"/>
      <c r="O79" s="618"/>
      <c r="P79" s="618"/>
      <c r="Q79" s="618"/>
      <c r="R79" s="618"/>
      <c r="S79" s="618"/>
      <c r="T79" s="619"/>
      <c r="U79" s="623"/>
      <c r="V79" s="624"/>
      <c r="W79" s="624"/>
      <c r="X79" s="624"/>
      <c r="Y79" s="625"/>
      <c r="Z79" s="613"/>
      <c r="AA79" s="141"/>
      <c r="AB79" s="141"/>
      <c r="AC79" s="141"/>
      <c r="AD79" s="141"/>
      <c r="AE79" s="141"/>
      <c r="AF79" s="141"/>
      <c r="AG79" s="141"/>
      <c r="AH79" s="141"/>
      <c r="AI79" s="256"/>
      <c r="AJ79" s="231"/>
      <c r="AK79" s="231"/>
      <c r="AL79" s="231"/>
    </row>
    <row r="80" spans="1:82" ht="16.5" customHeight="1" thickBot="1">
      <c r="A80" s="141"/>
      <c r="B80" s="257"/>
      <c r="C80" s="257"/>
      <c r="D80" s="257"/>
      <c r="E80" s="257"/>
      <c r="F80" s="257"/>
      <c r="G80" s="257"/>
      <c r="H80" s="257"/>
      <c r="I80" s="257"/>
      <c r="J80" s="257"/>
      <c r="K80" s="257"/>
      <c r="L80" s="257"/>
      <c r="M80" s="257"/>
      <c r="N80" s="257"/>
      <c r="O80" s="257"/>
      <c r="P80" s="257"/>
      <c r="Q80" s="257"/>
      <c r="R80" s="257"/>
      <c r="S80" s="257"/>
      <c r="T80" s="257"/>
      <c r="U80" s="258"/>
      <c r="V80" s="122"/>
      <c r="W80" s="122"/>
      <c r="X80" s="122"/>
      <c r="Y80" s="123"/>
      <c r="Z80" s="124"/>
      <c r="AA80" s="123"/>
      <c r="AB80" s="235"/>
      <c r="AC80" s="236"/>
      <c r="AD80" s="237"/>
      <c r="AE80" s="237"/>
      <c r="AF80" s="230"/>
      <c r="AG80" s="215"/>
      <c r="AH80" s="259"/>
      <c r="AI80" s="256"/>
      <c r="AJ80" s="231"/>
      <c r="AK80" s="231"/>
      <c r="AL80" s="231"/>
      <c r="AM80" s="251"/>
      <c r="AN80" s="204"/>
      <c r="AO80" s="204"/>
      <c r="AP80" s="204"/>
      <c r="AQ80" s="204"/>
      <c r="AR80" s="204"/>
      <c r="AS80" s="204"/>
      <c r="AT80" s="204"/>
      <c r="AU80" s="204"/>
      <c r="AV80" s="204"/>
      <c r="AW80" s="204"/>
      <c r="AX80" s="204"/>
      <c r="AY80" s="204"/>
      <c r="AZ80" s="204"/>
      <c r="BA80" s="204"/>
    </row>
    <row r="81" spans="1:53" ht="18" customHeight="1" thickBot="1">
      <c r="A81" s="141"/>
      <c r="B81" s="213" t="s">
        <v>
2042</v>
      </c>
      <c r="C81" s="213"/>
      <c r="D81" s="213"/>
      <c r="E81" s="213"/>
      <c r="F81" s="213"/>
      <c r="G81" s="213"/>
      <c r="H81" s="213"/>
      <c r="I81" s="213"/>
      <c r="J81" s="213"/>
      <c r="K81" s="213"/>
      <c r="L81" s="213"/>
      <c r="M81" s="796"/>
      <c r="N81" s="797"/>
      <c r="O81" s="798" t="s">
        <v>
2043</v>
      </c>
      <c r="P81" s="798"/>
      <c r="Q81" s="798"/>
      <c r="R81" s="798"/>
      <c r="S81" s="798"/>
      <c r="T81" s="798"/>
      <c r="U81" s="798"/>
      <c r="V81" s="798"/>
      <c r="W81" s="798"/>
      <c r="X81" s="798"/>
      <c r="Y81" s="798"/>
      <c r="Z81" s="798"/>
      <c r="AA81" s="798"/>
      <c r="AB81" s="798"/>
      <c r="AC81" s="798"/>
      <c r="AD81" s="798"/>
      <c r="AE81" s="798"/>
      <c r="AF81" s="798"/>
      <c r="AG81" s="798"/>
      <c r="AH81" s="798"/>
      <c r="AI81" s="798"/>
      <c r="AJ81" s="798"/>
      <c r="AK81" s="799"/>
      <c r="AL81" s="219"/>
      <c r="AM81" s="139" t="b">
        <v>
0</v>
      </c>
      <c r="AN81" s="260"/>
      <c r="AO81" s="204"/>
      <c r="AP81" s="204"/>
      <c r="AQ81" s="204"/>
      <c r="AR81" s="204"/>
      <c r="AS81" s="204"/>
      <c r="AT81" s="204"/>
      <c r="AU81" s="204"/>
      <c r="AV81" s="204"/>
      <c r="AW81" s="204"/>
      <c r="AX81" s="204"/>
      <c r="AY81" s="204"/>
      <c r="AZ81" s="204"/>
      <c r="BA81" s="204"/>
    </row>
    <row r="82" spans="1:53" ht="3" customHeight="1" thickBot="1">
      <c r="A82" s="141"/>
      <c r="B82" s="141"/>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9"/>
      <c r="AM82" s="251"/>
      <c r="AN82" s="204"/>
      <c r="AO82" s="204"/>
      <c r="AP82" s="204"/>
      <c r="AQ82" s="204"/>
      <c r="AR82" s="204"/>
      <c r="AS82" s="204"/>
      <c r="AT82" s="204"/>
      <c r="AU82" s="204"/>
      <c r="AV82" s="204"/>
      <c r="AW82" s="204"/>
      <c r="AX82" s="204"/>
      <c r="AY82" s="204"/>
      <c r="AZ82" s="204"/>
      <c r="BA82" s="204"/>
    </row>
    <row r="83" spans="1:53" ht="13.5" customHeight="1" thickBot="1">
      <c r="A83" s="141"/>
      <c r="B83" s="238" t="s">
        <v>
1964</v>
      </c>
      <c r="C83" s="159"/>
      <c r="D83" s="159"/>
      <c r="E83" s="159"/>
      <c r="F83" s="159"/>
      <c r="G83" s="159"/>
      <c r="H83" s="159"/>
      <c r="I83" s="159"/>
      <c r="J83" s="159"/>
      <c r="K83" s="159"/>
      <c r="L83" s="159"/>
      <c r="M83" s="159"/>
      <c r="N83" s="159"/>
      <c r="O83" s="159"/>
      <c r="P83" s="159"/>
      <c r="Q83" s="159"/>
      <c r="R83" s="159"/>
      <c r="S83" s="261" t="s">
        <v>
188</v>
      </c>
      <c r="T83" s="262" t="s">
        <v>
2010</v>
      </c>
      <c r="U83" s="159"/>
      <c r="V83" s="159"/>
      <c r="W83" s="159"/>
      <c r="X83" s="159"/>
      <c r="Y83" s="159"/>
      <c r="Z83" s="159"/>
      <c r="AA83" s="159"/>
      <c r="AB83" s="159"/>
      <c r="AC83" s="159"/>
      <c r="AD83" s="159"/>
      <c r="AE83" s="159"/>
      <c r="AF83" s="159"/>
      <c r="AG83" s="159"/>
      <c r="AH83" s="159"/>
      <c r="AI83" s="843" t="str">
        <f>
IF(OR('別紙様式3-2（４・５月）'!AE5="処遇加算Ⅰ・Ⅱあり",'別紙様式3-3（６月以降分）'!AF5="旧処遇加算Ⅰ・Ⅱ相当あり"),"該当","")</f>
        <v>
該当</v>
      </c>
      <c r="AJ83" s="844"/>
      <c r="AK83" s="845"/>
      <c r="AL83" s="146"/>
      <c r="AM83" s="251"/>
      <c r="AN83" s="204"/>
      <c r="AO83" s="204"/>
      <c r="AP83" s="204"/>
      <c r="AQ83" s="204"/>
      <c r="AR83" s="204"/>
      <c r="AS83" s="204"/>
      <c r="AT83" s="204"/>
      <c r="AU83" s="204"/>
      <c r="AV83" s="204"/>
      <c r="AW83" s="204"/>
      <c r="AX83" s="204"/>
      <c r="AY83" s="204"/>
      <c r="AZ83" s="204"/>
      <c r="BA83" s="204"/>
    </row>
    <row r="84" spans="1:53" ht="2.25" customHeight="1" thickBot="1">
      <c r="A84" s="141"/>
      <c r="B84" s="146"/>
      <c r="C84" s="146"/>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146"/>
      <c r="AM84" s="251"/>
      <c r="AN84" s="204"/>
      <c r="AO84" s="204"/>
      <c r="AP84" s="204"/>
      <c r="AQ84" s="204"/>
      <c r="AR84" s="204"/>
      <c r="AS84" s="204"/>
      <c r="AT84" s="204"/>
      <c r="AU84" s="204"/>
      <c r="AV84" s="204"/>
      <c r="AW84" s="204"/>
      <c r="AX84" s="204"/>
      <c r="AY84" s="204"/>
      <c r="AZ84" s="204"/>
      <c r="BA84" s="204"/>
    </row>
    <row r="85" spans="1:53" ht="13.5" customHeight="1" thickBot="1">
      <c r="A85" s="141"/>
      <c r="B85" s="238" t="s">
        <v>
1965</v>
      </c>
      <c r="C85" s="264"/>
      <c r="D85" s="264"/>
      <c r="E85" s="264"/>
      <c r="F85" s="264"/>
      <c r="G85" s="264"/>
      <c r="H85" s="264"/>
      <c r="I85" s="264"/>
      <c r="J85" s="264"/>
      <c r="K85" s="264"/>
      <c r="L85" s="264"/>
      <c r="M85" s="264"/>
      <c r="N85" s="264"/>
      <c r="O85" s="264"/>
      <c r="P85" s="264"/>
      <c r="Q85" s="264"/>
      <c r="R85" s="264"/>
      <c r="S85" s="261" t="s">
        <v>
188</v>
      </c>
      <c r="T85" s="262" t="s">
        <v>
2009</v>
      </c>
      <c r="U85" s="264"/>
      <c r="V85" s="264"/>
      <c r="W85" s="264"/>
      <c r="X85" s="264"/>
      <c r="Y85" s="264"/>
      <c r="Z85" s="264"/>
      <c r="AA85" s="264"/>
      <c r="AB85" s="264"/>
      <c r="AC85" s="264"/>
      <c r="AD85" s="264"/>
      <c r="AE85" s="264"/>
      <c r="AF85" s="264"/>
      <c r="AG85" s="264"/>
      <c r="AH85" s="264"/>
      <c r="AI85" s="843" t="str">
        <f>
IF(AND('別紙様式3-2（４・５月）'!AE5="処遇加算Ⅰ・Ⅱなし",'別紙様式3-3（６月以降分）'!AF5="旧処遇加算Ⅰ・Ⅱ相当なし"),"該当","")</f>
        <v/>
      </c>
      <c r="AJ85" s="844"/>
      <c r="AK85" s="845"/>
      <c r="AL85" s="146"/>
      <c r="AM85" s="251"/>
      <c r="AN85" s="204"/>
      <c r="AO85" s="204"/>
      <c r="AP85" s="204"/>
      <c r="AQ85" s="204"/>
      <c r="AR85" s="204"/>
      <c r="AS85" s="204"/>
      <c r="AT85" s="204"/>
      <c r="AU85" s="204"/>
      <c r="AV85" s="204"/>
      <c r="AW85" s="204"/>
      <c r="AX85" s="204"/>
      <c r="AY85" s="204"/>
      <c r="AZ85" s="204"/>
      <c r="BA85" s="204"/>
    </row>
    <row r="86" spans="1:53" ht="6" customHeight="1">
      <c r="A86" s="141"/>
      <c r="B86" s="249"/>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146"/>
      <c r="AB86" s="265"/>
      <c r="AC86" s="265"/>
      <c r="AD86" s="265"/>
      <c r="AE86" s="265"/>
      <c r="AF86" s="265"/>
      <c r="AG86" s="265"/>
      <c r="AH86" s="265"/>
      <c r="AI86" s="265"/>
      <c r="AJ86" s="265"/>
      <c r="AK86" s="265"/>
      <c r="AL86" s="146"/>
      <c r="AM86" s="251"/>
      <c r="AN86" s="204"/>
      <c r="AO86" s="204"/>
      <c r="AP86" s="204"/>
      <c r="AQ86" s="204"/>
      <c r="AR86" s="204"/>
      <c r="AS86" s="204"/>
      <c r="AT86" s="204"/>
      <c r="AU86" s="204"/>
      <c r="AV86" s="204"/>
      <c r="AW86" s="204"/>
      <c r="AX86" s="204"/>
      <c r="AY86" s="204"/>
      <c r="AZ86" s="204"/>
      <c r="BA86" s="204"/>
    </row>
    <row r="87" spans="1:53" ht="16.5" customHeight="1" thickBot="1">
      <c r="A87" s="141"/>
      <c r="B87" s="207"/>
      <c r="C87" s="813" t="s">
        <v>
1966</v>
      </c>
      <c r="D87" s="813"/>
      <c r="E87" s="813"/>
      <c r="F87" s="813"/>
      <c r="G87" s="813"/>
      <c r="H87" s="813"/>
      <c r="I87" s="813"/>
      <c r="J87" s="813"/>
      <c r="K87" s="813"/>
      <c r="L87" s="813"/>
      <c r="M87" s="813"/>
      <c r="N87" s="813"/>
      <c r="O87" s="813"/>
      <c r="P87" s="813"/>
      <c r="Q87" s="813"/>
      <c r="R87" s="813"/>
      <c r="S87" s="813"/>
      <c r="T87" s="813"/>
      <c r="U87" s="207"/>
      <c r="V87" s="207"/>
      <c r="W87" s="207"/>
      <c r="X87" s="207"/>
      <c r="Y87" s="207"/>
      <c r="Z87" s="207"/>
      <c r="AA87" s="207"/>
      <c r="AB87" s="207"/>
      <c r="AC87" s="207"/>
      <c r="AD87" s="192"/>
      <c r="AE87" s="192"/>
      <c r="AF87" s="192"/>
      <c r="AG87" s="192"/>
      <c r="AH87" s="192"/>
      <c r="AI87" s="192"/>
      <c r="AJ87" s="192"/>
      <c r="AK87" s="192"/>
      <c r="AL87" s="146"/>
      <c r="AM87" s="251"/>
      <c r="AN87" s="204"/>
      <c r="AO87" s="204"/>
      <c r="AP87" s="204"/>
      <c r="AQ87" s="204"/>
      <c r="AR87" s="204"/>
      <c r="AS87" s="204"/>
      <c r="AT87" s="204"/>
      <c r="AU87" s="204"/>
      <c r="AV87" s="204"/>
      <c r="AW87" s="204"/>
      <c r="AX87" s="204"/>
      <c r="AY87" s="204"/>
      <c r="AZ87" s="204"/>
      <c r="BA87" s="204"/>
    </row>
    <row r="88" spans="1:53" ht="18.75" customHeight="1" thickBot="1">
      <c r="A88" s="141"/>
      <c r="B88" s="146"/>
      <c r="C88" s="796"/>
      <c r="D88" s="797"/>
      <c r="E88" s="811" t="s">
        <v>
1967</v>
      </c>
      <c r="F88" s="811"/>
      <c r="G88" s="811"/>
      <c r="H88" s="811"/>
      <c r="I88" s="811"/>
      <c r="J88" s="811"/>
      <c r="K88" s="811"/>
      <c r="L88" s="811"/>
      <c r="M88" s="811"/>
      <c r="N88" s="811"/>
      <c r="O88" s="811"/>
      <c r="P88" s="811"/>
      <c r="Q88" s="811"/>
      <c r="R88" s="812"/>
      <c r="S88" s="266" t="s">
        <v>
98</v>
      </c>
      <c r="T88" s="176" t="str">
        <f>
IF(AM81=TRUE,"",IF(AM88=TRUE,"○",IF(AND(AI85="該当",AM94=TRUE),"","×")))</f>
        <v>
○</v>
      </c>
      <c r="U88" s="146"/>
      <c r="V88" s="267"/>
      <c r="W88" s="267"/>
      <c r="X88" s="267"/>
      <c r="Y88" s="267"/>
      <c r="Z88" s="267"/>
      <c r="AA88" s="267"/>
      <c r="AB88" s="267"/>
      <c r="AC88" s="267"/>
      <c r="AD88" s="267"/>
      <c r="AE88" s="267"/>
      <c r="AF88" s="267"/>
      <c r="AG88" s="267"/>
      <c r="AH88" s="267"/>
      <c r="AI88" s="267"/>
      <c r="AJ88" s="267"/>
      <c r="AK88" s="267"/>
      <c r="AL88" s="146"/>
      <c r="AM88" s="139" t="b">
        <v>
1</v>
      </c>
      <c r="AN88" s="204"/>
      <c r="AO88" s="204"/>
      <c r="AP88" s="204"/>
      <c r="AQ88" s="204"/>
      <c r="AR88" s="204"/>
      <c r="AS88" s="204"/>
      <c r="AT88" s="204"/>
      <c r="AU88" s="204"/>
      <c r="AV88" s="204"/>
      <c r="AW88" s="204"/>
      <c r="AX88" s="204"/>
      <c r="AY88" s="204"/>
      <c r="AZ88" s="204"/>
      <c r="BA88" s="204"/>
    </row>
    <row r="89" spans="1:53" ht="14.25" customHeight="1">
      <c r="A89" s="141"/>
      <c r="B89" s="268"/>
      <c r="C89" s="269" t="s">
        <v>
1968</v>
      </c>
      <c r="D89" s="270" t="s">
        <v>
1969</v>
      </c>
      <c r="E89" s="191"/>
      <c r="F89" s="191"/>
      <c r="G89" s="191"/>
      <c r="H89" s="191"/>
      <c r="I89" s="191"/>
      <c r="J89" s="191"/>
      <c r="K89" s="191"/>
      <c r="L89" s="191"/>
      <c r="M89" s="191"/>
      <c r="N89" s="191"/>
      <c r="O89" s="191"/>
      <c r="P89" s="191"/>
      <c r="Q89" s="191"/>
      <c r="R89" s="191"/>
      <c r="S89" s="270"/>
      <c r="T89" s="270"/>
      <c r="U89" s="270"/>
      <c r="V89" s="191"/>
      <c r="W89" s="191"/>
      <c r="X89" s="191"/>
      <c r="Y89" s="191"/>
      <c r="Z89" s="271"/>
      <c r="AA89" s="271"/>
      <c r="AB89" s="271"/>
      <c r="AC89" s="271"/>
      <c r="AD89" s="250"/>
      <c r="AE89" s="250"/>
      <c r="AF89" s="250"/>
      <c r="AG89" s="250"/>
      <c r="AH89" s="159"/>
      <c r="AI89" s="159"/>
      <c r="AJ89" s="159"/>
      <c r="AK89" s="272"/>
      <c r="AL89" s="146"/>
      <c r="AM89" s="251"/>
      <c r="AN89" s="204"/>
      <c r="AO89" s="204"/>
      <c r="AP89" s="204"/>
      <c r="AQ89" s="204"/>
      <c r="AR89" s="204"/>
      <c r="AS89" s="204"/>
      <c r="AT89" s="204"/>
      <c r="AU89" s="204"/>
      <c r="AV89" s="204"/>
      <c r="AW89" s="204"/>
      <c r="AX89" s="204"/>
      <c r="AY89" s="204"/>
      <c r="AZ89" s="204"/>
      <c r="BA89" s="204"/>
    </row>
    <row r="90" spans="1:53" ht="14.25" customHeight="1">
      <c r="A90" s="141"/>
      <c r="B90" s="268"/>
      <c r="C90" s="273" t="s">
        <v>
1970</v>
      </c>
      <c r="D90" s="274" t="s">
        <v>
1971</v>
      </c>
      <c r="E90" s="274"/>
      <c r="F90" s="274"/>
      <c r="G90" s="274"/>
      <c r="H90" s="274"/>
      <c r="I90" s="274"/>
      <c r="J90" s="274"/>
      <c r="K90" s="274"/>
      <c r="L90" s="274"/>
      <c r="M90" s="274"/>
      <c r="N90" s="274"/>
      <c r="O90" s="274"/>
      <c r="P90" s="274"/>
      <c r="Q90" s="274"/>
      <c r="R90" s="274"/>
      <c r="S90" s="274"/>
      <c r="T90" s="274"/>
      <c r="U90" s="274"/>
      <c r="V90" s="274"/>
      <c r="W90" s="274"/>
      <c r="X90" s="274"/>
      <c r="Y90" s="274"/>
      <c r="Z90" s="275"/>
      <c r="AA90" s="275"/>
      <c r="AB90" s="275"/>
      <c r="AC90" s="275"/>
      <c r="AD90" s="276"/>
      <c r="AE90" s="276"/>
      <c r="AF90" s="276"/>
      <c r="AG90" s="276"/>
      <c r="AH90" s="277"/>
      <c r="AI90" s="277"/>
      <c r="AJ90" s="277"/>
      <c r="AK90" s="278"/>
      <c r="AL90" s="146"/>
      <c r="AM90" s="251"/>
      <c r="AN90" s="204"/>
      <c r="AO90" s="204"/>
      <c r="AP90" s="204"/>
      <c r="AQ90" s="204"/>
      <c r="AR90" s="204"/>
      <c r="AS90" s="204"/>
      <c r="AT90" s="204"/>
      <c r="AU90" s="204"/>
      <c r="AV90" s="204"/>
      <c r="AW90" s="204"/>
      <c r="AX90" s="204"/>
      <c r="AY90" s="204"/>
      <c r="AZ90" s="204"/>
      <c r="BA90" s="204"/>
    </row>
    <row r="91" spans="1:53" ht="14.25" customHeight="1">
      <c r="A91" s="141"/>
      <c r="B91" s="268"/>
      <c r="C91" s="279" t="s">
        <v>
1972</v>
      </c>
      <c r="D91" s="280" t="s">
        <v>
1973</v>
      </c>
      <c r="E91" s="281"/>
      <c r="F91" s="281"/>
      <c r="G91" s="281"/>
      <c r="H91" s="281"/>
      <c r="I91" s="281"/>
      <c r="J91" s="281"/>
      <c r="K91" s="281"/>
      <c r="L91" s="281"/>
      <c r="M91" s="281"/>
      <c r="N91" s="281"/>
      <c r="O91" s="281"/>
      <c r="P91" s="281"/>
      <c r="Q91" s="281"/>
      <c r="R91" s="281"/>
      <c r="S91" s="281"/>
      <c r="T91" s="281"/>
      <c r="U91" s="281"/>
      <c r="V91" s="281"/>
      <c r="W91" s="281"/>
      <c r="X91" s="281"/>
      <c r="Y91" s="281"/>
      <c r="Z91" s="282"/>
      <c r="AA91" s="282"/>
      <c r="AB91" s="282"/>
      <c r="AC91" s="282"/>
      <c r="AD91" s="283"/>
      <c r="AE91" s="283"/>
      <c r="AF91" s="283"/>
      <c r="AG91" s="283"/>
      <c r="AH91" s="284"/>
      <c r="AI91" s="284"/>
      <c r="AJ91" s="284"/>
      <c r="AK91" s="285"/>
      <c r="AL91" s="286"/>
      <c r="AM91" s="251"/>
      <c r="AN91" s="204"/>
      <c r="AO91" s="204"/>
      <c r="AP91" s="204"/>
      <c r="AQ91" s="204"/>
      <c r="AR91" s="204"/>
      <c r="AS91" s="204"/>
      <c r="AT91" s="204"/>
      <c r="AU91" s="204"/>
      <c r="AV91" s="204"/>
      <c r="AW91" s="204"/>
      <c r="AX91" s="204"/>
      <c r="AY91" s="204"/>
      <c r="AZ91" s="204"/>
      <c r="BA91" s="204"/>
    </row>
    <row r="92" spans="1:53" ht="11.25" customHeight="1">
      <c r="A92" s="141"/>
      <c r="B92" s="268"/>
      <c r="C92" s="287"/>
      <c r="D92" s="191"/>
      <c r="E92" s="217"/>
      <c r="F92" s="217"/>
      <c r="G92" s="217"/>
      <c r="H92" s="217"/>
      <c r="I92" s="217"/>
      <c r="J92" s="217"/>
      <c r="K92" s="217"/>
      <c r="L92" s="217"/>
      <c r="M92" s="217"/>
      <c r="N92" s="217"/>
      <c r="O92" s="217"/>
      <c r="P92" s="217"/>
      <c r="Q92" s="217"/>
      <c r="R92" s="217"/>
      <c r="S92" s="217"/>
      <c r="T92" s="217"/>
      <c r="U92" s="217"/>
      <c r="V92" s="217"/>
      <c r="W92" s="217"/>
      <c r="X92" s="217"/>
      <c r="Y92" s="217"/>
      <c r="Z92" s="271"/>
      <c r="AA92" s="271"/>
      <c r="AB92" s="271"/>
      <c r="AC92" s="271"/>
      <c r="AD92" s="250"/>
      <c r="AE92" s="250"/>
      <c r="AF92" s="250"/>
      <c r="AG92" s="250"/>
      <c r="AH92" s="159"/>
      <c r="AI92" s="159"/>
      <c r="AJ92" s="159"/>
      <c r="AK92" s="159"/>
      <c r="AL92" s="286"/>
      <c r="AM92" s="251"/>
      <c r="AN92" s="204"/>
      <c r="AO92" s="204"/>
      <c r="AP92" s="204"/>
      <c r="AQ92" s="204"/>
      <c r="AR92" s="204"/>
      <c r="AS92" s="204"/>
      <c r="AT92" s="204"/>
      <c r="AU92" s="204"/>
      <c r="AV92" s="204"/>
      <c r="AW92" s="204"/>
      <c r="AX92" s="204"/>
      <c r="AY92" s="204"/>
      <c r="AZ92" s="204"/>
      <c r="BA92" s="204"/>
    </row>
    <row r="93" spans="1:53" ht="14.25" customHeight="1" thickBot="1">
      <c r="A93" s="141"/>
      <c r="B93" s="146"/>
      <c r="C93" s="813" t="s">
        <v>
1974</v>
      </c>
      <c r="D93" s="813"/>
      <c r="E93" s="813"/>
      <c r="F93" s="813"/>
      <c r="G93" s="813"/>
      <c r="H93" s="813"/>
      <c r="I93" s="813"/>
      <c r="J93" s="813"/>
      <c r="K93" s="813"/>
      <c r="L93" s="813"/>
      <c r="M93" s="813"/>
      <c r="N93" s="813"/>
      <c r="O93" s="813"/>
      <c r="P93" s="813"/>
      <c r="Q93" s="813"/>
      <c r="R93" s="813"/>
      <c r="S93" s="288"/>
      <c r="T93" s="288"/>
      <c r="U93" s="288"/>
      <c r="V93" s="288"/>
      <c r="W93" s="288"/>
      <c r="X93" s="288"/>
      <c r="Y93" s="288"/>
      <c r="Z93" s="288"/>
      <c r="AA93" s="288"/>
      <c r="AB93" s="288"/>
      <c r="AC93" s="288"/>
      <c r="AD93" s="288"/>
      <c r="AE93" s="288"/>
      <c r="AF93" s="288"/>
      <c r="AG93" s="288"/>
      <c r="AH93" s="288"/>
      <c r="AI93" s="288"/>
      <c r="AJ93" s="288"/>
      <c r="AK93" s="288"/>
      <c r="AL93" s="288"/>
      <c r="AM93" s="251"/>
      <c r="AN93" s="204"/>
      <c r="AO93" s="204"/>
      <c r="AP93" s="204"/>
      <c r="AQ93" s="204"/>
      <c r="AR93" s="204"/>
      <c r="AS93" s="204"/>
      <c r="AT93" s="204"/>
      <c r="AU93" s="204"/>
      <c r="AV93" s="204"/>
      <c r="AW93" s="204"/>
      <c r="AX93" s="204"/>
      <c r="AY93" s="204"/>
      <c r="AZ93" s="204"/>
      <c r="BA93" s="204"/>
    </row>
    <row r="94" spans="1:53" ht="21.75" customHeight="1" thickBot="1">
      <c r="A94" s="141"/>
      <c r="B94" s="289"/>
      <c r="C94" s="796"/>
      <c r="D94" s="797"/>
      <c r="E94" s="811" t="s">
        <v>
1975</v>
      </c>
      <c r="F94" s="811"/>
      <c r="G94" s="811"/>
      <c r="H94" s="811"/>
      <c r="I94" s="811"/>
      <c r="J94" s="811"/>
      <c r="K94" s="811"/>
      <c r="L94" s="811"/>
      <c r="M94" s="811"/>
      <c r="N94" s="811"/>
      <c r="O94" s="811"/>
      <c r="P94" s="811"/>
      <c r="Q94" s="811"/>
      <c r="R94" s="812"/>
      <c r="S94" s="266" t="s">
        <v>
98</v>
      </c>
      <c r="T94" s="176" t="str">
        <f>
IF(AM81=TRUE,"",IF(AND(AM94=TRUE,OR(AND(AN94=TRUE,J97&lt;&gt;""),AND(AO94=TRUE,J99&lt;&gt;""))),"○",IF(AND(AI85="該当",AM88=TRUE),"","×")))</f>
        <v>
○</v>
      </c>
      <c r="U94" s="290"/>
      <c r="V94" s="291"/>
      <c r="W94" s="291"/>
      <c r="X94" s="291"/>
      <c r="Y94" s="291"/>
      <c r="Z94" s="291"/>
      <c r="AA94" s="291"/>
      <c r="AB94" s="291"/>
      <c r="AC94" s="291"/>
      <c r="AD94" s="291"/>
      <c r="AE94" s="291"/>
      <c r="AF94" s="291"/>
      <c r="AG94" s="291"/>
      <c r="AH94" s="291"/>
      <c r="AI94" s="291"/>
      <c r="AJ94" s="291"/>
      <c r="AK94" s="291"/>
      <c r="AL94" s="288"/>
      <c r="AM94" s="139" t="b">
        <v>
1</v>
      </c>
      <c r="AN94" s="139" t="b">
        <v>
1</v>
      </c>
      <c r="AO94" s="139" t="b">
        <v>
1</v>
      </c>
      <c r="AP94" s="204"/>
      <c r="AQ94" s="204"/>
      <c r="AR94" s="204"/>
      <c r="AS94" s="204"/>
      <c r="AT94" s="204"/>
      <c r="AU94" s="204"/>
      <c r="AV94" s="204"/>
      <c r="AW94" s="204"/>
      <c r="AX94" s="204"/>
      <c r="AY94" s="204"/>
      <c r="AZ94" s="204"/>
      <c r="BA94" s="204"/>
    </row>
    <row r="95" spans="1:53" ht="30.75" customHeight="1" thickBot="1">
      <c r="A95" s="141"/>
      <c r="B95" s="910"/>
      <c r="C95" s="269" t="s">
        <v>
1968</v>
      </c>
      <c r="D95" s="814" t="s">
        <v>
1976</v>
      </c>
      <c r="E95" s="815"/>
      <c r="F95" s="815"/>
      <c r="G95" s="815"/>
      <c r="H95" s="816"/>
      <c r="I95" s="816"/>
      <c r="J95" s="816"/>
      <c r="K95" s="816"/>
      <c r="L95" s="816"/>
      <c r="M95" s="816"/>
      <c r="N95" s="816"/>
      <c r="O95" s="816"/>
      <c r="P95" s="816"/>
      <c r="Q95" s="816"/>
      <c r="R95" s="816"/>
      <c r="S95" s="816"/>
      <c r="T95" s="816"/>
      <c r="U95" s="816"/>
      <c r="V95" s="816"/>
      <c r="W95" s="816"/>
      <c r="X95" s="816"/>
      <c r="Y95" s="816"/>
      <c r="Z95" s="816"/>
      <c r="AA95" s="816"/>
      <c r="AB95" s="816"/>
      <c r="AC95" s="816"/>
      <c r="AD95" s="816"/>
      <c r="AE95" s="816"/>
      <c r="AF95" s="816"/>
      <c r="AG95" s="816"/>
      <c r="AH95" s="816"/>
      <c r="AI95" s="816"/>
      <c r="AJ95" s="816"/>
      <c r="AK95" s="817"/>
      <c r="AL95" s="146"/>
      <c r="AM95" s="251"/>
      <c r="AN95" s="204"/>
      <c r="AO95" s="204"/>
      <c r="AP95" s="204"/>
      <c r="AQ95" s="204"/>
      <c r="AR95" s="204"/>
      <c r="AS95" s="204"/>
      <c r="AT95" s="204"/>
      <c r="AU95" s="204"/>
      <c r="AV95" s="204"/>
      <c r="AW95" s="204"/>
      <c r="AX95" s="204"/>
      <c r="AY95" s="204"/>
      <c r="AZ95" s="204"/>
      <c r="BA95" s="204"/>
    </row>
    <row r="96" spans="1:53" ht="28.5" customHeight="1" thickBot="1">
      <c r="A96" s="141"/>
      <c r="B96" s="910"/>
      <c r="C96" s="835"/>
      <c r="D96" s="837" t="s">
        <v>
1977</v>
      </c>
      <c r="E96" s="838"/>
      <c r="F96" s="838"/>
      <c r="G96" s="838"/>
      <c r="H96" s="829"/>
      <c r="I96" s="831" t="s">
        <v>
16</v>
      </c>
      <c r="J96" s="846" t="s">
        <v>
1978</v>
      </c>
      <c r="K96" s="847"/>
      <c r="L96" s="847"/>
      <c r="M96" s="847"/>
      <c r="N96" s="847"/>
      <c r="O96" s="847"/>
      <c r="P96" s="847"/>
      <c r="Q96" s="847"/>
      <c r="R96" s="847"/>
      <c r="S96" s="847"/>
      <c r="T96" s="847"/>
      <c r="U96" s="847"/>
      <c r="V96" s="847"/>
      <c r="W96" s="847"/>
      <c r="X96" s="847"/>
      <c r="Y96" s="847"/>
      <c r="Z96" s="847"/>
      <c r="AA96" s="847"/>
      <c r="AB96" s="847"/>
      <c r="AC96" s="847"/>
      <c r="AD96" s="847"/>
      <c r="AE96" s="847"/>
      <c r="AF96" s="847"/>
      <c r="AG96" s="847"/>
      <c r="AH96" s="847"/>
      <c r="AI96" s="847"/>
      <c r="AJ96" s="847"/>
      <c r="AK96" s="848"/>
      <c r="AL96" s="146"/>
      <c r="AM96" s="251"/>
      <c r="AN96" s="204"/>
      <c r="AO96" s="204"/>
      <c r="AP96" s="204"/>
      <c r="AQ96" s="204"/>
      <c r="AR96" s="204"/>
      <c r="AS96" s="204"/>
      <c r="AT96" s="204"/>
      <c r="AU96" s="204"/>
      <c r="AV96" s="204"/>
      <c r="AW96" s="204"/>
      <c r="AX96" s="204"/>
      <c r="AY96" s="204"/>
      <c r="AZ96" s="204"/>
      <c r="BA96" s="204"/>
    </row>
    <row r="97" spans="1:53" ht="34.5" customHeight="1" thickBot="1">
      <c r="A97" s="141"/>
      <c r="B97" s="910"/>
      <c r="C97" s="835"/>
      <c r="D97" s="839"/>
      <c r="E97" s="840"/>
      <c r="F97" s="840"/>
      <c r="G97" s="840"/>
      <c r="H97" s="830"/>
      <c r="I97" s="832"/>
      <c r="J97" s="849" t="s">
        <v>
2307</v>
      </c>
      <c r="K97" s="850"/>
      <c r="L97" s="850"/>
      <c r="M97" s="850"/>
      <c r="N97" s="850"/>
      <c r="O97" s="850"/>
      <c r="P97" s="850"/>
      <c r="Q97" s="850"/>
      <c r="R97" s="850"/>
      <c r="S97" s="850"/>
      <c r="T97" s="850"/>
      <c r="U97" s="850"/>
      <c r="V97" s="850"/>
      <c r="W97" s="850"/>
      <c r="X97" s="850"/>
      <c r="Y97" s="850"/>
      <c r="Z97" s="850"/>
      <c r="AA97" s="850"/>
      <c r="AB97" s="850"/>
      <c r="AC97" s="850"/>
      <c r="AD97" s="850"/>
      <c r="AE97" s="850"/>
      <c r="AF97" s="850"/>
      <c r="AG97" s="850"/>
      <c r="AH97" s="850"/>
      <c r="AI97" s="850"/>
      <c r="AJ97" s="850"/>
      <c r="AK97" s="851"/>
      <c r="AL97" s="146"/>
      <c r="AM97" s="576" t="s">
        <v>
2272</v>
      </c>
      <c r="AN97" s="577"/>
      <c r="AO97" s="577"/>
      <c r="AP97" s="577"/>
      <c r="AQ97" s="577"/>
      <c r="AR97" s="577"/>
      <c r="AS97" s="577"/>
      <c r="AT97" s="577"/>
      <c r="AU97" s="577"/>
      <c r="AV97" s="577"/>
      <c r="AW97" s="577"/>
      <c r="AX97" s="577"/>
      <c r="AY97" s="577"/>
      <c r="AZ97" s="577"/>
      <c r="BA97" s="578"/>
    </row>
    <row r="98" spans="1:53" ht="15" customHeight="1" thickBot="1">
      <c r="A98" s="141"/>
      <c r="B98" s="910"/>
      <c r="C98" s="835"/>
      <c r="D98" s="839"/>
      <c r="E98" s="840"/>
      <c r="F98" s="840"/>
      <c r="G98" s="840"/>
      <c r="H98" s="852"/>
      <c r="I98" s="854" t="s">
        <v>
17</v>
      </c>
      <c r="J98" s="292" t="s">
        <v>
1979</v>
      </c>
      <c r="K98" s="293"/>
      <c r="L98" s="293"/>
      <c r="M98" s="293"/>
      <c r="N98" s="293"/>
      <c r="O98" s="293"/>
      <c r="P98" s="293"/>
      <c r="Q98" s="293"/>
      <c r="R98" s="293"/>
      <c r="S98" s="856" t="s">
        <v>
1980</v>
      </c>
      <c r="T98" s="856"/>
      <c r="U98" s="856"/>
      <c r="V98" s="856"/>
      <c r="W98" s="856"/>
      <c r="X98" s="856"/>
      <c r="Y98" s="856"/>
      <c r="Z98" s="856"/>
      <c r="AA98" s="856"/>
      <c r="AB98" s="856"/>
      <c r="AC98" s="856"/>
      <c r="AD98" s="856"/>
      <c r="AE98" s="856"/>
      <c r="AF98" s="856"/>
      <c r="AG98" s="856"/>
      <c r="AH98" s="856"/>
      <c r="AI98" s="856"/>
      <c r="AJ98" s="856"/>
      <c r="AK98" s="857"/>
      <c r="AL98" s="146"/>
      <c r="AM98" s="251"/>
      <c r="AN98" s="204"/>
      <c r="AO98" s="204"/>
      <c r="AP98" s="204"/>
      <c r="AQ98" s="204"/>
      <c r="AR98" s="204"/>
      <c r="AS98" s="204"/>
      <c r="AT98" s="204"/>
      <c r="AU98" s="204"/>
      <c r="AV98" s="204"/>
      <c r="AW98" s="204"/>
      <c r="AX98" s="204"/>
      <c r="AY98" s="204"/>
      <c r="AZ98" s="204"/>
      <c r="BA98" s="204"/>
    </row>
    <row r="99" spans="1:53" ht="33" customHeight="1" thickBot="1">
      <c r="A99" s="141"/>
      <c r="B99" s="910"/>
      <c r="C99" s="836"/>
      <c r="D99" s="841"/>
      <c r="E99" s="842"/>
      <c r="F99" s="842"/>
      <c r="G99" s="842"/>
      <c r="H99" s="853"/>
      <c r="I99" s="855"/>
      <c r="J99" s="858" t="s">
        <v>
2308</v>
      </c>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860"/>
      <c r="AL99" s="146"/>
      <c r="AM99" s="576" t="s">
        <v>
2272</v>
      </c>
      <c r="AN99" s="577"/>
      <c r="AO99" s="577"/>
      <c r="AP99" s="577"/>
      <c r="AQ99" s="577"/>
      <c r="AR99" s="577"/>
      <c r="AS99" s="577"/>
      <c r="AT99" s="577"/>
      <c r="AU99" s="577"/>
      <c r="AV99" s="577"/>
      <c r="AW99" s="577"/>
      <c r="AX99" s="577"/>
      <c r="AY99" s="577"/>
      <c r="AZ99" s="577"/>
      <c r="BA99" s="578"/>
    </row>
    <row r="100" spans="1:53" ht="16.5" customHeight="1">
      <c r="A100" s="141"/>
      <c r="B100" s="294"/>
      <c r="C100" s="295" t="s">
        <v>
1970</v>
      </c>
      <c r="D100" s="280" t="s">
        <v>
1981</v>
      </c>
      <c r="E100" s="296"/>
      <c r="F100" s="296"/>
      <c r="G100" s="296"/>
      <c r="H100" s="281"/>
      <c r="I100" s="281"/>
      <c r="J100" s="281"/>
      <c r="K100" s="281"/>
      <c r="L100" s="281"/>
      <c r="M100" s="281"/>
      <c r="N100" s="281"/>
      <c r="O100" s="281"/>
      <c r="P100" s="281"/>
      <c r="Q100" s="281"/>
      <c r="R100" s="281"/>
      <c r="S100" s="281"/>
      <c r="T100" s="281"/>
      <c r="U100" s="281"/>
      <c r="V100" s="281"/>
      <c r="W100" s="281"/>
      <c r="X100" s="281"/>
      <c r="Y100" s="281"/>
      <c r="Z100" s="282"/>
      <c r="AA100" s="282"/>
      <c r="AB100" s="282"/>
      <c r="AC100" s="282"/>
      <c r="AD100" s="283"/>
      <c r="AE100" s="283"/>
      <c r="AF100" s="283"/>
      <c r="AG100" s="283"/>
      <c r="AH100" s="284"/>
      <c r="AI100" s="284"/>
      <c r="AJ100" s="284"/>
      <c r="AK100" s="297"/>
      <c r="AL100" s="286"/>
      <c r="AM100" s="251"/>
      <c r="AN100" s="204"/>
      <c r="AO100" s="204"/>
      <c r="AP100" s="204"/>
      <c r="AQ100" s="204"/>
      <c r="AR100" s="204"/>
      <c r="AS100" s="204"/>
      <c r="AT100" s="204"/>
      <c r="AU100" s="204"/>
      <c r="AV100" s="204"/>
      <c r="AW100" s="204"/>
      <c r="AX100" s="204"/>
      <c r="AY100" s="204"/>
      <c r="AZ100" s="204"/>
      <c r="BA100" s="204"/>
    </row>
    <row r="101" spans="1:53" ht="11.25" customHeight="1" thickBot="1">
      <c r="A101" s="141"/>
      <c r="B101" s="160"/>
      <c r="C101" s="160"/>
      <c r="D101" s="160"/>
      <c r="E101" s="160"/>
      <c r="F101" s="160"/>
      <c r="G101" s="160"/>
      <c r="H101" s="160"/>
      <c r="I101" s="160"/>
      <c r="J101" s="160"/>
      <c r="K101" s="160"/>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46"/>
      <c r="AM101" s="251"/>
      <c r="AN101" s="204"/>
      <c r="AO101" s="204"/>
      <c r="AP101" s="204"/>
      <c r="AQ101" s="204"/>
      <c r="AR101" s="204"/>
      <c r="AS101" s="204"/>
      <c r="AT101" s="204"/>
      <c r="AU101" s="204"/>
      <c r="AV101" s="204"/>
      <c r="AW101" s="204"/>
      <c r="AX101" s="204"/>
      <c r="AY101" s="204"/>
      <c r="AZ101" s="204"/>
      <c r="BA101" s="204"/>
    </row>
    <row r="102" spans="1:53" ht="18.75" customHeight="1" thickBot="1">
      <c r="A102" s="141"/>
      <c r="B102" s="213" t="s">
        <v>
2044</v>
      </c>
      <c r="C102" s="213"/>
      <c r="D102" s="213"/>
      <c r="E102" s="213"/>
      <c r="F102" s="213"/>
      <c r="G102" s="213"/>
      <c r="H102" s="213"/>
      <c r="I102" s="213"/>
      <c r="J102" s="213"/>
      <c r="K102" s="213"/>
      <c r="L102" s="213"/>
      <c r="M102" s="796"/>
      <c r="N102" s="797"/>
      <c r="O102" s="800" t="s">
        <v>
2043</v>
      </c>
      <c r="P102" s="800"/>
      <c r="Q102" s="800"/>
      <c r="R102" s="800"/>
      <c r="S102" s="800"/>
      <c r="T102" s="800"/>
      <c r="U102" s="800"/>
      <c r="V102" s="800"/>
      <c r="W102" s="800"/>
      <c r="X102" s="800"/>
      <c r="Y102" s="800"/>
      <c r="Z102" s="800"/>
      <c r="AA102" s="800"/>
      <c r="AB102" s="800"/>
      <c r="AC102" s="800"/>
      <c r="AD102" s="800"/>
      <c r="AE102" s="800"/>
      <c r="AF102" s="800"/>
      <c r="AG102" s="800"/>
      <c r="AH102" s="800"/>
      <c r="AI102" s="800"/>
      <c r="AJ102" s="800"/>
      <c r="AK102" s="801"/>
      <c r="AL102" s="146"/>
      <c r="AM102" s="139" t="b">
        <v>
0</v>
      </c>
      <c r="AN102" s="204"/>
      <c r="AO102" s="204"/>
      <c r="AP102" s="204"/>
      <c r="AQ102" s="204"/>
      <c r="AR102" s="204"/>
      <c r="AS102" s="204"/>
      <c r="AT102" s="204"/>
      <c r="AU102" s="204"/>
      <c r="AV102" s="204"/>
      <c r="AW102" s="204"/>
      <c r="AX102" s="204"/>
      <c r="AY102" s="204"/>
      <c r="AZ102" s="204"/>
      <c r="BA102" s="204"/>
    </row>
    <row r="103" spans="1:53" ht="3.75" customHeight="1">
      <c r="A103" s="141"/>
      <c r="B103" s="141"/>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6"/>
      <c r="AM103" s="298"/>
      <c r="AN103" s="204"/>
      <c r="AO103" s="204"/>
      <c r="AP103" s="204"/>
      <c r="AQ103" s="204"/>
      <c r="AR103" s="204"/>
      <c r="AS103" s="204"/>
      <c r="AT103" s="204"/>
      <c r="AU103" s="204"/>
      <c r="AV103" s="204"/>
      <c r="AW103" s="204"/>
      <c r="AX103" s="204"/>
      <c r="AY103" s="204"/>
      <c r="AZ103" s="204"/>
      <c r="BA103" s="204"/>
    </row>
    <row r="104" spans="1:53" ht="19.5" customHeight="1">
      <c r="A104" s="141"/>
      <c r="B104" s="299" t="s">
        <v>
2045</v>
      </c>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146"/>
      <c r="AM104" s="251"/>
      <c r="AN104" s="204"/>
      <c r="AO104" s="204"/>
      <c r="AP104" s="204"/>
      <c r="AQ104" s="204"/>
      <c r="AR104" s="204"/>
      <c r="AS104" s="204"/>
      <c r="AT104" s="204"/>
      <c r="AU104" s="204"/>
      <c r="AV104" s="204"/>
      <c r="AW104" s="204"/>
      <c r="AX104" s="204"/>
      <c r="AY104" s="204"/>
      <c r="AZ104" s="204"/>
      <c r="BA104" s="204"/>
    </row>
    <row r="105" spans="1:53" ht="15.75" customHeight="1" thickBot="1">
      <c r="A105" s="141"/>
      <c r="B105" s="301" t="s">
        <v>
1982</v>
      </c>
      <c r="C105" s="302"/>
      <c r="D105" s="303"/>
      <c r="E105" s="302"/>
      <c r="F105" s="302"/>
      <c r="G105" s="302"/>
      <c r="H105" s="302"/>
      <c r="I105" s="302"/>
      <c r="J105" s="302"/>
      <c r="K105" s="302"/>
      <c r="L105" s="302"/>
      <c r="M105" s="302"/>
      <c r="N105" s="302"/>
      <c r="O105" s="302"/>
      <c r="P105" s="302"/>
      <c r="Q105" s="302"/>
      <c r="R105" s="302"/>
      <c r="S105" s="302"/>
      <c r="T105" s="302"/>
      <c r="U105" s="302"/>
      <c r="V105" s="302"/>
      <c r="W105" s="302"/>
      <c r="X105" s="302"/>
      <c r="Y105" s="302"/>
      <c r="Z105" s="302"/>
      <c r="AA105" s="302"/>
      <c r="AB105" s="302"/>
      <c r="AC105" s="302"/>
      <c r="AD105" s="302"/>
      <c r="AE105" s="302"/>
      <c r="AF105" s="302"/>
      <c r="AG105" s="302"/>
      <c r="AH105" s="302"/>
      <c r="AI105" s="302"/>
      <c r="AJ105" s="302"/>
      <c r="AK105" s="302"/>
      <c r="AL105" s="302"/>
      <c r="AM105" s="245" t="str">
        <f>
IF(AND('別紙様式3-2（４・５月）'!AE6="処遇加算Ⅰなし",'別紙様式3-3（６月以降分）'!AD5="旧処遇加算Ⅰ相当なし"),"記入不要","要記入")</f>
        <v>
要記入</v>
      </c>
      <c r="AN105" s="204"/>
      <c r="AO105" s="204"/>
      <c r="AP105" s="204"/>
      <c r="AQ105" s="204"/>
      <c r="AR105" s="204"/>
      <c r="AS105" s="204"/>
      <c r="AT105" s="204"/>
      <c r="AU105" s="204"/>
      <c r="AV105" s="204"/>
      <c r="AW105" s="204"/>
      <c r="AX105" s="204"/>
      <c r="AY105" s="204"/>
      <c r="AZ105" s="204"/>
      <c r="BA105" s="204"/>
    </row>
    <row r="106" spans="1:53" ht="18" customHeight="1" thickBot="1">
      <c r="A106" s="141"/>
      <c r="B106" s="796"/>
      <c r="C106" s="797"/>
      <c r="D106" s="833" t="s">
        <v>
1975</v>
      </c>
      <c r="E106" s="833"/>
      <c r="F106" s="833"/>
      <c r="G106" s="833"/>
      <c r="H106" s="833"/>
      <c r="I106" s="833"/>
      <c r="J106" s="833"/>
      <c r="K106" s="833"/>
      <c r="L106" s="833"/>
      <c r="M106" s="833"/>
      <c r="N106" s="833"/>
      <c r="O106" s="833"/>
      <c r="P106" s="833"/>
      <c r="Q106" s="834"/>
      <c r="R106" s="304" t="s">
        <v>
98</v>
      </c>
      <c r="S106" s="176" t="str">
        <f>
IF(AM102=TRUE,"",IF(AM105="記入不要","",IF(AND(AM106=TRUE,OR(AN106=TRUE,AO106=TRUE,AP106=TRUE)),"○","×")))</f>
        <v>
○</v>
      </c>
      <c r="T106" s="305"/>
      <c r="U106" s="306"/>
      <c r="V106" s="302"/>
      <c r="W106" s="302"/>
      <c r="X106" s="302"/>
      <c r="Y106" s="302"/>
      <c r="Z106" s="302"/>
      <c r="AA106" s="302"/>
      <c r="AB106" s="302"/>
      <c r="AC106" s="302"/>
      <c r="AD106" s="302"/>
      <c r="AE106" s="302"/>
      <c r="AF106" s="302"/>
      <c r="AG106" s="302"/>
      <c r="AH106" s="302"/>
      <c r="AI106" s="302"/>
      <c r="AJ106" s="302"/>
      <c r="AK106" s="302"/>
      <c r="AL106" s="302"/>
      <c r="AM106" s="139" t="b">
        <v>
1</v>
      </c>
      <c r="AN106" s="139" t="b">
        <v>
0</v>
      </c>
      <c r="AO106" s="139" t="b">
        <v>
1</v>
      </c>
      <c r="AP106" s="139" t="b">
        <v>
0</v>
      </c>
      <c r="AQ106" s="204"/>
      <c r="AR106" s="204"/>
      <c r="AS106" s="204"/>
      <c r="AT106" s="204"/>
      <c r="AU106" s="204"/>
      <c r="AV106" s="204"/>
      <c r="AW106" s="204"/>
      <c r="AX106" s="204"/>
      <c r="AY106" s="204"/>
      <c r="AZ106" s="204"/>
      <c r="BA106" s="204"/>
    </row>
    <row r="107" spans="1:53" ht="27.75" customHeight="1" thickBot="1">
      <c r="A107" s="141"/>
      <c r="B107" s="269" t="s">
        <v>
1968</v>
      </c>
      <c r="C107" s="938" t="s">
        <v>
1983</v>
      </c>
      <c r="D107" s="645"/>
      <c r="E107" s="645"/>
      <c r="F107" s="645"/>
      <c r="G107" s="645"/>
      <c r="H107" s="645"/>
      <c r="I107" s="645"/>
      <c r="J107" s="645"/>
      <c r="K107" s="645"/>
      <c r="L107" s="645"/>
      <c r="M107" s="645"/>
      <c r="N107" s="645"/>
      <c r="O107" s="645"/>
      <c r="P107" s="645"/>
      <c r="Q107" s="645"/>
      <c r="R107" s="645"/>
      <c r="S107" s="648"/>
      <c r="T107" s="645"/>
      <c r="U107" s="645"/>
      <c r="V107" s="645"/>
      <c r="W107" s="645"/>
      <c r="X107" s="645"/>
      <c r="Y107" s="645"/>
      <c r="Z107" s="645"/>
      <c r="AA107" s="645"/>
      <c r="AB107" s="645"/>
      <c r="AC107" s="645"/>
      <c r="AD107" s="645"/>
      <c r="AE107" s="645"/>
      <c r="AF107" s="645"/>
      <c r="AG107" s="645"/>
      <c r="AH107" s="645"/>
      <c r="AI107" s="645"/>
      <c r="AJ107" s="645"/>
      <c r="AK107" s="939"/>
      <c r="AL107" s="146"/>
      <c r="AM107" s="251"/>
      <c r="AN107" s="204"/>
      <c r="AO107" s="204"/>
      <c r="AP107" s="204"/>
      <c r="AQ107" s="204"/>
      <c r="AR107" s="204"/>
      <c r="AS107" s="204"/>
      <c r="AT107" s="204"/>
      <c r="AU107" s="204"/>
      <c r="AV107" s="204"/>
      <c r="AW107" s="204"/>
      <c r="AX107" s="204"/>
      <c r="AY107" s="204"/>
      <c r="AZ107" s="204"/>
      <c r="BA107" s="204"/>
    </row>
    <row r="108" spans="1:53" ht="27" customHeight="1">
      <c r="A108" s="141"/>
      <c r="B108" s="835"/>
      <c r="C108" s="837" t="s">
        <v>
1984</v>
      </c>
      <c r="D108" s="838"/>
      <c r="E108" s="838"/>
      <c r="F108" s="838"/>
      <c r="G108" s="307"/>
      <c r="H108" s="308" t="s">
        <v>
16</v>
      </c>
      <c r="I108" s="940" t="s">
        <v>
1985</v>
      </c>
      <c r="J108" s="941"/>
      <c r="K108" s="941"/>
      <c r="L108" s="941"/>
      <c r="M108" s="941"/>
      <c r="N108" s="941"/>
      <c r="O108" s="941"/>
      <c r="P108" s="941"/>
      <c r="Q108" s="941"/>
      <c r="R108" s="941"/>
      <c r="S108" s="941"/>
      <c r="T108" s="941"/>
      <c r="U108" s="941"/>
      <c r="V108" s="941"/>
      <c r="W108" s="941"/>
      <c r="X108" s="941"/>
      <c r="Y108" s="941"/>
      <c r="Z108" s="941"/>
      <c r="AA108" s="941"/>
      <c r="AB108" s="941"/>
      <c r="AC108" s="941"/>
      <c r="AD108" s="941"/>
      <c r="AE108" s="941"/>
      <c r="AF108" s="941"/>
      <c r="AG108" s="941"/>
      <c r="AH108" s="941"/>
      <c r="AI108" s="941"/>
      <c r="AJ108" s="941"/>
      <c r="AK108" s="942"/>
      <c r="AL108" s="146"/>
      <c r="AM108" s="251"/>
      <c r="AN108" s="204"/>
      <c r="AO108" s="204"/>
      <c r="AP108" s="204"/>
      <c r="AQ108" s="204"/>
      <c r="AR108" s="204"/>
      <c r="AS108" s="204"/>
      <c r="AT108" s="204"/>
      <c r="AU108" s="204"/>
      <c r="AV108" s="204"/>
      <c r="AW108" s="204"/>
      <c r="AX108" s="204"/>
      <c r="AY108" s="204"/>
      <c r="AZ108" s="204"/>
      <c r="BA108" s="204"/>
    </row>
    <row r="109" spans="1:53" ht="37.5" customHeight="1">
      <c r="A109" s="141"/>
      <c r="B109" s="835"/>
      <c r="C109" s="839"/>
      <c r="D109" s="840"/>
      <c r="E109" s="840"/>
      <c r="F109" s="840"/>
      <c r="G109" s="309"/>
      <c r="H109" s="310" t="s">
        <v>
17</v>
      </c>
      <c r="I109" s="943" t="s">
        <v>
1986</v>
      </c>
      <c r="J109" s="944"/>
      <c r="K109" s="944"/>
      <c r="L109" s="944"/>
      <c r="M109" s="944"/>
      <c r="N109" s="944"/>
      <c r="O109" s="944"/>
      <c r="P109" s="944"/>
      <c r="Q109" s="944"/>
      <c r="R109" s="944"/>
      <c r="S109" s="944"/>
      <c r="T109" s="944"/>
      <c r="U109" s="944"/>
      <c r="V109" s="944"/>
      <c r="W109" s="944"/>
      <c r="X109" s="944"/>
      <c r="Y109" s="944"/>
      <c r="Z109" s="944"/>
      <c r="AA109" s="944"/>
      <c r="AB109" s="944"/>
      <c r="AC109" s="944"/>
      <c r="AD109" s="944"/>
      <c r="AE109" s="944"/>
      <c r="AF109" s="944"/>
      <c r="AG109" s="944"/>
      <c r="AH109" s="944"/>
      <c r="AI109" s="944"/>
      <c r="AJ109" s="944"/>
      <c r="AK109" s="945"/>
      <c r="AL109" s="146"/>
      <c r="AM109" s="251"/>
      <c r="AN109" s="204"/>
      <c r="AO109" s="204"/>
      <c r="AP109" s="204"/>
      <c r="AQ109" s="204"/>
      <c r="AR109" s="204"/>
      <c r="AS109" s="204"/>
      <c r="AT109" s="204"/>
      <c r="AU109" s="204"/>
      <c r="AV109" s="204"/>
      <c r="AW109" s="204"/>
      <c r="AX109" s="204"/>
      <c r="AY109" s="204"/>
      <c r="AZ109" s="204"/>
      <c r="BA109" s="204"/>
    </row>
    <row r="110" spans="1:53" ht="36" customHeight="1" thickBot="1">
      <c r="A110" s="141"/>
      <c r="B110" s="836"/>
      <c r="C110" s="841"/>
      <c r="D110" s="842"/>
      <c r="E110" s="842"/>
      <c r="F110" s="842"/>
      <c r="G110" s="311"/>
      <c r="H110" s="312" t="s">
        <v>
1987</v>
      </c>
      <c r="I110" s="946" t="s">
        <v>
1988</v>
      </c>
      <c r="J110" s="947"/>
      <c r="K110" s="947"/>
      <c r="L110" s="947"/>
      <c r="M110" s="947"/>
      <c r="N110" s="947"/>
      <c r="O110" s="947"/>
      <c r="P110" s="947"/>
      <c r="Q110" s="947"/>
      <c r="R110" s="947"/>
      <c r="S110" s="947"/>
      <c r="T110" s="947"/>
      <c r="U110" s="947"/>
      <c r="V110" s="947"/>
      <c r="W110" s="947"/>
      <c r="X110" s="947"/>
      <c r="Y110" s="947"/>
      <c r="Z110" s="947"/>
      <c r="AA110" s="947"/>
      <c r="AB110" s="947"/>
      <c r="AC110" s="947"/>
      <c r="AD110" s="947"/>
      <c r="AE110" s="947"/>
      <c r="AF110" s="947"/>
      <c r="AG110" s="947"/>
      <c r="AH110" s="947"/>
      <c r="AI110" s="947"/>
      <c r="AJ110" s="947"/>
      <c r="AK110" s="948"/>
      <c r="AL110" s="146"/>
      <c r="AM110" s="251"/>
      <c r="AN110" s="204"/>
      <c r="AO110" s="204"/>
      <c r="AP110" s="204"/>
      <c r="AQ110" s="204"/>
      <c r="AR110" s="204"/>
      <c r="AS110" s="204"/>
      <c r="AT110" s="204"/>
      <c r="AU110" s="204"/>
      <c r="AV110" s="204"/>
      <c r="AW110" s="204"/>
      <c r="AX110" s="204"/>
      <c r="AY110" s="204"/>
      <c r="AZ110" s="204"/>
      <c r="BA110" s="204"/>
    </row>
    <row r="111" spans="1:53" ht="21" customHeight="1">
      <c r="A111" s="141"/>
      <c r="B111" s="313" t="s">
        <v>
1970</v>
      </c>
      <c r="C111" s="912" t="s">
        <v>
1981</v>
      </c>
      <c r="D111" s="913"/>
      <c r="E111" s="913"/>
      <c r="F111" s="913"/>
      <c r="G111" s="913"/>
      <c r="H111" s="913"/>
      <c r="I111" s="913"/>
      <c r="J111" s="913"/>
      <c r="K111" s="913"/>
      <c r="L111" s="913"/>
      <c r="M111" s="913"/>
      <c r="N111" s="913"/>
      <c r="O111" s="913"/>
      <c r="P111" s="913"/>
      <c r="Q111" s="913"/>
      <c r="R111" s="913"/>
      <c r="S111" s="913"/>
      <c r="T111" s="913"/>
      <c r="U111" s="913"/>
      <c r="V111" s="913"/>
      <c r="W111" s="913"/>
      <c r="X111" s="913"/>
      <c r="Y111" s="913"/>
      <c r="Z111" s="913"/>
      <c r="AA111" s="913"/>
      <c r="AB111" s="913"/>
      <c r="AC111" s="913"/>
      <c r="AD111" s="913"/>
      <c r="AE111" s="913"/>
      <c r="AF111" s="913"/>
      <c r="AG111" s="913"/>
      <c r="AH111" s="913"/>
      <c r="AI111" s="913"/>
      <c r="AJ111" s="913"/>
      <c r="AK111" s="914"/>
      <c r="AL111" s="286"/>
      <c r="AM111" s="251"/>
      <c r="AN111" s="204"/>
      <c r="AO111" s="204"/>
      <c r="AP111" s="204"/>
      <c r="AQ111" s="204"/>
      <c r="AR111" s="204"/>
      <c r="AS111" s="204"/>
      <c r="AT111" s="204"/>
      <c r="AU111" s="204"/>
      <c r="AV111" s="204"/>
      <c r="AW111" s="204"/>
      <c r="AX111" s="204"/>
      <c r="AY111" s="204"/>
      <c r="AZ111" s="204"/>
      <c r="BA111" s="204"/>
    </row>
    <row r="112" spans="1:53" ht="18" customHeight="1">
      <c r="A112" s="141"/>
      <c r="B112" s="257"/>
      <c r="C112" s="257"/>
      <c r="D112" s="257"/>
      <c r="E112" s="257"/>
      <c r="F112" s="257"/>
      <c r="G112" s="257"/>
      <c r="H112" s="257"/>
      <c r="I112" s="257"/>
      <c r="J112" s="257"/>
      <c r="K112" s="257"/>
      <c r="L112" s="257"/>
      <c r="M112" s="257"/>
      <c r="N112" s="257"/>
      <c r="O112" s="257"/>
      <c r="P112" s="257"/>
      <c r="Q112" s="257"/>
      <c r="R112" s="257"/>
      <c r="S112" s="257"/>
      <c r="T112" s="257"/>
      <c r="U112" s="258"/>
      <c r="V112" s="122"/>
      <c r="W112" s="122"/>
      <c r="X112" s="122"/>
      <c r="Y112" s="123"/>
      <c r="Z112" s="124"/>
      <c r="AA112" s="123"/>
      <c r="AB112" s="235"/>
      <c r="AC112" s="236"/>
      <c r="AD112" s="237"/>
      <c r="AE112" s="237"/>
      <c r="AF112" s="230"/>
      <c r="AG112" s="215"/>
      <c r="AH112" s="259"/>
      <c r="AI112" s="256"/>
      <c r="AJ112" s="231"/>
      <c r="AK112" s="231"/>
      <c r="AL112" s="231"/>
      <c r="AM112" s="251"/>
      <c r="AN112" s="204"/>
      <c r="AO112" s="204"/>
      <c r="AP112" s="204"/>
      <c r="AQ112" s="204"/>
      <c r="AR112" s="204"/>
      <c r="AS112" s="204"/>
      <c r="AT112" s="204"/>
      <c r="AU112" s="204"/>
      <c r="AV112" s="204"/>
      <c r="AW112" s="204"/>
      <c r="AX112" s="204"/>
      <c r="AY112" s="204"/>
      <c r="AZ112" s="204"/>
      <c r="BA112" s="204"/>
    </row>
    <row r="113" spans="1:53" s="147" customFormat="1" ht="21.75" customHeight="1">
      <c r="A113" s="146"/>
      <c r="B113" s="689" t="s">
        <v>
2055</v>
      </c>
      <c r="C113" s="689"/>
      <c r="D113" s="689"/>
      <c r="E113" s="689"/>
      <c r="F113" s="689"/>
      <c r="G113" s="689"/>
      <c r="H113" s="689"/>
      <c r="I113" s="689"/>
      <c r="J113" s="689"/>
      <c r="K113" s="689"/>
      <c r="L113" s="689"/>
      <c r="M113" s="689"/>
      <c r="N113" s="689"/>
      <c r="O113" s="689"/>
      <c r="P113" s="689"/>
      <c r="Q113" s="689"/>
      <c r="R113" s="689"/>
      <c r="S113" s="689"/>
      <c r="T113" s="689"/>
      <c r="U113" s="689"/>
      <c r="V113" s="689"/>
      <c r="W113" s="689"/>
      <c r="X113" s="689"/>
      <c r="Y113" s="689"/>
      <c r="Z113" s="689"/>
      <c r="AA113" s="689"/>
      <c r="AB113" s="689"/>
      <c r="AC113" s="689"/>
      <c r="AD113" s="689"/>
      <c r="AE113" s="689"/>
      <c r="AF113" s="689"/>
      <c r="AG113" s="689"/>
      <c r="AH113" s="689"/>
      <c r="AI113" s="689"/>
      <c r="AJ113" s="689"/>
      <c r="AK113" s="689"/>
      <c r="AL113" s="146"/>
      <c r="AM113" s="314"/>
      <c r="AN113" s="205"/>
      <c r="AO113" s="205"/>
      <c r="AP113" s="205"/>
      <c r="AQ113" s="205"/>
      <c r="AR113" s="205"/>
      <c r="AS113" s="205"/>
      <c r="AT113" s="205"/>
      <c r="AU113" s="205"/>
      <c r="AV113" s="205"/>
      <c r="AW113" s="205"/>
      <c r="AX113" s="205"/>
      <c r="AY113" s="205"/>
      <c r="AZ113" s="205"/>
      <c r="BA113" s="205"/>
    </row>
    <row r="114" spans="1:53" s="147" customFormat="1" ht="15.75" customHeight="1">
      <c r="A114" s="146"/>
      <c r="B114" s="299" t="s">
        <v>
2046</v>
      </c>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146"/>
      <c r="AM114" s="314"/>
      <c r="AN114" s="205"/>
      <c r="AO114" s="205"/>
      <c r="AP114" s="205"/>
      <c r="AQ114" s="205"/>
      <c r="AR114" s="205"/>
      <c r="AS114" s="205"/>
      <c r="AT114" s="205"/>
      <c r="AU114" s="205"/>
      <c r="AV114" s="205"/>
      <c r="AW114" s="205"/>
      <c r="AX114" s="205"/>
      <c r="AY114" s="205"/>
      <c r="AZ114" s="205"/>
      <c r="BA114" s="205"/>
    </row>
    <row r="115" spans="1:53" ht="20.25" customHeight="1" thickBot="1">
      <c r="A115" s="141"/>
      <c r="B115" s="315" t="s">
        <v>
182</v>
      </c>
      <c r="C115" s="141"/>
      <c r="D115" s="192"/>
      <c r="E115" s="192"/>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316"/>
      <c r="AI115" s="192"/>
      <c r="AJ115" s="192"/>
      <c r="AK115" s="192"/>
      <c r="AL115" s="141"/>
      <c r="AN115" s="204"/>
      <c r="AO115" s="204"/>
      <c r="AP115" s="204"/>
      <c r="AQ115" s="204"/>
      <c r="AR115" s="204"/>
      <c r="AS115" s="204"/>
      <c r="AT115" s="204"/>
      <c r="AU115" s="204"/>
      <c r="AV115" s="204"/>
      <c r="AW115" s="204"/>
      <c r="AX115" s="204"/>
      <c r="AY115" s="204"/>
      <c r="AZ115" s="214"/>
      <c r="BA115" s="204"/>
    </row>
    <row r="116" spans="1:53" ht="27.75" customHeight="1" thickBot="1">
      <c r="A116" s="141"/>
      <c r="B116" s="915" t="s">
        <v>
2015</v>
      </c>
      <c r="C116" s="811"/>
      <c r="D116" s="811"/>
      <c r="E116" s="811"/>
      <c r="F116" s="811"/>
      <c r="G116" s="811"/>
      <c r="H116" s="811"/>
      <c r="I116" s="811"/>
      <c r="J116" s="811"/>
      <c r="K116" s="811"/>
      <c r="L116" s="811"/>
      <c r="M116" s="811"/>
      <c r="N116" s="811"/>
      <c r="O116" s="811"/>
      <c r="P116" s="811"/>
      <c r="Q116" s="812"/>
      <c r="R116" s="317" t="s">
        <v>
188</v>
      </c>
      <c r="S116" s="318" t="str">
        <f>
'別紙様式3-2（４・５月）'!W8</f>
        <v>
○</v>
      </c>
      <c r="T116" s="865" t="s">
        <v>
2018</v>
      </c>
      <c r="U116" s="865"/>
      <c r="V116" s="865"/>
      <c r="W116" s="865"/>
      <c r="X116" s="865"/>
      <c r="Y116" s="865"/>
      <c r="Z116" s="865"/>
      <c r="AA116" s="865"/>
      <c r="AB116" s="865"/>
      <c r="AC116" s="865"/>
      <c r="AD116" s="865"/>
      <c r="AE116" s="865"/>
      <c r="AF116" s="866"/>
      <c r="AG116" s="192"/>
      <c r="AH116" s="192"/>
      <c r="AI116" s="192"/>
      <c r="AJ116" s="192"/>
      <c r="AK116" s="141"/>
      <c r="AL116" s="141"/>
      <c r="AM116" s="319" t="str">
        <f>
IF(COUNTIF(S116:S118,"×")&gt;=1,"×","")</f>
        <v/>
      </c>
      <c r="AN116" s="204"/>
      <c r="AO116" s="204"/>
      <c r="AP116" s="204"/>
      <c r="AQ116" s="204"/>
      <c r="AR116" s="204"/>
      <c r="AS116" s="204"/>
      <c r="AT116" s="204"/>
      <c r="AU116" s="204"/>
      <c r="AV116" s="204"/>
      <c r="AW116" s="204"/>
      <c r="AX116" s="204"/>
      <c r="AY116" s="214"/>
      <c r="AZ116" s="204"/>
      <c r="BA116" s="204"/>
    </row>
    <row r="117" spans="1:53" ht="27.75" customHeight="1" thickBot="1">
      <c r="A117" s="141"/>
      <c r="B117" s="861" t="s">
        <v>
2069</v>
      </c>
      <c r="C117" s="862"/>
      <c r="D117" s="862"/>
      <c r="E117" s="862"/>
      <c r="F117" s="862"/>
      <c r="G117" s="862"/>
      <c r="H117" s="862"/>
      <c r="I117" s="862"/>
      <c r="J117" s="862"/>
      <c r="K117" s="862"/>
      <c r="L117" s="862"/>
      <c r="M117" s="862"/>
      <c r="N117" s="862"/>
      <c r="O117" s="862"/>
      <c r="P117" s="862"/>
      <c r="Q117" s="863"/>
      <c r="R117" s="317" t="s">
        <v>
188</v>
      </c>
      <c r="S117" s="320" t="str">
        <f>
'別紙様式3-3（６月以降分）'!Z5</f>
        <v>
○</v>
      </c>
      <c r="T117" s="864" t="s">
        <v>
2254</v>
      </c>
      <c r="U117" s="865"/>
      <c r="V117" s="865"/>
      <c r="W117" s="865"/>
      <c r="X117" s="865"/>
      <c r="Y117" s="865"/>
      <c r="Z117" s="865"/>
      <c r="AA117" s="865"/>
      <c r="AB117" s="865"/>
      <c r="AC117" s="865"/>
      <c r="AD117" s="865"/>
      <c r="AE117" s="865"/>
      <c r="AF117" s="866"/>
      <c r="AG117" s="192"/>
      <c r="AH117" s="192"/>
      <c r="AI117" s="192"/>
      <c r="AJ117" s="192"/>
      <c r="AK117" s="141"/>
      <c r="AL117" s="141"/>
      <c r="AM117" s="204"/>
      <c r="AN117" s="204"/>
      <c r="AO117" s="204"/>
      <c r="AP117" s="204"/>
      <c r="AQ117" s="204"/>
      <c r="AR117" s="204"/>
      <c r="AS117" s="204"/>
      <c r="AT117" s="204"/>
      <c r="AU117" s="204"/>
      <c r="AV117" s="204"/>
      <c r="AW117" s="204"/>
      <c r="AX117" s="204"/>
      <c r="AY117" s="214"/>
      <c r="AZ117" s="204"/>
      <c r="BA117" s="204"/>
    </row>
    <row r="118" spans="1:53" ht="27.75" customHeight="1" thickBot="1">
      <c r="A118" s="141"/>
      <c r="B118" s="861" t="s">
        <v>
2255</v>
      </c>
      <c r="C118" s="862"/>
      <c r="D118" s="862"/>
      <c r="E118" s="862"/>
      <c r="F118" s="862"/>
      <c r="G118" s="862"/>
      <c r="H118" s="862"/>
      <c r="I118" s="862"/>
      <c r="J118" s="862"/>
      <c r="K118" s="862"/>
      <c r="L118" s="862"/>
      <c r="M118" s="862"/>
      <c r="N118" s="862"/>
      <c r="O118" s="862"/>
      <c r="P118" s="862"/>
      <c r="Q118" s="863"/>
      <c r="R118" s="317" t="s">
        <v>
188</v>
      </c>
      <c r="S118" s="321" t="str">
        <f>
'別紙様式3-3（６月以降分）'!Z7</f>
        <v>
○</v>
      </c>
      <c r="T118" s="864" t="s">
        <v>
2254</v>
      </c>
      <c r="U118" s="865"/>
      <c r="V118" s="865"/>
      <c r="W118" s="865"/>
      <c r="X118" s="865"/>
      <c r="Y118" s="865"/>
      <c r="Z118" s="865"/>
      <c r="AA118" s="865"/>
      <c r="AB118" s="865"/>
      <c r="AC118" s="865"/>
      <c r="AD118" s="865"/>
      <c r="AE118" s="865"/>
      <c r="AF118" s="866"/>
      <c r="AG118" s="192"/>
      <c r="AH118" s="192"/>
      <c r="AI118" s="192"/>
      <c r="AJ118" s="192"/>
      <c r="AK118" s="141"/>
      <c r="AL118" s="141"/>
      <c r="AM118" s="204"/>
      <c r="AN118" s="204"/>
      <c r="AO118" s="204"/>
      <c r="AP118" s="204"/>
      <c r="AQ118" s="204"/>
      <c r="AR118" s="204"/>
      <c r="AS118" s="204"/>
      <c r="AT118" s="214"/>
      <c r="AU118" s="214"/>
      <c r="AV118" s="214"/>
      <c r="AW118" s="214"/>
      <c r="AX118" s="214"/>
      <c r="AY118" s="204"/>
      <c r="AZ118" s="204"/>
      <c r="BA118" s="204"/>
    </row>
    <row r="119" spans="1:53" ht="6" customHeight="1" thickBot="1">
      <c r="A119" s="141"/>
      <c r="B119" s="268"/>
      <c r="C119" s="141"/>
      <c r="D119" s="192"/>
      <c r="E119" s="192"/>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41"/>
      <c r="AL119" s="141"/>
      <c r="AM119" s="322"/>
      <c r="AN119" s="204"/>
      <c r="AO119" s="204"/>
      <c r="AP119" s="204"/>
      <c r="AQ119" s="204"/>
      <c r="AR119" s="204"/>
      <c r="AS119" s="204"/>
      <c r="AT119" s="204"/>
      <c r="AU119" s="204"/>
      <c r="AV119" s="204"/>
      <c r="AW119" s="204"/>
      <c r="AX119" s="204"/>
      <c r="AY119" s="204"/>
      <c r="AZ119" s="204"/>
      <c r="BA119" s="214"/>
    </row>
    <row r="120" spans="1:53" ht="14.25" thickBot="1">
      <c r="A120" s="141"/>
      <c r="B120" s="268" t="s">
        <v>
2016</v>
      </c>
      <c r="C120" s="141"/>
      <c r="D120" s="192"/>
      <c r="E120" s="192"/>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323" t="str">
        <f>
IF(AM116="","",IF(AM116="○","",IF(OR(AM122=TRUE,AM123=TRUE,AM124=TRUE,AND(AM125=TRUE,F125&lt;&gt;"")),"○","×")))</f>
        <v/>
      </c>
      <c r="AL120" s="141"/>
      <c r="AM120" s="576" t="s">
        <v>
2311</v>
      </c>
      <c r="AN120" s="574"/>
      <c r="AO120" s="574"/>
      <c r="AP120" s="574"/>
      <c r="AQ120" s="574"/>
      <c r="AR120" s="574"/>
      <c r="AS120" s="574"/>
      <c r="AT120" s="574"/>
      <c r="AU120" s="574"/>
      <c r="AV120" s="574"/>
      <c r="AW120" s="574"/>
      <c r="AX120" s="574"/>
      <c r="AY120" s="574"/>
      <c r="AZ120" s="574"/>
      <c r="BA120" s="575"/>
    </row>
    <row r="121" spans="1:53" s="147" customFormat="1" ht="18" customHeight="1">
      <c r="A121" s="146"/>
      <c r="B121" s="324" t="s">
        <v>
2019</v>
      </c>
      <c r="C121" s="325"/>
      <c r="D121" s="326"/>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27"/>
      <c r="AI121" s="327"/>
      <c r="AJ121" s="327"/>
      <c r="AK121" s="328"/>
      <c r="AL121" s="146"/>
      <c r="AM121" s="205"/>
      <c r="AN121" s="239"/>
      <c r="AO121" s="329"/>
      <c r="AP121" s="329"/>
      <c r="AQ121" s="329"/>
      <c r="AR121" s="329"/>
      <c r="AS121" s="330"/>
      <c r="AT121" s="205"/>
      <c r="AU121" s="205"/>
      <c r="AV121" s="205"/>
      <c r="AW121" s="205"/>
      <c r="AX121" s="205"/>
      <c r="AY121" s="206"/>
      <c r="AZ121" s="205"/>
      <c r="BA121" s="205"/>
    </row>
    <row r="122" spans="1:53" s="147" customFormat="1" ht="16.5" customHeight="1">
      <c r="A122" s="146"/>
      <c r="B122" s="331"/>
      <c r="C122" s="332"/>
      <c r="D122" s="333" t="s">
        <v>
183</v>
      </c>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334"/>
      <c r="AF122" s="334"/>
      <c r="AG122" s="334"/>
      <c r="AH122" s="334"/>
      <c r="AI122" s="335"/>
      <c r="AJ122" s="335"/>
      <c r="AK122" s="336"/>
      <c r="AL122" s="146"/>
      <c r="AM122" s="139" t="b">
        <v>
0</v>
      </c>
      <c r="AN122" s="239"/>
      <c r="AO122" s="329"/>
      <c r="AP122" s="329"/>
      <c r="AQ122" s="329"/>
      <c r="AR122" s="329"/>
      <c r="AS122" s="330"/>
      <c r="AT122" s="205"/>
      <c r="AU122" s="205"/>
      <c r="AV122" s="205"/>
      <c r="AW122" s="205"/>
      <c r="AX122" s="205"/>
      <c r="AY122" s="206"/>
      <c r="AZ122" s="205"/>
      <c r="BA122" s="205"/>
    </row>
    <row r="123" spans="1:53" s="147" customFormat="1" ht="16.5" customHeight="1">
      <c r="A123" s="146"/>
      <c r="B123" s="331"/>
      <c r="C123" s="337"/>
      <c r="D123" s="333" t="s">
        <v>
184</v>
      </c>
      <c r="E123" s="338"/>
      <c r="F123" s="338"/>
      <c r="G123" s="338"/>
      <c r="H123" s="338"/>
      <c r="I123" s="338"/>
      <c r="J123" s="338"/>
      <c r="K123" s="338"/>
      <c r="L123" s="338"/>
      <c r="M123" s="338"/>
      <c r="N123" s="338"/>
      <c r="O123" s="338"/>
      <c r="P123" s="338"/>
      <c r="Q123" s="338"/>
      <c r="R123" s="338"/>
      <c r="S123" s="338"/>
      <c r="T123" s="334"/>
      <c r="U123" s="334"/>
      <c r="V123" s="334"/>
      <c r="W123" s="334"/>
      <c r="X123" s="334"/>
      <c r="Y123" s="334"/>
      <c r="Z123" s="334"/>
      <c r="AA123" s="334"/>
      <c r="AB123" s="334"/>
      <c r="AC123" s="334"/>
      <c r="AD123" s="334"/>
      <c r="AE123" s="334"/>
      <c r="AF123" s="334"/>
      <c r="AG123" s="334"/>
      <c r="AH123" s="334"/>
      <c r="AI123" s="335"/>
      <c r="AJ123" s="335"/>
      <c r="AK123" s="336"/>
      <c r="AL123" s="146"/>
      <c r="AM123" s="139" t="b">
        <v>
0</v>
      </c>
      <c r="AN123" s="239"/>
      <c r="AO123" s="329"/>
      <c r="AP123" s="329"/>
      <c r="AQ123" s="329"/>
      <c r="AR123" s="329"/>
      <c r="AS123" s="330"/>
      <c r="AT123" s="205"/>
      <c r="AU123" s="205"/>
      <c r="AV123" s="205"/>
      <c r="AW123" s="205"/>
      <c r="AX123" s="205"/>
      <c r="AY123" s="206"/>
      <c r="AZ123" s="205"/>
      <c r="BA123" s="205"/>
    </row>
    <row r="124" spans="1:53" s="147" customFormat="1" ht="25.5" customHeight="1" thickBot="1">
      <c r="A124" s="146"/>
      <c r="B124" s="331"/>
      <c r="C124" s="337"/>
      <c r="D124" s="917" t="s">
        <v>
185</v>
      </c>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7"/>
      <c r="AA124" s="917"/>
      <c r="AB124" s="917"/>
      <c r="AC124" s="917"/>
      <c r="AD124" s="917"/>
      <c r="AE124" s="917"/>
      <c r="AF124" s="917"/>
      <c r="AG124" s="917"/>
      <c r="AH124" s="917"/>
      <c r="AI124" s="917"/>
      <c r="AJ124" s="339"/>
      <c r="AK124" s="336"/>
      <c r="AL124" s="340"/>
      <c r="AM124" s="139" t="b">
        <v>
0</v>
      </c>
      <c r="AN124" s="329"/>
      <c r="AO124" s="329"/>
      <c r="AP124" s="330"/>
      <c r="AQ124" s="205"/>
      <c r="AR124" s="206"/>
      <c r="AS124" s="205"/>
      <c r="AT124" s="205"/>
      <c r="AU124" s="205"/>
      <c r="AV124" s="205"/>
      <c r="AW124" s="205"/>
      <c r="AX124" s="205"/>
      <c r="AY124" s="205"/>
      <c r="AZ124" s="205"/>
      <c r="BA124" s="205"/>
    </row>
    <row r="125" spans="1:53" s="147" customFormat="1" ht="18" customHeight="1" thickBot="1">
      <c r="A125" s="146"/>
      <c r="B125" s="341"/>
      <c r="C125" s="342"/>
      <c r="D125" s="343" t="s">
        <v>
186</v>
      </c>
      <c r="E125" s="344"/>
      <c r="F125" s="911"/>
      <c r="G125" s="911"/>
      <c r="H125" s="911"/>
      <c r="I125" s="911"/>
      <c r="J125" s="911"/>
      <c r="K125" s="911"/>
      <c r="L125" s="911"/>
      <c r="M125" s="911"/>
      <c r="N125" s="911"/>
      <c r="O125" s="911"/>
      <c r="P125" s="911"/>
      <c r="Q125" s="911"/>
      <c r="R125" s="911"/>
      <c r="S125" s="911"/>
      <c r="T125" s="911"/>
      <c r="U125" s="911"/>
      <c r="V125" s="911"/>
      <c r="W125" s="911"/>
      <c r="X125" s="911"/>
      <c r="Y125" s="911"/>
      <c r="Z125" s="911"/>
      <c r="AA125" s="911"/>
      <c r="AB125" s="911"/>
      <c r="AC125" s="911"/>
      <c r="AD125" s="911"/>
      <c r="AE125" s="911"/>
      <c r="AF125" s="911"/>
      <c r="AG125" s="911"/>
      <c r="AH125" s="911"/>
      <c r="AI125" s="911"/>
      <c r="AJ125" s="911"/>
      <c r="AK125" s="345" t="s">
        <v>
19</v>
      </c>
      <c r="AL125" s="146"/>
      <c r="AM125" s="139" t="b">
        <v>
0</v>
      </c>
      <c r="AN125" s="921" t="s">
        <v>
2309</v>
      </c>
      <c r="AO125" s="922"/>
      <c r="AP125" s="922"/>
      <c r="AQ125" s="922"/>
      <c r="AR125" s="922"/>
      <c r="AS125" s="922"/>
      <c r="AT125" s="922"/>
      <c r="AU125" s="922"/>
      <c r="AV125" s="922"/>
      <c r="AW125" s="922"/>
      <c r="AX125" s="922"/>
      <c r="AY125" s="922"/>
      <c r="AZ125" s="922"/>
      <c r="BA125" s="923"/>
    </row>
    <row r="126" spans="1:53" ht="9.75" customHeight="1">
      <c r="A126" s="141"/>
      <c r="B126" s="346"/>
      <c r="C126" s="346"/>
      <c r="D126" s="346"/>
      <c r="E126" s="346"/>
      <c r="F126" s="346"/>
      <c r="G126" s="346"/>
      <c r="H126" s="346"/>
      <c r="I126" s="346"/>
      <c r="J126" s="346"/>
      <c r="K126" s="346"/>
      <c r="L126" s="346"/>
      <c r="M126" s="346"/>
      <c r="N126" s="346"/>
      <c r="O126" s="346"/>
      <c r="P126" s="346"/>
      <c r="Q126" s="346"/>
      <c r="R126" s="346"/>
      <c r="S126" s="346"/>
      <c r="T126" s="346"/>
      <c r="U126" s="346"/>
      <c r="V126" s="346"/>
      <c r="W126" s="346"/>
      <c r="X126" s="346"/>
      <c r="Y126" s="346"/>
      <c r="Z126" s="346"/>
      <c r="AA126" s="346"/>
      <c r="AB126" s="346"/>
      <c r="AC126" s="346"/>
      <c r="AD126" s="346"/>
      <c r="AE126" s="346"/>
      <c r="AF126" s="346"/>
      <c r="AG126" s="346"/>
      <c r="AH126" s="346"/>
      <c r="AI126" s="346"/>
      <c r="AJ126" s="346"/>
      <c r="AK126" s="346"/>
      <c r="AL126" s="141"/>
      <c r="AM126" s="204"/>
      <c r="AN126" s="204"/>
      <c r="AO126" s="204"/>
      <c r="AP126" s="204"/>
      <c r="AQ126" s="204"/>
      <c r="AR126" s="204"/>
      <c r="AS126" s="204"/>
      <c r="AT126" s="204"/>
      <c r="AU126" s="204"/>
      <c r="AV126" s="204"/>
      <c r="AW126" s="204"/>
      <c r="AX126" s="204"/>
      <c r="AY126" s="204"/>
      <c r="AZ126" s="204"/>
      <c r="BA126" s="204"/>
    </row>
    <row r="127" spans="1:53" ht="19.5" customHeight="1" thickBot="1">
      <c r="A127" s="141"/>
      <c r="B127" s="347" t="s">
        <v>
2011</v>
      </c>
      <c r="C127" s="348"/>
      <c r="D127" s="348"/>
      <c r="E127" s="348"/>
      <c r="F127" s="348"/>
      <c r="G127" s="348"/>
      <c r="H127" s="348"/>
      <c r="I127" s="348"/>
      <c r="J127" s="348"/>
      <c r="K127" s="348"/>
      <c r="L127" s="348"/>
      <c r="M127" s="348"/>
      <c r="N127" s="348"/>
      <c r="O127" s="348"/>
      <c r="P127" s="348"/>
      <c r="Q127" s="348"/>
      <c r="R127" s="265"/>
      <c r="S127" s="265"/>
      <c r="T127" s="265"/>
      <c r="U127" s="265"/>
      <c r="V127" s="265"/>
      <c r="W127" s="265"/>
      <c r="X127" s="265"/>
      <c r="Y127" s="265"/>
      <c r="Z127" s="265"/>
      <c r="AA127" s="265"/>
      <c r="AB127" s="265"/>
      <c r="AC127" s="265"/>
      <c r="AD127" s="265"/>
      <c r="AE127" s="265"/>
      <c r="AF127" s="265"/>
      <c r="AG127" s="265"/>
      <c r="AH127" s="265"/>
      <c r="AI127" s="265"/>
      <c r="AJ127" s="349"/>
      <c r="AK127" s="265"/>
      <c r="AL127" s="141"/>
      <c r="AM127" s="204"/>
      <c r="AN127" s="204"/>
      <c r="AO127" s="204"/>
      <c r="AP127" s="204"/>
      <c r="AQ127" s="204"/>
      <c r="AR127" s="204"/>
      <c r="AS127" s="204"/>
      <c r="AT127" s="214"/>
      <c r="AU127" s="214"/>
      <c r="AV127" s="214"/>
      <c r="AW127" s="214"/>
      <c r="AX127" s="214"/>
      <c r="AY127" s="204"/>
      <c r="AZ127" s="204"/>
      <c r="BA127" s="204"/>
    </row>
    <row r="128" spans="1:53" ht="14.25" thickBot="1">
      <c r="A128" s="141"/>
      <c r="B128" s="350" t="s">
        <v>
2074</v>
      </c>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843" t="str">
        <f>
IF(AND('別紙様式3-2（４・５月）'!AE7="特定加算なし",'別紙様式3-3（６月以降分）'!AG5="旧特定加算相当なし"),"該当","")</f>
        <v/>
      </c>
      <c r="AJ128" s="844"/>
      <c r="AK128" s="845"/>
      <c r="AL128" s="141"/>
      <c r="AM128" s="204"/>
      <c r="AN128" s="204"/>
      <c r="AO128" s="204"/>
      <c r="AP128" s="204"/>
      <c r="AQ128" s="204"/>
      <c r="AR128" s="204"/>
      <c r="AS128" s="204"/>
      <c r="AT128" s="214"/>
      <c r="AU128" s="214"/>
      <c r="AV128" s="214"/>
      <c r="AW128" s="214"/>
      <c r="AX128" s="214"/>
      <c r="AY128" s="204"/>
      <c r="AZ128" s="204"/>
      <c r="BA128" s="204"/>
    </row>
    <row r="129" spans="1:54" ht="27" customHeight="1">
      <c r="A129" s="141"/>
      <c r="B129" s="351" t="s">
        <v>
188</v>
      </c>
      <c r="C129" s="869" t="s">
        <v>
2020</v>
      </c>
      <c r="D129" s="869"/>
      <c r="E129" s="869"/>
      <c r="F129" s="869"/>
      <c r="G129" s="869"/>
      <c r="H129" s="869"/>
      <c r="I129" s="869"/>
      <c r="J129" s="869"/>
      <c r="K129" s="869"/>
      <c r="L129" s="869"/>
      <c r="M129" s="869"/>
      <c r="N129" s="869"/>
      <c r="O129" s="869"/>
      <c r="P129" s="869"/>
      <c r="Q129" s="869"/>
      <c r="R129" s="869"/>
      <c r="S129" s="869"/>
      <c r="T129" s="869"/>
      <c r="U129" s="869"/>
      <c r="V129" s="869"/>
      <c r="W129" s="869"/>
      <c r="X129" s="869"/>
      <c r="Y129" s="869"/>
      <c r="Z129" s="869"/>
      <c r="AA129" s="869"/>
      <c r="AB129" s="869"/>
      <c r="AC129" s="869"/>
      <c r="AD129" s="869"/>
      <c r="AE129" s="869"/>
      <c r="AF129" s="869"/>
      <c r="AG129" s="869"/>
      <c r="AH129" s="869"/>
      <c r="AI129" s="869"/>
      <c r="AJ129" s="869"/>
      <c r="AK129" s="869"/>
      <c r="AL129" s="141"/>
      <c r="AM129" s="204"/>
      <c r="AN129" s="204"/>
      <c r="AO129" s="204"/>
      <c r="AP129" s="204"/>
      <c r="AQ129" s="204"/>
      <c r="AR129" s="204"/>
      <c r="AS129" s="204"/>
      <c r="AT129" s="214"/>
      <c r="AU129" s="214"/>
      <c r="AV129" s="214"/>
      <c r="AW129" s="214"/>
      <c r="AX129" s="214"/>
      <c r="AY129" s="204"/>
      <c r="AZ129" s="204"/>
      <c r="BA129" s="204"/>
    </row>
    <row r="130" spans="1:54" ht="3.75" customHeight="1" thickBot="1">
      <c r="A130" s="141"/>
      <c r="B130" s="249"/>
      <c r="C130" s="192"/>
      <c r="D130" s="192"/>
      <c r="E130" s="192"/>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41"/>
      <c r="AT130" s="153"/>
      <c r="AU130" s="153"/>
      <c r="AV130" s="153"/>
      <c r="AW130" s="153"/>
      <c r="AX130" s="153"/>
    </row>
    <row r="131" spans="1:54" ht="14.25" thickBot="1">
      <c r="A131" s="141"/>
      <c r="B131" s="350" t="s">
        <v>
2075</v>
      </c>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843" t="str">
        <f>
IF(OR('別紙様式3-2（４・５月）'!AE7="特定加算あり",'別紙様式3-3（６月以降分）'!AG5="旧特定加算相当あり"),"該当","")</f>
        <v>
該当</v>
      </c>
      <c r="AJ131" s="844"/>
      <c r="AK131" s="845"/>
      <c r="AL131" s="141"/>
      <c r="AT131" s="153"/>
      <c r="AU131" s="153"/>
      <c r="AV131" s="153"/>
      <c r="AW131" s="153"/>
      <c r="AX131" s="153"/>
    </row>
    <row r="132" spans="1:54" ht="38.25" customHeight="1">
      <c r="A132" s="141"/>
      <c r="B132" s="249" t="s">
        <v>
188</v>
      </c>
      <c r="C132" s="717" t="s">
        <v>
2076</v>
      </c>
      <c r="D132" s="717"/>
      <c r="E132" s="717"/>
      <c r="F132" s="717"/>
      <c r="G132" s="717"/>
      <c r="H132" s="717"/>
      <c r="I132" s="717"/>
      <c r="J132" s="717"/>
      <c r="K132" s="717"/>
      <c r="L132" s="717"/>
      <c r="M132" s="717"/>
      <c r="N132" s="717"/>
      <c r="O132" s="717"/>
      <c r="P132" s="717"/>
      <c r="Q132" s="717"/>
      <c r="R132" s="717"/>
      <c r="S132" s="717"/>
      <c r="T132" s="717"/>
      <c r="U132" s="717"/>
      <c r="V132" s="717"/>
      <c r="W132" s="717"/>
      <c r="X132" s="717"/>
      <c r="Y132" s="717"/>
      <c r="Z132" s="717"/>
      <c r="AA132" s="717"/>
      <c r="AB132" s="717"/>
      <c r="AC132" s="717"/>
      <c r="AD132" s="717"/>
      <c r="AE132" s="717"/>
      <c r="AF132" s="717"/>
      <c r="AG132" s="717"/>
      <c r="AH132" s="717"/>
      <c r="AI132" s="717"/>
      <c r="AJ132" s="717"/>
      <c r="AK132" s="717"/>
      <c r="AL132" s="141"/>
      <c r="AT132" s="153"/>
      <c r="AU132" s="153"/>
      <c r="AV132" s="153"/>
      <c r="AW132" s="153"/>
      <c r="AX132" s="153"/>
    </row>
    <row r="133" spans="1:54" ht="7.5" customHeight="1" thickBot="1">
      <c r="A133" s="141"/>
      <c r="B133" s="352"/>
      <c r="C133" s="352"/>
      <c r="D133" s="352"/>
      <c r="E133" s="352"/>
      <c r="F133" s="353"/>
      <c r="G133" s="353"/>
      <c r="H133" s="353"/>
      <c r="I133" s="353"/>
      <c r="J133" s="353"/>
      <c r="K133" s="353"/>
      <c r="L133" s="353"/>
      <c r="M133" s="353"/>
      <c r="N133" s="353"/>
      <c r="O133" s="353"/>
      <c r="P133" s="353"/>
      <c r="Q133" s="353"/>
      <c r="R133" s="353"/>
      <c r="S133" s="353"/>
      <c r="T133" s="353"/>
      <c r="U133" s="353"/>
      <c r="V133" s="353"/>
      <c r="W133" s="353"/>
      <c r="X133" s="353"/>
      <c r="Y133" s="353"/>
      <c r="Z133" s="353"/>
      <c r="AA133" s="353"/>
      <c r="AB133" s="353"/>
      <c r="AC133" s="353"/>
      <c r="AD133" s="353"/>
      <c r="AE133" s="353"/>
      <c r="AF133" s="353"/>
      <c r="AG133" s="353"/>
      <c r="AH133" s="353"/>
      <c r="AI133" s="353"/>
      <c r="AJ133" s="353"/>
      <c r="AK133" s="353"/>
      <c r="AL133" s="354"/>
      <c r="AT133" s="153"/>
      <c r="AU133" s="153"/>
      <c r="AV133" s="153"/>
      <c r="AW133" s="153"/>
      <c r="AX133" s="153"/>
    </row>
    <row r="134" spans="1:54" ht="15" customHeight="1" thickBot="1">
      <c r="A134" s="141"/>
      <c r="B134" s="893" t="s">
        <v>
85</v>
      </c>
      <c r="C134" s="894"/>
      <c r="D134" s="894"/>
      <c r="E134" s="895"/>
      <c r="F134" s="654" t="s">
        <v>
54</v>
      </c>
      <c r="G134" s="655"/>
      <c r="H134" s="655"/>
      <c r="I134" s="655"/>
      <c r="J134" s="655"/>
      <c r="K134" s="655"/>
      <c r="L134" s="655"/>
      <c r="M134" s="655"/>
      <c r="N134" s="655"/>
      <c r="O134" s="655"/>
      <c r="P134" s="655"/>
      <c r="Q134" s="655"/>
      <c r="R134" s="655"/>
      <c r="S134" s="655"/>
      <c r="T134" s="655"/>
      <c r="U134" s="655"/>
      <c r="V134" s="655"/>
      <c r="W134" s="655"/>
      <c r="X134" s="655"/>
      <c r="Y134" s="655"/>
      <c r="Z134" s="655"/>
      <c r="AA134" s="655"/>
      <c r="AB134" s="655"/>
      <c r="AC134" s="655"/>
      <c r="AD134" s="655"/>
      <c r="AE134" s="655"/>
      <c r="AF134" s="655"/>
      <c r="AG134" s="655"/>
      <c r="AH134" s="655"/>
      <c r="AI134" s="655"/>
      <c r="AJ134" s="655"/>
      <c r="AK134" s="355" t="str">
        <f>
IF(AI131="該当",IF(AND(COUNTIF(AM135:AM138,TRUE)&gt;=1,COUNTIF(AM139:AM142,TRUE)&gt;=1,COUNTIF(AM143:AM146,TRUE)&gt;=1,COUNTIF(AM147:AM150,TRUE)&gt;=1,COUNTIF(AM151:AM154,TRUE)&gt;=1,COUNTIF(AM155:AM158,TRUE)&gt;=1),"○","×"),IF(COUNTIF(AM135:AM158,TRUE)&gt;=1,"○","×"))</f>
        <v>
○</v>
      </c>
      <c r="AL134" s="354"/>
      <c r="AM134" s="513" t="s">
        <v>
2274</v>
      </c>
      <c r="AN134" s="576" t="s">
        <v>
2273</v>
      </c>
      <c r="AO134" s="577"/>
      <c r="AP134" s="577"/>
      <c r="AQ134" s="577"/>
      <c r="AR134" s="577"/>
      <c r="AS134" s="577"/>
      <c r="AT134" s="577"/>
      <c r="AU134" s="577"/>
      <c r="AV134" s="577"/>
      <c r="AW134" s="577"/>
      <c r="AX134" s="577"/>
      <c r="AY134" s="577"/>
      <c r="AZ134" s="577"/>
      <c r="BA134" s="578"/>
      <c r="BB134" s="147"/>
    </row>
    <row r="135" spans="1:54" s="356" customFormat="1" ht="14.25" customHeight="1" thickBot="1">
      <c r="A135" s="354"/>
      <c r="B135" s="644" t="s">
        <v>
55</v>
      </c>
      <c r="C135" s="645"/>
      <c r="D135" s="645"/>
      <c r="E135" s="646"/>
      <c r="F135" s="307"/>
      <c r="G135" s="656" t="s">
        <v>
56</v>
      </c>
      <c r="H135" s="656"/>
      <c r="I135" s="656"/>
      <c r="J135" s="656"/>
      <c r="K135" s="656"/>
      <c r="L135" s="656"/>
      <c r="M135" s="656"/>
      <c r="N135" s="656"/>
      <c r="O135" s="656"/>
      <c r="P135" s="656"/>
      <c r="Q135" s="656"/>
      <c r="R135" s="656"/>
      <c r="S135" s="656"/>
      <c r="T135" s="656"/>
      <c r="U135" s="656"/>
      <c r="V135" s="656"/>
      <c r="W135" s="656"/>
      <c r="X135" s="656"/>
      <c r="Y135" s="656"/>
      <c r="Z135" s="656"/>
      <c r="AA135" s="656"/>
      <c r="AB135" s="656"/>
      <c r="AC135" s="656"/>
      <c r="AD135" s="656"/>
      <c r="AE135" s="656"/>
      <c r="AF135" s="656"/>
      <c r="AG135" s="656"/>
      <c r="AH135" s="656"/>
      <c r="AI135" s="656"/>
      <c r="AJ135" s="656"/>
      <c r="AK135" s="657"/>
      <c r="AL135" s="354"/>
      <c r="AM135" s="140" t="b">
        <v>
0</v>
      </c>
      <c r="AN135" s="147"/>
      <c r="AO135" s="147"/>
      <c r="AP135" s="147"/>
      <c r="AQ135" s="147"/>
      <c r="AR135" s="147"/>
      <c r="AS135" s="147"/>
      <c r="AT135" s="147"/>
      <c r="AU135" s="147"/>
      <c r="AV135" s="147"/>
      <c r="AW135" s="147"/>
      <c r="AX135" s="147"/>
      <c r="AY135" s="147"/>
      <c r="AZ135" s="147"/>
      <c r="BA135" s="147"/>
      <c r="BB135" s="147"/>
    </row>
    <row r="136" spans="1:54" s="356" customFormat="1" ht="13.5" customHeight="1">
      <c r="A136" s="354"/>
      <c r="B136" s="647"/>
      <c r="C136" s="648"/>
      <c r="D136" s="648"/>
      <c r="E136" s="649"/>
      <c r="F136" s="357"/>
      <c r="G136" s="653" t="s">
        <v>
57</v>
      </c>
      <c r="H136" s="653"/>
      <c r="I136" s="653"/>
      <c r="J136" s="653"/>
      <c r="K136" s="653"/>
      <c r="L136" s="653"/>
      <c r="M136" s="653"/>
      <c r="N136" s="653"/>
      <c r="O136" s="653"/>
      <c r="P136" s="653"/>
      <c r="Q136" s="653"/>
      <c r="R136" s="653"/>
      <c r="S136" s="653"/>
      <c r="T136" s="653"/>
      <c r="U136" s="653"/>
      <c r="V136" s="653"/>
      <c r="W136" s="653"/>
      <c r="X136" s="653"/>
      <c r="Y136" s="653"/>
      <c r="Z136" s="653"/>
      <c r="AA136" s="653"/>
      <c r="AB136" s="653"/>
      <c r="AC136" s="653"/>
      <c r="AD136" s="653"/>
      <c r="AE136" s="653"/>
      <c r="AF136" s="653"/>
      <c r="AG136" s="653"/>
      <c r="AH136" s="653"/>
      <c r="AI136" s="653"/>
      <c r="AJ136" s="653"/>
      <c r="AK136" s="358"/>
      <c r="AL136" s="146"/>
      <c r="AM136" s="140" t="b">
        <v>
0</v>
      </c>
      <c r="AN136" s="579" t="s">
        <v>
2275</v>
      </c>
      <c r="AO136" s="580"/>
      <c r="AP136" s="580"/>
      <c r="AQ136" s="580"/>
      <c r="AR136" s="580"/>
      <c r="AS136" s="580"/>
      <c r="AT136" s="580"/>
      <c r="AU136" s="580"/>
      <c r="AV136" s="580"/>
      <c r="AW136" s="580"/>
      <c r="AX136" s="580"/>
      <c r="AY136" s="580"/>
      <c r="AZ136" s="580"/>
      <c r="BA136" s="581"/>
      <c r="BB136" s="147"/>
    </row>
    <row r="137" spans="1:54" s="356" customFormat="1" ht="13.5" customHeight="1" thickBot="1">
      <c r="A137" s="354"/>
      <c r="B137" s="647"/>
      <c r="C137" s="648"/>
      <c r="D137" s="648"/>
      <c r="E137" s="649"/>
      <c r="F137" s="357"/>
      <c r="G137" s="653" t="s">
        <v>
58</v>
      </c>
      <c r="H137" s="653"/>
      <c r="I137" s="653"/>
      <c r="J137" s="653"/>
      <c r="K137" s="653"/>
      <c r="L137" s="653"/>
      <c r="M137" s="653"/>
      <c r="N137" s="653"/>
      <c r="O137" s="653"/>
      <c r="P137" s="653"/>
      <c r="Q137" s="653"/>
      <c r="R137" s="653"/>
      <c r="S137" s="653"/>
      <c r="T137" s="653"/>
      <c r="U137" s="653"/>
      <c r="V137" s="653"/>
      <c r="W137" s="653"/>
      <c r="X137" s="653"/>
      <c r="Y137" s="653"/>
      <c r="Z137" s="653"/>
      <c r="AA137" s="653"/>
      <c r="AB137" s="653"/>
      <c r="AC137" s="653"/>
      <c r="AD137" s="653"/>
      <c r="AE137" s="653"/>
      <c r="AF137" s="653"/>
      <c r="AG137" s="653"/>
      <c r="AH137" s="653"/>
      <c r="AI137" s="653"/>
      <c r="AJ137" s="653"/>
      <c r="AK137" s="358"/>
      <c r="AL137" s="146"/>
      <c r="AM137" s="140" t="b">
        <v>
1</v>
      </c>
      <c r="AN137" s="582"/>
      <c r="AO137" s="583"/>
      <c r="AP137" s="583"/>
      <c r="AQ137" s="583"/>
      <c r="AR137" s="583"/>
      <c r="AS137" s="583"/>
      <c r="AT137" s="583"/>
      <c r="AU137" s="583"/>
      <c r="AV137" s="583"/>
      <c r="AW137" s="583"/>
      <c r="AX137" s="583"/>
      <c r="AY137" s="583"/>
      <c r="AZ137" s="583"/>
      <c r="BA137" s="584"/>
      <c r="BB137" s="147"/>
    </row>
    <row r="138" spans="1:54" s="356" customFormat="1" ht="13.5" customHeight="1">
      <c r="A138" s="354"/>
      <c r="B138" s="650"/>
      <c r="C138" s="651"/>
      <c r="D138" s="651"/>
      <c r="E138" s="652"/>
      <c r="F138" s="309"/>
      <c r="G138" s="658" t="s">
        <v>
59</v>
      </c>
      <c r="H138" s="658"/>
      <c r="I138" s="658"/>
      <c r="J138" s="658"/>
      <c r="K138" s="658"/>
      <c r="L138" s="658"/>
      <c r="M138" s="658"/>
      <c r="N138" s="658"/>
      <c r="O138" s="658"/>
      <c r="P138" s="658"/>
      <c r="Q138" s="658"/>
      <c r="R138" s="658"/>
      <c r="S138" s="658"/>
      <c r="T138" s="658"/>
      <c r="U138" s="658"/>
      <c r="V138" s="658"/>
      <c r="W138" s="658"/>
      <c r="X138" s="658"/>
      <c r="Y138" s="658"/>
      <c r="Z138" s="658"/>
      <c r="AA138" s="658"/>
      <c r="AB138" s="658"/>
      <c r="AC138" s="658"/>
      <c r="AD138" s="658"/>
      <c r="AE138" s="658"/>
      <c r="AF138" s="658"/>
      <c r="AG138" s="658"/>
      <c r="AH138" s="658"/>
      <c r="AI138" s="658"/>
      <c r="AJ138" s="658"/>
      <c r="AK138" s="359"/>
      <c r="AL138" s="146"/>
      <c r="AM138" s="140" t="b">
        <v>
0</v>
      </c>
      <c r="AN138" s="147"/>
      <c r="AO138" s="147"/>
      <c r="AP138" s="147"/>
      <c r="AQ138" s="147"/>
      <c r="AR138" s="147"/>
      <c r="AS138" s="147"/>
      <c r="AT138" s="147"/>
      <c r="AU138" s="147"/>
      <c r="AV138" s="147"/>
      <c r="AW138" s="147"/>
      <c r="AX138" s="147"/>
      <c r="AY138" s="147"/>
      <c r="AZ138" s="147"/>
      <c r="BA138" s="147"/>
      <c r="BB138" s="147"/>
    </row>
    <row r="139" spans="1:54" s="356" customFormat="1" ht="24.75" customHeight="1" thickBot="1">
      <c r="A139" s="354"/>
      <c r="B139" s="644" t="s">
        <v>
60</v>
      </c>
      <c r="C139" s="645"/>
      <c r="D139" s="645"/>
      <c r="E139" s="646"/>
      <c r="F139" s="360"/>
      <c r="G139" s="870" t="s">
        <v>
61</v>
      </c>
      <c r="H139" s="870"/>
      <c r="I139" s="870"/>
      <c r="J139" s="870"/>
      <c r="K139" s="870"/>
      <c r="L139" s="870"/>
      <c r="M139" s="870"/>
      <c r="N139" s="870"/>
      <c r="O139" s="870"/>
      <c r="P139" s="870"/>
      <c r="Q139" s="870"/>
      <c r="R139" s="870"/>
      <c r="S139" s="870"/>
      <c r="T139" s="870"/>
      <c r="U139" s="870"/>
      <c r="V139" s="870"/>
      <c r="W139" s="870"/>
      <c r="X139" s="870"/>
      <c r="Y139" s="870"/>
      <c r="Z139" s="870"/>
      <c r="AA139" s="870"/>
      <c r="AB139" s="870"/>
      <c r="AC139" s="870"/>
      <c r="AD139" s="870"/>
      <c r="AE139" s="870"/>
      <c r="AF139" s="870"/>
      <c r="AG139" s="870"/>
      <c r="AH139" s="870"/>
      <c r="AI139" s="870"/>
      <c r="AJ139" s="870"/>
      <c r="AK139" s="871"/>
      <c r="AL139" s="146"/>
      <c r="AM139" s="140" t="b">
        <v>
0</v>
      </c>
      <c r="AN139" s="147"/>
      <c r="AO139" s="147"/>
      <c r="AP139" s="147"/>
      <c r="AQ139" s="147"/>
      <c r="AR139" s="147"/>
      <c r="AS139" s="147"/>
      <c r="AT139" s="147"/>
      <c r="AU139" s="147"/>
      <c r="AV139" s="147"/>
      <c r="AW139" s="147"/>
      <c r="AX139" s="147"/>
      <c r="AY139" s="147"/>
      <c r="AZ139" s="147"/>
      <c r="BA139" s="147"/>
      <c r="BB139" s="147"/>
    </row>
    <row r="140" spans="1:54" s="147" customFormat="1" ht="13.5" customHeight="1">
      <c r="A140" s="146"/>
      <c r="B140" s="647"/>
      <c r="C140" s="648"/>
      <c r="D140" s="648"/>
      <c r="E140" s="649"/>
      <c r="F140" s="357"/>
      <c r="G140" s="653" t="s">
        <v>
62</v>
      </c>
      <c r="H140" s="653"/>
      <c r="I140" s="653"/>
      <c r="J140" s="653"/>
      <c r="K140" s="653"/>
      <c r="L140" s="653"/>
      <c r="M140" s="653"/>
      <c r="N140" s="653"/>
      <c r="O140" s="653"/>
      <c r="P140" s="653"/>
      <c r="Q140" s="653"/>
      <c r="R140" s="653"/>
      <c r="S140" s="653"/>
      <c r="T140" s="653"/>
      <c r="U140" s="653"/>
      <c r="V140" s="653"/>
      <c r="W140" s="653"/>
      <c r="X140" s="653"/>
      <c r="Y140" s="653"/>
      <c r="Z140" s="653"/>
      <c r="AA140" s="653"/>
      <c r="AB140" s="653"/>
      <c r="AC140" s="653"/>
      <c r="AD140" s="653"/>
      <c r="AE140" s="653"/>
      <c r="AF140" s="653"/>
      <c r="AG140" s="653"/>
      <c r="AH140" s="653"/>
      <c r="AI140" s="653"/>
      <c r="AJ140" s="653"/>
      <c r="AK140" s="361"/>
      <c r="AL140" s="146"/>
      <c r="AM140" s="140" t="b">
        <v>
1</v>
      </c>
      <c r="AN140" s="579" t="s">
        <v>
2275</v>
      </c>
      <c r="AO140" s="580"/>
      <c r="AP140" s="580"/>
      <c r="AQ140" s="580"/>
      <c r="AR140" s="580"/>
      <c r="AS140" s="580"/>
      <c r="AT140" s="580"/>
      <c r="AU140" s="580"/>
      <c r="AV140" s="580"/>
      <c r="AW140" s="580"/>
      <c r="AX140" s="580"/>
      <c r="AY140" s="580"/>
      <c r="AZ140" s="580"/>
      <c r="BA140" s="581"/>
    </row>
    <row r="141" spans="1:54" s="147" customFormat="1" ht="13.5" customHeight="1" thickBot="1">
      <c r="A141" s="146"/>
      <c r="B141" s="647"/>
      <c r="C141" s="648"/>
      <c r="D141" s="648"/>
      <c r="E141" s="649"/>
      <c r="F141" s="357"/>
      <c r="G141" s="653" t="s">
        <v>
63</v>
      </c>
      <c r="H141" s="653"/>
      <c r="I141" s="653"/>
      <c r="J141" s="653"/>
      <c r="K141" s="653"/>
      <c r="L141" s="653"/>
      <c r="M141" s="653"/>
      <c r="N141" s="653"/>
      <c r="O141" s="653"/>
      <c r="P141" s="653"/>
      <c r="Q141" s="653"/>
      <c r="R141" s="653"/>
      <c r="S141" s="653"/>
      <c r="T141" s="653"/>
      <c r="U141" s="653"/>
      <c r="V141" s="653"/>
      <c r="W141" s="653"/>
      <c r="X141" s="653"/>
      <c r="Y141" s="653"/>
      <c r="Z141" s="653"/>
      <c r="AA141" s="653"/>
      <c r="AB141" s="653"/>
      <c r="AC141" s="653"/>
      <c r="AD141" s="653"/>
      <c r="AE141" s="653"/>
      <c r="AF141" s="653"/>
      <c r="AG141" s="653"/>
      <c r="AH141" s="653"/>
      <c r="AI141" s="653"/>
      <c r="AJ141" s="653"/>
      <c r="AK141" s="358"/>
      <c r="AL141" s="146"/>
      <c r="AM141" s="140" t="b">
        <v>
0</v>
      </c>
      <c r="AN141" s="582"/>
      <c r="AO141" s="583"/>
      <c r="AP141" s="583"/>
      <c r="AQ141" s="583"/>
      <c r="AR141" s="583"/>
      <c r="AS141" s="583"/>
      <c r="AT141" s="583"/>
      <c r="AU141" s="583"/>
      <c r="AV141" s="583"/>
      <c r="AW141" s="583"/>
      <c r="AX141" s="583"/>
      <c r="AY141" s="583"/>
      <c r="AZ141" s="583"/>
      <c r="BA141" s="584"/>
    </row>
    <row r="142" spans="1:54" s="147" customFormat="1" ht="15.75" customHeight="1">
      <c r="A142" s="146"/>
      <c r="B142" s="650"/>
      <c r="C142" s="651"/>
      <c r="D142" s="651"/>
      <c r="E142" s="652"/>
      <c r="F142" s="362"/>
      <c r="G142" s="642" t="s">
        <v>
64</v>
      </c>
      <c r="H142" s="642"/>
      <c r="I142" s="642"/>
      <c r="J142" s="642"/>
      <c r="K142" s="642"/>
      <c r="L142" s="642"/>
      <c r="M142" s="642"/>
      <c r="N142" s="642"/>
      <c r="O142" s="642"/>
      <c r="P142" s="642"/>
      <c r="Q142" s="642"/>
      <c r="R142" s="642"/>
      <c r="S142" s="642"/>
      <c r="T142" s="642"/>
      <c r="U142" s="642"/>
      <c r="V142" s="642"/>
      <c r="W142" s="642"/>
      <c r="X142" s="642"/>
      <c r="Y142" s="642"/>
      <c r="Z142" s="642"/>
      <c r="AA142" s="642"/>
      <c r="AB142" s="642"/>
      <c r="AC142" s="642"/>
      <c r="AD142" s="642"/>
      <c r="AE142" s="642"/>
      <c r="AF142" s="642"/>
      <c r="AG142" s="642"/>
      <c r="AH142" s="642"/>
      <c r="AI142" s="642"/>
      <c r="AJ142" s="642"/>
      <c r="AK142" s="643"/>
      <c r="AL142" s="146"/>
      <c r="AM142" s="140" t="b">
        <v>
0</v>
      </c>
    </row>
    <row r="143" spans="1:54" s="147" customFormat="1" ht="13.5" customHeight="1" thickBot="1">
      <c r="A143" s="146"/>
      <c r="B143" s="644" t="s">
        <v>
65</v>
      </c>
      <c r="C143" s="645"/>
      <c r="D143" s="645"/>
      <c r="E143" s="646"/>
      <c r="F143" s="363"/>
      <c r="G143" s="916" t="s">
        <v>
66</v>
      </c>
      <c r="H143" s="916"/>
      <c r="I143" s="916"/>
      <c r="J143" s="916"/>
      <c r="K143" s="916"/>
      <c r="L143" s="916"/>
      <c r="M143" s="916"/>
      <c r="N143" s="916"/>
      <c r="O143" s="916"/>
      <c r="P143" s="916"/>
      <c r="Q143" s="916"/>
      <c r="R143" s="916"/>
      <c r="S143" s="916"/>
      <c r="T143" s="916"/>
      <c r="U143" s="916"/>
      <c r="V143" s="916"/>
      <c r="W143" s="916"/>
      <c r="X143" s="916"/>
      <c r="Y143" s="916"/>
      <c r="Z143" s="916"/>
      <c r="AA143" s="916"/>
      <c r="AB143" s="916"/>
      <c r="AC143" s="916"/>
      <c r="AD143" s="916"/>
      <c r="AE143" s="916"/>
      <c r="AF143" s="916"/>
      <c r="AG143" s="916"/>
      <c r="AH143" s="916"/>
      <c r="AI143" s="916"/>
      <c r="AJ143" s="916"/>
      <c r="AK143" s="361"/>
      <c r="AL143" s="146"/>
      <c r="AM143" s="140" t="b">
        <v>
0</v>
      </c>
    </row>
    <row r="144" spans="1:54" s="147" customFormat="1" ht="22.5" customHeight="1">
      <c r="A144" s="146"/>
      <c r="B144" s="647"/>
      <c r="C144" s="648"/>
      <c r="D144" s="648"/>
      <c r="E144" s="649"/>
      <c r="F144" s="357"/>
      <c r="G144" s="697" t="s">
        <v>
67</v>
      </c>
      <c r="H144" s="697"/>
      <c r="I144" s="697"/>
      <c r="J144" s="697"/>
      <c r="K144" s="697"/>
      <c r="L144" s="697"/>
      <c r="M144" s="697"/>
      <c r="N144" s="697"/>
      <c r="O144" s="697"/>
      <c r="P144" s="697"/>
      <c r="Q144" s="697"/>
      <c r="R144" s="697"/>
      <c r="S144" s="697"/>
      <c r="T144" s="697"/>
      <c r="U144" s="697"/>
      <c r="V144" s="697"/>
      <c r="W144" s="697"/>
      <c r="X144" s="697"/>
      <c r="Y144" s="697"/>
      <c r="Z144" s="697"/>
      <c r="AA144" s="697"/>
      <c r="AB144" s="697"/>
      <c r="AC144" s="697"/>
      <c r="AD144" s="697"/>
      <c r="AE144" s="697"/>
      <c r="AF144" s="697"/>
      <c r="AG144" s="697"/>
      <c r="AH144" s="697"/>
      <c r="AI144" s="697"/>
      <c r="AJ144" s="697"/>
      <c r="AK144" s="698"/>
      <c r="AL144" s="146"/>
      <c r="AM144" s="140" t="b">
        <v>
0</v>
      </c>
      <c r="AN144" s="579" t="s">
        <v>
2275</v>
      </c>
      <c r="AO144" s="580"/>
      <c r="AP144" s="580"/>
      <c r="AQ144" s="580"/>
      <c r="AR144" s="580"/>
      <c r="AS144" s="580"/>
      <c r="AT144" s="580"/>
      <c r="AU144" s="580"/>
      <c r="AV144" s="580"/>
      <c r="AW144" s="580"/>
      <c r="AX144" s="580"/>
      <c r="AY144" s="580"/>
      <c r="AZ144" s="580"/>
      <c r="BA144" s="581"/>
    </row>
    <row r="145" spans="1:54" s="147" customFormat="1" ht="13.5" customHeight="1" thickBot="1">
      <c r="A145" s="146"/>
      <c r="B145" s="647"/>
      <c r="C145" s="648"/>
      <c r="D145" s="648"/>
      <c r="E145" s="649"/>
      <c r="F145" s="357"/>
      <c r="G145" s="653" t="s">
        <v>
68</v>
      </c>
      <c r="H145" s="653"/>
      <c r="I145" s="653"/>
      <c r="J145" s="653"/>
      <c r="K145" s="653"/>
      <c r="L145" s="653"/>
      <c r="M145" s="653"/>
      <c r="N145" s="653"/>
      <c r="O145" s="653"/>
      <c r="P145" s="653"/>
      <c r="Q145" s="653"/>
      <c r="R145" s="653"/>
      <c r="S145" s="653"/>
      <c r="T145" s="653"/>
      <c r="U145" s="653"/>
      <c r="V145" s="653"/>
      <c r="W145" s="653"/>
      <c r="X145" s="653"/>
      <c r="Y145" s="653"/>
      <c r="Z145" s="653"/>
      <c r="AA145" s="653"/>
      <c r="AB145" s="653"/>
      <c r="AC145" s="653"/>
      <c r="AD145" s="653"/>
      <c r="AE145" s="653"/>
      <c r="AF145" s="653"/>
      <c r="AG145" s="653"/>
      <c r="AH145" s="653"/>
      <c r="AI145" s="653"/>
      <c r="AJ145" s="653"/>
      <c r="AK145" s="358"/>
      <c r="AL145" s="146"/>
      <c r="AM145" s="140" t="b">
        <v>
0</v>
      </c>
      <c r="AN145" s="582"/>
      <c r="AO145" s="583"/>
      <c r="AP145" s="583"/>
      <c r="AQ145" s="583"/>
      <c r="AR145" s="583"/>
      <c r="AS145" s="583"/>
      <c r="AT145" s="583"/>
      <c r="AU145" s="583"/>
      <c r="AV145" s="583"/>
      <c r="AW145" s="583"/>
      <c r="AX145" s="583"/>
      <c r="AY145" s="583"/>
      <c r="AZ145" s="583"/>
      <c r="BA145" s="584"/>
    </row>
    <row r="146" spans="1:54" s="147" customFormat="1" ht="13.5" customHeight="1">
      <c r="A146" s="146"/>
      <c r="B146" s="650"/>
      <c r="C146" s="651"/>
      <c r="D146" s="651"/>
      <c r="E146" s="652"/>
      <c r="F146" s="309" t="b">
        <v>
0</v>
      </c>
      <c r="G146" s="642" t="s">
        <v>
69</v>
      </c>
      <c r="H146" s="642"/>
      <c r="I146" s="642"/>
      <c r="J146" s="642" t="b">
        <v>
0</v>
      </c>
      <c r="K146" s="642"/>
      <c r="L146" s="642"/>
      <c r="M146" s="642"/>
      <c r="N146" s="642"/>
      <c r="O146" s="642"/>
      <c r="P146" s="642" t="b">
        <v>
1</v>
      </c>
      <c r="Q146" s="642"/>
      <c r="R146" s="642"/>
      <c r="S146" s="642"/>
      <c r="T146" s="642"/>
      <c r="U146" s="642"/>
      <c r="V146" s="642"/>
      <c r="W146" s="642"/>
      <c r="X146" s="642"/>
      <c r="Y146" s="642"/>
      <c r="Z146" s="642"/>
      <c r="AA146" s="642"/>
      <c r="AB146" s="642"/>
      <c r="AC146" s="642"/>
      <c r="AD146" s="642"/>
      <c r="AE146" s="642"/>
      <c r="AF146" s="642"/>
      <c r="AG146" s="642"/>
      <c r="AH146" s="642"/>
      <c r="AI146" s="642"/>
      <c r="AJ146" s="642"/>
      <c r="AK146" s="364"/>
      <c r="AL146" s="146"/>
      <c r="AM146" s="140" t="b">
        <v>
1</v>
      </c>
    </row>
    <row r="147" spans="1:54" s="147" customFormat="1" ht="22.5" customHeight="1" thickBot="1">
      <c r="A147" s="146"/>
      <c r="B147" s="644" t="s">
        <v>
70</v>
      </c>
      <c r="C147" s="645"/>
      <c r="D147" s="645"/>
      <c r="E147" s="646"/>
      <c r="F147" s="360"/>
      <c r="G147" s="870" t="s">
        <v>
71</v>
      </c>
      <c r="H147" s="870"/>
      <c r="I147" s="870"/>
      <c r="J147" s="870"/>
      <c r="K147" s="870"/>
      <c r="L147" s="870"/>
      <c r="M147" s="870"/>
      <c r="N147" s="870"/>
      <c r="O147" s="870"/>
      <c r="P147" s="870"/>
      <c r="Q147" s="870"/>
      <c r="R147" s="870"/>
      <c r="S147" s="870"/>
      <c r="T147" s="870"/>
      <c r="U147" s="870"/>
      <c r="V147" s="870"/>
      <c r="W147" s="870"/>
      <c r="X147" s="870"/>
      <c r="Y147" s="870"/>
      <c r="Z147" s="870"/>
      <c r="AA147" s="870"/>
      <c r="AB147" s="870"/>
      <c r="AC147" s="870"/>
      <c r="AD147" s="870"/>
      <c r="AE147" s="870"/>
      <c r="AF147" s="870"/>
      <c r="AG147" s="870"/>
      <c r="AH147" s="870"/>
      <c r="AI147" s="870"/>
      <c r="AJ147" s="870"/>
      <c r="AK147" s="871"/>
      <c r="AL147" s="146"/>
      <c r="AM147" s="140" t="b">
        <v>
0</v>
      </c>
    </row>
    <row r="148" spans="1:54" s="147" customFormat="1" ht="15" customHeight="1">
      <c r="A148" s="146"/>
      <c r="B148" s="647"/>
      <c r="C148" s="648"/>
      <c r="D148" s="648"/>
      <c r="E148" s="649"/>
      <c r="F148" s="357"/>
      <c r="G148" s="697" t="s">
        <v>
72</v>
      </c>
      <c r="H148" s="697"/>
      <c r="I148" s="697"/>
      <c r="J148" s="697"/>
      <c r="K148" s="697"/>
      <c r="L148" s="697"/>
      <c r="M148" s="697"/>
      <c r="N148" s="697"/>
      <c r="O148" s="697"/>
      <c r="P148" s="697"/>
      <c r="Q148" s="697"/>
      <c r="R148" s="697"/>
      <c r="S148" s="697"/>
      <c r="T148" s="697"/>
      <c r="U148" s="697"/>
      <c r="V148" s="697"/>
      <c r="W148" s="697"/>
      <c r="X148" s="697"/>
      <c r="Y148" s="697"/>
      <c r="Z148" s="697"/>
      <c r="AA148" s="697"/>
      <c r="AB148" s="697"/>
      <c r="AC148" s="697"/>
      <c r="AD148" s="697"/>
      <c r="AE148" s="697"/>
      <c r="AF148" s="697"/>
      <c r="AG148" s="697"/>
      <c r="AH148" s="697"/>
      <c r="AI148" s="697"/>
      <c r="AJ148" s="697"/>
      <c r="AK148" s="365"/>
      <c r="AL148" s="141"/>
      <c r="AM148" s="140" t="b">
        <v>
0</v>
      </c>
      <c r="AN148" s="579" t="s">
        <v>
2275</v>
      </c>
      <c r="AO148" s="580"/>
      <c r="AP148" s="580"/>
      <c r="AQ148" s="580"/>
      <c r="AR148" s="580"/>
      <c r="AS148" s="580"/>
      <c r="AT148" s="580"/>
      <c r="AU148" s="580"/>
      <c r="AV148" s="580"/>
      <c r="AW148" s="580"/>
      <c r="AX148" s="580"/>
      <c r="AY148" s="580"/>
      <c r="AZ148" s="580"/>
      <c r="BA148" s="581"/>
    </row>
    <row r="149" spans="1:54" s="147" customFormat="1" ht="13.5" customHeight="1" thickBot="1">
      <c r="A149" s="146"/>
      <c r="B149" s="647"/>
      <c r="C149" s="648"/>
      <c r="D149" s="648"/>
      <c r="E149" s="649"/>
      <c r="F149" s="357"/>
      <c r="G149" s="697" t="s">
        <v>
73</v>
      </c>
      <c r="H149" s="697"/>
      <c r="I149" s="697"/>
      <c r="J149" s="697"/>
      <c r="K149" s="697"/>
      <c r="L149" s="697"/>
      <c r="M149" s="697"/>
      <c r="N149" s="697"/>
      <c r="O149" s="697"/>
      <c r="P149" s="697"/>
      <c r="Q149" s="697"/>
      <c r="R149" s="697"/>
      <c r="S149" s="697"/>
      <c r="T149" s="697"/>
      <c r="U149" s="697"/>
      <c r="V149" s="697"/>
      <c r="W149" s="697"/>
      <c r="X149" s="697"/>
      <c r="Y149" s="697"/>
      <c r="Z149" s="697"/>
      <c r="AA149" s="697"/>
      <c r="AB149" s="697"/>
      <c r="AC149" s="697"/>
      <c r="AD149" s="697"/>
      <c r="AE149" s="697"/>
      <c r="AF149" s="697"/>
      <c r="AG149" s="697"/>
      <c r="AH149" s="697"/>
      <c r="AI149" s="697"/>
      <c r="AJ149" s="697"/>
      <c r="AK149" s="366"/>
      <c r="AL149" s="146"/>
      <c r="AM149" s="140" t="b">
        <v>
0</v>
      </c>
      <c r="AN149" s="582"/>
      <c r="AO149" s="583"/>
      <c r="AP149" s="583"/>
      <c r="AQ149" s="583"/>
      <c r="AR149" s="583"/>
      <c r="AS149" s="583"/>
      <c r="AT149" s="583"/>
      <c r="AU149" s="583"/>
      <c r="AV149" s="583"/>
      <c r="AW149" s="583"/>
      <c r="AX149" s="583"/>
      <c r="AY149" s="583"/>
      <c r="AZ149" s="583"/>
      <c r="BA149" s="584"/>
    </row>
    <row r="150" spans="1:54" s="147" customFormat="1" ht="15.75" customHeight="1">
      <c r="A150" s="146"/>
      <c r="B150" s="650"/>
      <c r="C150" s="651"/>
      <c r="D150" s="651"/>
      <c r="E150" s="652"/>
      <c r="F150" s="362"/>
      <c r="G150" s="642" t="s">
        <v>
74</v>
      </c>
      <c r="H150" s="642"/>
      <c r="I150" s="642"/>
      <c r="J150" s="642"/>
      <c r="K150" s="642"/>
      <c r="L150" s="642"/>
      <c r="M150" s="642"/>
      <c r="N150" s="642"/>
      <c r="O150" s="642"/>
      <c r="P150" s="642"/>
      <c r="Q150" s="642"/>
      <c r="R150" s="642"/>
      <c r="S150" s="642"/>
      <c r="T150" s="642"/>
      <c r="U150" s="642"/>
      <c r="V150" s="642"/>
      <c r="W150" s="642"/>
      <c r="X150" s="642"/>
      <c r="Y150" s="642"/>
      <c r="Z150" s="642"/>
      <c r="AA150" s="642"/>
      <c r="AB150" s="642"/>
      <c r="AC150" s="642"/>
      <c r="AD150" s="642"/>
      <c r="AE150" s="642"/>
      <c r="AF150" s="642"/>
      <c r="AG150" s="642"/>
      <c r="AH150" s="642"/>
      <c r="AI150" s="642"/>
      <c r="AJ150" s="642"/>
      <c r="AK150" s="643"/>
      <c r="AL150" s="146"/>
      <c r="AM150" s="140" t="b">
        <v>
1</v>
      </c>
    </row>
    <row r="151" spans="1:54" s="147" customFormat="1" ht="13.5" customHeight="1" thickBot="1">
      <c r="A151" s="146"/>
      <c r="B151" s="644" t="s">
        <v>
75</v>
      </c>
      <c r="C151" s="645"/>
      <c r="D151" s="645"/>
      <c r="E151" s="646"/>
      <c r="F151" s="363"/>
      <c r="G151" s="870" t="s">
        <v>
76</v>
      </c>
      <c r="H151" s="870"/>
      <c r="I151" s="870"/>
      <c r="J151" s="870"/>
      <c r="K151" s="870"/>
      <c r="L151" s="870"/>
      <c r="M151" s="870"/>
      <c r="N151" s="870"/>
      <c r="O151" s="870"/>
      <c r="P151" s="870"/>
      <c r="Q151" s="870"/>
      <c r="R151" s="870"/>
      <c r="S151" s="870"/>
      <c r="T151" s="870"/>
      <c r="U151" s="870"/>
      <c r="V151" s="870"/>
      <c r="W151" s="870"/>
      <c r="X151" s="870"/>
      <c r="Y151" s="870"/>
      <c r="Z151" s="870"/>
      <c r="AA151" s="870"/>
      <c r="AB151" s="870"/>
      <c r="AC151" s="870"/>
      <c r="AD151" s="870"/>
      <c r="AE151" s="870"/>
      <c r="AF151" s="870"/>
      <c r="AG151" s="870"/>
      <c r="AH151" s="870"/>
      <c r="AI151" s="870"/>
      <c r="AJ151" s="870"/>
      <c r="AK151" s="361"/>
      <c r="AL151" s="146"/>
      <c r="AM151" s="140" t="b">
        <v>
1</v>
      </c>
    </row>
    <row r="152" spans="1:54" s="147" customFormat="1" ht="21" customHeight="1">
      <c r="A152" s="146"/>
      <c r="B152" s="647"/>
      <c r="C152" s="648"/>
      <c r="D152" s="648"/>
      <c r="E152" s="649"/>
      <c r="F152" s="357"/>
      <c r="G152" s="697" t="s">
        <v>
77</v>
      </c>
      <c r="H152" s="697"/>
      <c r="I152" s="697"/>
      <c r="J152" s="697"/>
      <c r="K152" s="697"/>
      <c r="L152" s="697"/>
      <c r="M152" s="697"/>
      <c r="N152" s="697"/>
      <c r="O152" s="697"/>
      <c r="P152" s="697"/>
      <c r="Q152" s="697"/>
      <c r="R152" s="697"/>
      <c r="S152" s="697"/>
      <c r="T152" s="697"/>
      <c r="U152" s="697"/>
      <c r="V152" s="697"/>
      <c r="W152" s="697"/>
      <c r="X152" s="697"/>
      <c r="Y152" s="697"/>
      <c r="Z152" s="697"/>
      <c r="AA152" s="697"/>
      <c r="AB152" s="697"/>
      <c r="AC152" s="697"/>
      <c r="AD152" s="697"/>
      <c r="AE152" s="697"/>
      <c r="AF152" s="697"/>
      <c r="AG152" s="697"/>
      <c r="AH152" s="697"/>
      <c r="AI152" s="697"/>
      <c r="AJ152" s="697"/>
      <c r="AK152" s="698"/>
      <c r="AL152" s="146"/>
      <c r="AM152" s="140" t="b">
        <v>
0</v>
      </c>
      <c r="AN152" s="579" t="s">
        <v>
2275</v>
      </c>
      <c r="AO152" s="580"/>
      <c r="AP152" s="580"/>
      <c r="AQ152" s="580"/>
      <c r="AR152" s="580"/>
      <c r="AS152" s="580"/>
      <c r="AT152" s="580"/>
      <c r="AU152" s="580"/>
      <c r="AV152" s="580"/>
      <c r="AW152" s="580"/>
      <c r="AX152" s="580"/>
      <c r="AY152" s="580"/>
      <c r="AZ152" s="580"/>
      <c r="BA152" s="581"/>
    </row>
    <row r="153" spans="1:54" s="147" customFormat="1" ht="13.5" customHeight="1" thickBot="1">
      <c r="A153" s="146"/>
      <c r="B153" s="647"/>
      <c r="C153" s="648"/>
      <c r="D153" s="648"/>
      <c r="E153" s="649"/>
      <c r="F153" s="357"/>
      <c r="G153" s="697" t="s">
        <v>
78</v>
      </c>
      <c r="H153" s="697"/>
      <c r="I153" s="697"/>
      <c r="J153" s="697"/>
      <c r="K153" s="697"/>
      <c r="L153" s="697"/>
      <c r="M153" s="697"/>
      <c r="N153" s="697"/>
      <c r="O153" s="697"/>
      <c r="P153" s="697"/>
      <c r="Q153" s="697"/>
      <c r="R153" s="697"/>
      <c r="S153" s="697"/>
      <c r="T153" s="697"/>
      <c r="U153" s="697"/>
      <c r="V153" s="697"/>
      <c r="W153" s="697"/>
      <c r="X153" s="697"/>
      <c r="Y153" s="697"/>
      <c r="Z153" s="697"/>
      <c r="AA153" s="697"/>
      <c r="AB153" s="697"/>
      <c r="AC153" s="697"/>
      <c r="AD153" s="697"/>
      <c r="AE153" s="697"/>
      <c r="AF153" s="697"/>
      <c r="AG153" s="697"/>
      <c r="AH153" s="697"/>
      <c r="AI153" s="697"/>
      <c r="AJ153" s="697"/>
      <c r="AK153" s="358"/>
      <c r="AL153" s="146"/>
      <c r="AM153" s="140" t="b">
        <v>
0</v>
      </c>
      <c r="AN153" s="582"/>
      <c r="AO153" s="583"/>
      <c r="AP153" s="583"/>
      <c r="AQ153" s="583"/>
      <c r="AR153" s="583"/>
      <c r="AS153" s="583"/>
      <c r="AT153" s="583"/>
      <c r="AU153" s="583"/>
      <c r="AV153" s="583"/>
      <c r="AW153" s="583"/>
      <c r="AX153" s="583"/>
      <c r="AY153" s="583"/>
      <c r="AZ153" s="583"/>
      <c r="BA153" s="584"/>
    </row>
    <row r="154" spans="1:54" s="147" customFormat="1" ht="13.5" customHeight="1">
      <c r="A154" s="146"/>
      <c r="B154" s="650"/>
      <c r="C154" s="651"/>
      <c r="D154" s="651"/>
      <c r="E154" s="652"/>
      <c r="F154" s="362"/>
      <c r="G154" s="642" t="s">
        <v>
79</v>
      </c>
      <c r="H154" s="642"/>
      <c r="I154" s="642"/>
      <c r="J154" s="642"/>
      <c r="K154" s="642"/>
      <c r="L154" s="642"/>
      <c r="M154" s="642"/>
      <c r="N154" s="642"/>
      <c r="O154" s="642"/>
      <c r="P154" s="642"/>
      <c r="Q154" s="642"/>
      <c r="R154" s="642"/>
      <c r="S154" s="642"/>
      <c r="T154" s="642"/>
      <c r="U154" s="642"/>
      <c r="V154" s="642"/>
      <c r="W154" s="642"/>
      <c r="X154" s="642"/>
      <c r="Y154" s="642"/>
      <c r="Z154" s="642"/>
      <c r="AA154" s="642"/>
      <c r="AB154" s="642"/>
      <c r="AC154" s="642"/>
      <c r="AD154" s="642"/>
      <c r="AE154" s="642"/>
      <c r="AF154" s="642"/>
      <c r="AG154" s="642"/>
      <c r="AH154" s="642"/>
      <c r="AI154" s="642"/>
      <c r="AJ154" s="642"/>
      <c r="AK154" s="367"/>
      <c r="AL154" s="146"/>
      <c r="AM154" s="140" t="b">
        <v>
0</v>
      </c>
    </row>
    <row r="155" spans="1:54" s="147" customFormat="1" ht="13.5" customHeight="1" thickBot="1">
      <c r="A155" s="146"/>
      <c r="B155" s="644" t="s">
        <v>
80</v>
      </c>
      <c r="C155" s="645"/>
      <c r="D155" s="645"/>
      <c r="E155" s="646"/>
      <c r="F155" s="363"/>
      <c r="G155" s="870" t="s">
        <v>
81</v>
      </c>
      <c r="H155" s="870"/>
      <c r="I155" s="870"/>
      <c r="J155" s="870"/>
      <c r="K155" s="870"/>
      <c r="L155" s="870"/>
      <c r="M155" s="870"/>
      <c r="N155" s="870"/>
      <c r="O155" s="870"/>
      <c r="P155" s="870"/>
      <c r="Q155" s="870"/>
      <c r="R155" s="870"/>
      <c r="S155" s="870"/>
      <c r="T155" s="870"/>
      <c r="U155" s="870"/>
      <c r="V155" s="870"/>
      <c r="W155" s="870"/>
      <c r="X155" s="870"/>
      <c r="Y155" s="870"/>
      <c r="Z155" s="870"/>
      <c r="AA155" s="870"/>
      <c r="AB155" s="870"/>
      <c r="AC155" s="870"/>
      <c r="AD155" s="870"/>
      <c r="AE155" s="870"/>
      <c r="AF155" s="870"/>
      <c r="AG155" s="870"/>
      <c r="AH155" s="870"/>
      <c r="AI155" s="870"/>
      <c r="AJ155" s="870"/>
      <c r="AK155" s="871"/>
      <c r="AL155" s="146"/>
      <c r="AM155" s="140" t="b">
        <v>
0</v>
      </c>
      <c r="AN155" s="143"/>
      <c r="AO155" s="143"/>
    </row>
    <row r="156" spans="1:54" s="147" customFormat="1" ht="13.5" customHeight="1">
      <c r="A156" s="146"/>
      <c r="B156" s="647"/>
      <c r="C156" s="648"/>
      <c r="D156" s="648"/>
      <c r="E156" s="649"/>
      <c r="F156" s="357"/>
      <c r="G156" s="697" t="s">
        <v>
82</v>
      </c>
      <c r="H156" s="697"/>
      <c r="I156" s="697"/>
      <c r="J156" s="697"/>
      <c r="K156" s="697"/>
      <c r="L156" s="697"/>
      <c r="M156" s="697"/>
      <c r="N156" s="697"/>
      <c r="O156" s="697"/>
      <c r="P156" s="697"/>
      <c r="Q156" s="697"/>
      <c r="R156" s="697"/>
      <c r="S156" s="697"/>
      <c r="T156" s="697"/>
      <c r="U156" s="697"/>
      <c r="V156" s="697"/>
      <c r="W156" s="697"/>
      <c r="X156" s="697"/>
      <c r="Y156" s="697"/>
      <c r="Z156" s="697"/>
      <c r="AA156" s="697"/>
      <c r="AB156" s="697"/>
      <c r="AC156" s="697"/>
      <c r="AD156" s="697"/>
      <c r="AE156" s="697"/>
      <c r="AF156" s="697"/>
      <c r="AG156" s="697"/>
      <c r="AH156" s="697"/>
      <c r="AI156" s="697"/>
      <c r="AJ156" s="697"/>
      <c r="AK156" s="358"/>
      <c r="AL156" s="146"/>
      <c r="AM156" s="140" t="b">
        <v>
0</v>
      </c>
      <c r="AN156" s="579" t="s">
        <v>
2275</v>
      </c>
      <c r="AO156" s="580"/>
      <c r="AP156" s="580"/>
      <c r="AQ156" s="580"/>
      <c r="AR156" s="580"/>
      <c r="AS156" s="580"/>
      <c r="AT156" s="580"/>
      <c r="AU156" s="580"/>
      <c r="AV156" s="580"/>
      <c r="AW156" s="580"/>
      <c r="AX156" s="580"/>
      <c r="AY156" s="580"/>
      <c r="AZ156" s="580"/>
      <c r="BA156" s="581"/>
      <c r="BB156" s="143"/>
    </row>
    <row r="157" spans="1:54" s="147" customFormat="1" ht="13.5" customHeight="1" thickBot="1">
      <c r="A157" s="146"/>
      <c r="B157" s="647"/>
      <c r="C157" s="648"/>
      <c r="D157" s="648"/>
      <c r="E157" s="649"/>
      <c r="F157" s="357"/>
      <c r="G157" s="697" t="s">
        <v>
83</v>
      </c>
      <c r="H157" s="697"/>
      <c r="I157" s="697"/>
      <c r="J157" s="697"/>
      <c r="K157" s="697"/>
      <c r="L157" s="697"/>
      <c r="M157" s="697"/>
      <c r="N157" s="697"/>
      <c r="O157" s="697"/>
      <c r="P157" s="697"/>
      <c r="Q157" s="697"/>
      <c r="R157" s="697"/>
      <c r="S157" s="697"/>
      <c r="T157" s="697"/>
      <c r="U157" s="697"/>
      <c r="V157" s="697"/>
      <c r="W157" s="697"/>
      <c r="X157" s="697"/>
      <c r="Y157" s="697"/>
      <c r="Z157" s="697"/>
      <c r="AA157" s="697"/>
      <c r="AB157" s="697"/>
      <c r="AC157" s="697"/>
      <c r="AD157" s="697"/>
      <c r="AE157" s="697"/>
      <c r="AF157" s="697"/>
      <c r="AG157" s="697"/>
      <c r="AH157" s="697"/>
      <c r="AI157" s="697"/>
      <c r="AJ157" s="697"/>
      <c r="AK157" s="358"/>
      <c r="AL157" s="146"/>
      <c r="AM157" s="140" t="b">
        <v>
1</v>
      </c>
      <c r="AN157" s="582"/>
      <c r="AO157" s="583"/>
      <c r="AP157" s="583"/>
      <c r="AQ157" s="583"/>
      <c r="AR157" s="583"/>
      <c r="AS157" s="583"/>
      <c r="AT157" s="583"/>
      <c r="AU157" s="583"/>
      <c r="AV157" s="583"/>
      <c r="AW157" s="583"/>
      <c r="AX157" s="583"/>
      <c r="AY157" s="583"/>
      <c r="AZ157" s="583"/>
      <c r="BA157" s="584"/>
      <c r="BB157" s="143"/>
    </row>
    <row r="158" spans="1:54" s="147" customFormat="1" ht="13.5" customHeight="1" thickBot="1">
      <c r="A158" s="146"/>
      <c r="B158" s="650"/>
      <c r="C158" s="651"/>
      <c r="D158" s="651"/>
      <c r="E158" s="652"/>
      <c r="F158" s="311"/>
      <c r="G158" s="896" t="s">
        <v>
84</v>
      </c>
      <c r="H158" s="896"/>
      <c r="I158" s="896"/>
      <c r="J158" s="896"/>
      <c r="K158" s="896"/>
      <c r="L158" s="896"/>
      <c r="M158" s="896"/>
      <c r="N158" s="896"/>
      <c r="O158" s="896"/>
      <c r="P158" s="896"/>
      <c r="Q158" s="896"/>
      <c r="R158" s="896"/>
      <c r="S158" s="896"/>
      <c r="T158" s="896"/>
      <c r="U158" s="896"/>
      <c r="V158" s="896"/>
      <c r="W158" s="896"/>
      <c r="X158" s="896"/>
      <c r="Y158" s="896"/>
      <c r="Z158" s="896"/>
      <c r="AA158" s="896"/>
      <c r="AB158" s="896"/>
      <c r="AC158" s="896"/>
      <c r="AD158" s="896"/>
      <c r="AE158" s="896"/>
      <c r="AF158" s="896"/>
      <c r="AG158" s="896"/>
      <c r="AH158" s="896"/>
      <c r="AI158" s="896"/>
      <c r="AJ158" s="896"/>
      <c r="AK158" s="368"/>
      <c r="AL158" s="146"/>
      <c r="AM158" s="140" t="b">
        <v>
0</v>
      </c>
      <c r="AN158" s="143"/>
      <c r="AO158" s="143"/>
      <c r="AP158" s="143"/>
      <c r="AQ158" s="143"/>
      <c r="AR158" s="143"/>
      <c r="AS158" s="143"/>
      <c r="AT158" s="143"/>
      <c r="AU158" s="143"/>
      <c r="AV158" s="143"/>
      <c r="AW158" s="143"/>
      <c r="AX158" s="143"/>
      <c r="AY158" s="143"/>
      <c r="AZ158" s="143"/>
      <c r="BA158" s="143"/>
      <c r="BB158" s="143"/>
    </row>
    <row r="159" spans="1:54" ht="9.75" customHeight="1">
      <c r="A159" s="141"/>
      <c r="B159" s="369"/>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1"/>
      <c r="AL159" s="141"/>
      <c r="AT159" s="153"/>
      <c r="AU159" s="153"/>
      <c r="AV159" s="153"/>
      <c r="AW159" s="153"/>
      <c r="AX159" s="153"/>
    </row>
    <row r="160" spans="1:54" ht="18.75" customHeight="1">
      <c r="A160" s="141"/>
      <c r="B160" s="370" t="s">
        <v>
2276</v>
      </c>
      <c r="C160" s="371"/>
      <c r="D160" s="371"/>
      <c r="E160" s="371"/>
      <c r="F160" s="371"/>
      <c r="G160" s="371"/>
      <c r="H160" s="371"/>
      <c r="I160" s="371"/>
      <c r="J160" s="371"/>
      <c r="K160" s="371"/>
      <c r="L160" s="371"/>
      <c r="M160" s="371"/>
      <c r="N160" s="371"/>
      <c r="O160" s="371"/>
      <c r="P160" s="371"/>
      <c r="Q160" s="371"/>
      <c r="R160" s="372"/>
      <c r="S160" s="372"/>
      <c r="T160" s="372"/>
      <c r="U160" s="372"/>
      <c r="V160" s="372"/>
      <c r="W160" s="372"/>
      <c r="X160" s="372"/>
      <c r="Y160" s="372"/>
      <c r="Z160" s="372"/>
      <c r="AA160" s="372"/>
      <c r="AB160" s="372"/>
      <c r="AC160" s="372"/>
      <c r="AD160" s="372"/>
      <c r="AE160" s="372"/>
      <c r="AF160" s="372"/>
      <c r="AG160" s="372"/>
      <c r="AH160" s="372"/>
      <c r="AI160" s="372"/>
      <c r="AJ160" s="373"/>
      <c r="AK160" s="192"/>
      <c r="AL160" s="141"/>
      <c r="AM160" s="374"/>
      <c r="AY160" s="153"/>
    </row>
    <row r="161" spans="1:53" s="147" customFormat="1" ht="63.75" customHeight="1">
      <c r="A161" s="146"/>
      <c r="B161" s="901"/>
      <c r="C161" s="902"/>
      <c r="D161" s="902"/>
      <c r="E161" s="902"/>
      <c r="F161" s="902"/>
      <c r="G161" s="902"/>
      <c r="H161" s="902"/>
      <c r="I161" s="902"/>
      <c r="J161" s="902"/>
      <c r="K161" s="902"/>
      <c r="L161" s="902"/>
      <c r="M161" s="902"/>
      <c r="N161" s="902"/>
      <c r="O161" s="902"/>
      <c r="P161" s="902"/>
      <c r="Q161" s="902"/>
      <c r="R161" s="902"/>
      <c r="S161" s="902"/>
      <c r="T161" s="902"/>
      <c r="U161" s="902"/>
      <c r="V161" s="902"/>
      <c r="W161" s="902"/>
      <c r="X161" s="902"/>
      <c r="Y161" s="902"/>
      <c r="Z161" s="902"/>
      <c r="AA161" s="902"/>
      <c r="AB161" s="902"/>
      <c r="AC161" s="902"/>
      <c r="AD161" s="902"/>
      <c r="AE161" s="902"/>
      <c r="AF161" s="902"/>
      <c r="AG161" s="902"/>
      <c r="AH161" s="902"/>
      <c r="AI161" s="902"/>
      <c r="AJ161" s="902"/>
      <c r="AK161" s="903"/>
      <c r="AL161" s="375"/>
      <c r="AM161" s="376"/>
      <c r="AN161" s="377"/>
      <c r="AO161" s="377"/>
      <c r="AP161" s="377"/>
      <c r="AQ161" s="377"/>
      <c r="AR161" s="377"/>
      <c r="AS161" s="377"/>
      <c r="AT161" s="377"/>
      <c r="AU161" s="377"/>
      <c r="AV161" s="377"/>
      <c r="AW161" s="377"/>
      <c r="AX161" s="377"/>
      <c r="AY161" s="377"/>
      <c r="AZ161" s="377"/>
      <c r="BA161" s="377"/>
    </row>
    <row r="162" spans="1:53" s="147" customFormat="1" ht="7.5" customHeight="1">
      <c r="A162" s="146"/>
      <c r="B162" s="161"/>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c r="AH162" s="215"/>
      <c r="AI162" s="215"/>
      <c r="AJ162" s="215"/>
      <c r="AK162" s="215"/>
      <c r="AL162" s="146"/>
      <c r="AM162" s="376"/>
      <c r="AN162" s="377"/>
      <c r="AO162" s="377"/>
      <c r="AP162" s="377"/>
      <c r="AQ162" s="377"/>
      <c r="AR162" s="377"/>
      <c r="AS162" s="377"/>
      <c r="AT162" s="377"/>
      <c r="AU162" s="377"/>
      <c r="AV162" s="377"/>
      <c r="AW162" s="377"/>
      <c r="AX162" s="377"/>
      <c r="AY162" s="377"/>
      <c r="AZ162" s="377"/>
      <c r="BA162" s="377"/>
    </row>
    <row r="163" spans="1:53" s="147" customFormat="1" ht="12">
      <c r="A163" s="146"/>
      <c r="B163" s="378" t="s">
        <v>
20</v>
      </c>
      <c r="C163" s="247" t="s">
        <v>
23</v>
      </c>
      <c r="D163" s="161"/>
      <c r="E163" s="250"/>
      <c r="F163" s="161"/>
      <c r="G163" s="161"/>
      <c r="H163" s="250"/>
      <c r="I163" s="250"/>
      <c r="J163" s="250"/>
      <c r="K163" s="250"/>
      <c r="L163" s="250"/>
      <c r="M163" s="250"/>
      <c r="N163" s="250"/>
      <c r="O163" s="250"/>
      <c r="P163" s="250"/>
      <c r="Q163" s="250"/>
      <c r="R163" s="250"/>
      <c r="S163" s="250"/>
      <c r="T163" s="250"/>
      <c r="U163" s="250"/>
      <c r="V163" s="250"/>
      <c r="W163" s="250"/>
      <c r="X163" s="250"/>
      <c r="Y163" s="250"/>
      <c r="Z163" s="250"/>
      <c r="AA163" s="250"/>
      <c r="AB163" s="250"/>
      <c r="AC163" s="250"/>
      <c r="AD163" s="250"/>
      <c r="AE163" s="250"/>
      <c r="AF163" s="250"/>
      <c r="AG163" s="250"/>
      <c r="AH163" s="250"/>
      <c r="AI163" s="250"/>
      <c r="AJ163" s="250"/>
      <c r="AK163" s="162"/>
      <c r="AL163" s="146"/>
      <c r="AN163" s="205"/>
      <c r="AO163" s="205"/>
      <c r="AP163" s="205"/>
      <c r="AQ163" s="205"/>
      <c r="AR163" s="205"/>
      <c r="AS163" s="205"/>
      <c r="AT163" s="206"/>
      <c r="AU163" s="206"/>
      <c r="AV163" s="206"/>
      <c r="AW163" s="206"/>
      <c r="AX163" s="206"/>
      <c r="AY163" s="205"/>
      <c r="AZ163" s="205"/>
      <c r="BA163" s="205"/>
    </row>
    <row r="164" spans="1:53" ht="22.5" customHeight="1" thickBot="1">
      <c r="A164" s="141"/>
      <c r="B164" s="249" t="s">
        <v>
20</v>
      </c>
      <c r="C164" s="869" t="s">
        <v>
2277</v>
      </c>
      <c r="D164" s="869"/>
      <c r="E164" s="869"/>
      <c r="F164" s="869"/>
      <c r="G164" s="869"/>
      <c r="H164" s="869"/>
      <c r="I164" s="869"/>
      <c r="J164" s="869"/>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69"/>
      <c r="AK164" s="869"/>
      <c r="AL164" s="141"/>
      <c r="AN164" s="204"/>
      <c r="AO164" s="204"/>
      <c r="AP164" s="204"/>
      <c r="AQ164" s="204"/>
      <c r="AR164" s="204"/>
      <c r="AS164" s="204"/>
      <c r="AT164" s="214"/>
      <c r="AU164" s="214"/>
      <c r="AV164" s="214"/>
      <c r="AW164" s="214"/>
      <c r="AX164" s="214"/>
      <c r="AY164" s="204"/>
      <c r="AZ164" s="204"/>
      <c r="BA164" s="204"/>
    </row>
    <row r="165" spans="1:53" s="147" customFormat="1" ht="15.75" customHeight="1" thickBot="1">
      <c r="A165" s="146"/>
      <c r="B165" s="161"/>
      <c r="C165" s="317"/>
      <c r="D165" s="317"/>
      <c r="E165" s="317"/>
      <c r="F165" s="317"/>
      <c r="G165" s="317"/>
      <c r="H165" s="317"/>
      <c r="I165" s="317"/>
      <c r="J165" s="317"/>
      <c r="K165" s="317"/>
      <c r="L165" s="317"/>
      <c r="M165" s="317"/>
      <c r="N165" s="317"/>
      <c r="O165" s="317"/>
      <c r="P165" s="317"/>
      <c r="Q165" s="317"/>
      <c r="R165" s="317"/>
      <c r="S165" s="317"/>
      <c r="T165" s="317"/>
      <c r="U165" s="317"/>
      <c r="V165" s="317"/>
      <c r="W165" s="317"/>
      <c r="X165" s="317"/>
      <c r="Y165" s="317"/>
      <c r="Z165" s="317"/>
      <c r="AA165" s="317"/>
      <c r="AB165" s="317"/>
      <c r="AC165" s="317"/>
      <c r="AD165" s="317"/>
      <c r="AE165" s="317"/>
      <c r="AF165" s="317"/>
      <c r="AG165" s="317"/>
      <c r="AH165" s="317"/>
      <c r="AI165" s="317"/>
      <c r="AJ165" s="317"/>
      <c r="AK165" s="323" t="str">
        <f>
IF(COUNTA(E169,H169,K169,T170,AA170)=5,"○","×")</f>
        <v>
○</v>
      </c>
      <c r="AL165" s="146"/>
      <c r="AM165" s="376"/>
      <c r="AN165" s="377"/>
      <c r="AO165" s="377"/>
      <c r="AP165" s="377"/>
      <c r="AQ165" s="377"/>
      <c r="AR165" s="377"/>
      <c r="AS165" s="377"/>
      <c r="AT165" s="377"/>
      <c r="AU165" s="377"/>
      <c r="AV165" s="377"/>
      <c r="AW165" s="377"/>
      <c r="AX165" s="377"/>
      <c r="AY165" s="377"/>
      <c r="AZ165" s="377"/>
      <c r="BA165" s="377"/>
    </row>
    <row r="166" spans="1:53" ht="5.25" customHeight="1">
      <c r="A166" s="141"/>
      <c r="B166" s="379"/>
      <c r="C166" s="380"/>
      <c r="D166" s="380"/>
      <c r="E166" s="380"/>
      <c r="F166" s="380"/>
      <c r="G166" s="380"/>
      <c r="H166" s="380"/>
      <c r="I166" s="380"/>
      <c r="J166" s="380"/>
      <c r="K166" s="380"/>
      <c r="L166" s="380"/>
      <c r="M166" s="380"/>
      <c r="N166" s="380"/>
      <c r="O166" s="380"/>
      <c r="P166" s="380"/>
      <c r="Q166" s="380"/>
      <c r="R166" s="380"/>
      <c r="S166" s="380"/>
      <c r="T166" s="380"/>
      <c r="U166" s="380"/>
      <c r="V166" s="380"/>
      <c r="W166" s="380"/>
      <c r="X166" s="380"/>
      <c r="Y166" s="380"/>
      <c r="Z166" s="380"/>
      <c r="AA166" s="380"/>
      <c r="AB166" s="380"/>
      <c r="AC166" s="380"/>
      <c r="AD166" s="380"/>
      <c r="AE166" s="380"/>
      <c r="AF166" s="380"/>
      <c r="AG166" s="380"/>
      <c r="AH166" s="380"/>
      <c r="AI166" s="380"/>
      <c r="AJ166" s="380"/>
      <c r="AK166" s="381"/>
      <c r="AL166" s="141"/>
      <c r="AN166" s="204"/>
      <c r="AO166" s="204"/>
      <c r="AP166" s="204"/>
      <c r="AQ166" s="204"/>
      <c r="AR166" s="204"/>
      <c r="AS166" s="204"/>
      <c r="AT166" s="204"/>
      <c r="AU166" s="204"/>
      <c r="AV166" s="204"/>
      <c r="AW166" s="204"/>
      <c r="AX166" s="204"/>
      <c r="AY166" s="214"/>
      <c r="AZ166" s="204"/>
      <c r="BA166" s="204"/>
    </row>
    <row r="167" spans="1:53" ht="67.5" customHeight="1">
      <c r="A167" s="141"/>
      <c r="B167" s="382" t="s">
        <v>
53</v>
      </c>
      <c r="C167" s="868" t="s">
        <v>
2251</v>
      </c>
      <c r="D167" s="868"/>
      <c r="E167" s="868"/>
      <c r="F167" s="868"/>
      <c r="G167" s="868"/>
      <c r="H167" s="868"/>
      <c r="I167" s="868"/>
      <c r="J167" s="868"/>
      <c r="K167" s="868"/>
      <c r="L167" s="868"/>
      <c r="M167" s="868"/>
      <c r="N167" s="868"/>
      <c r="O167" s="868"/>
      <c r="P167" s="868"/>
      <c r="Q167" s="868"/>
      <c r="R167" s="868"/>
      <c r="S167" s="868"/>
      <c r="T167" s="868"/>
      <c r="U167" s="868"/>
      <c r="V167" s="868"/>
      <c r="W167" s="868"/>
      <c r="X167" s="868"/>
      <c r="Y167" s="868"/>
      <c r="Z167" s="868"/>
      <c r="AA167" s="868"/>
      <c r="AB167" s="868"/>
      <c r="AC167" s="868"/>
      <c r="AD167" s="868"/>
      <c r="AE167" s="868"/>
      <c r="AF167" s="868"/>
      <c r="AG167" s="868"/>
      <c r="AH167" s="868"/>
      <c r="AI167" s="868"/>
      <c r="AJ167" s="868"/>
      <c r="AK167" s="383"/>
      <c r="AL167" s="141"/>
      <c r="AN167" s="204"/>
      <c r="AO167" s="204"/>
      <c r="AP167" s="204"/>
      <c r="AQ167" s="204"/>
      <c r="AR167" s="204"/>
      <c r="AS167" s="204"/>
      <c r="AT167" s="204"/>
      <c r="AU167" s="204"/>
      <c r="AV167" s="204"/>
      <c r="AW167" s="204"/>
      <c r="AX167" s="204"/>
      <c r="AY167" s="204"/>
      <c r="AZ167" s="204"/>
      <c r="BA167" s="204"/>
    </row>
    <row r="168" spans="1:53" ht="7.5" customHeight="1">
      <c r="A168" s="141"/>
      <c r="B168" s="382"/>
      <c r="C168" s="191"/>
      <c r="D168" s="384"/>
      <c r="E168" s="384"/>
      <c r="F168" s="384"/>
      <c r="G168" s="384"/>
      <c r="H168" s="384"/>
      <c r="I168" s="384"/>
      <c r="J168" s="384"/>
      <c r="K168" s="384"/>
      <c r="L168" s="384"/>
      <c r="M168" s="384"/>
      <c r="N168" s="384"/>
      <c r="O168" s="384"/>
      <c r="P168" s="384"/>
      <c r="Q168" s="384"/>
      <c r="R168" s="384"/>
      <c r="S168" s="384"/>
      <c r="T168" s="384"/>
      <c r="U168" s="384"/>
      <c r="V168" s="384"/>
      <c r="W168" s="384"/>
      <c r="X168" s="384"/>
      <c r="Y168" s="384"/>
      <c r="Z168" s="384"/>
      <c r="AA168" s="384"/>
      <c r="AB168" s="384"/>
      <c r="AC168" s="384"/>
      <c r="AD168" s="384"/>
      <c r="AE168" s="384"/>
      <c r="AF168" s="384"/>
      <c r="AG168" s="384"/>
      <c r="AH168" s="384"/>
      <c r="AI168" s="384"/>
      <c r="AJ168" s="384"/>
      <c r="AK168" s="383"/>
      <c r="AL168" s="141"/>
    </row>
    <row r="169" spans="1:53" s="390" customFormat="1" ht="19.5" customHeight="1">
      <c r="A169" s="385"/>
      <c r="B169" s="386"/>
      <c r="C169" s="387" t="s">
        <v>
15</v>
      </c>
      <c r="D169" s="387"/>
      <c r="E169" s="883">
        <v>
7</v>
      </c>
      <c r="F169" s="884"/>
      <c r="G169" s="387" t="s">
        <v>
2</v>
      </c>
      <c r="H169" s="883" t="s">
        <v>
118</v>
      </c>
      <c r="I169" s="884"/>
      <c r="J169" s="387" t="s">
        <v>
3</v>
      </c>
      <c r="K169" s="883" t="s">
        <v>
118</v>
      </c>
      <c r="L169" s="884"/>
      <c r="M169" s="387" t="s">
        <v>
5</v>
      </c>
      <c r="N169" s="384"/>
      <c r="O169" s="885" t="s">
        <v>
28</v>
      </c>
      <c r="P169" s="885"/>
      <c r="Q169" s="885"/>
      <c r="R169" s="877" t="str">
        <f>
IF(H7="","",H7)</f>
        <v>
○○ケアサービス</v>
      </c>
      <c r="S169" s="877"/>
      <c r="T169" s="877"/>
      <c r="U169" s="877"/>
      <c r="V169" s="877"/>
      <c r="W169" s="877"/>
      <c r="X169" s="877"/>
      <c r="Y169" s="877"/>
      <c r="Z169" s="877"/>
      <c r="AA169" s="877"/>
      <c r="AB169" s="877"/>
      <c r="AC169" s="877"/>
      <c r="AD169" s="877"/>
      <c r="AE169" s="877"/>
      <c r="AF169" s="877"/>
      <c r="AG169" s="877"/>
      <c r="AH169" s="877"/>
      <c r="AI169" s="877"/>
      <c r="AJ169" s="388"/>
      <c r="AK169" s="389"/>
      <c r="AL169" s="385"/>
    </row>
    <row r="170" spans="1:53" s="390" customFormat="1" ht="15.75" customHeight="1">
      <c r="A170" s="385"/>
      <c r="B170" s="386"/>
      <c r="C170" s="391"/>
      <c r="D170" s="387"/>
      <c r="E170" s="387"/>
      <c r="F170" s="387"/>
      <c r="G170" s="387"/>
      <c r="H170" s="387"/>
      <c r="I170" s="387"/>
      <c r="J170" s="387"/>
      <c r="K170" s="387"/>
      <c r="L170" s="387"/>
      <c r="M170" s="387"/>
      <c r="N170" s="387"/>
      <c r="O170" s="872" t="s">
        <v>
97</v>
      </c>
      <c r="P170" s="872"/>
      <c r="Q170" s="872"/>
      <c r="R170" s="873" t="s">
        <v>
38</v>
      </c>
      <c r="S170" s="873"/>
      <c r="T170" s="874" t="s">
        <v>
119</v>
      </c>
      <c r="U170" s="874"/>
      <c r="V170" s="874"/>
      <c r="W170" s="874"/>
      <c r="X170" s="874"/>
      <c r="Y170" s="882" t="s">
        <v>
39</v>
      </c>
      <c r="Z170" s="882"/>
      <c r="AA170" s="874" t="s">
        <v>
120</v>
      </c>
      <c r="AB170" s="874"/>
      <c r="AC170" s="874"/>
      <c r="AD170" s="874"/>
      <c r="AE170" s="874"/>
      <c r="AF170" s="874"/>
      <c r="AG170" s="874"/>
      <c r="AH170" s="874"/>
      <c r="AI170" s="874"/>
      <c r="AJ170" s="392"/>
      <c r="AK170" s="393"/>
      <c r="AL170" s="385"/>
    </row>
    <row r="171" spans="1:53" ht="7.5" customHeight="1" thickBot="1">
      <c r="A171" s="141"/>
      <c r="B171" s="394"/>
      <c r="C171" s="395"/>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7"/>
      <c r="AL171" s="141"/>
    </row>
    <row r="172" spans="1:53" ht="7.5" customHeight="1">
      <c r="A172" s="141"/>
      <c r="B172" s="142"/>
      <c r="C172" s="387"/>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1"/>
    </row>
    <row r="173" spans="1:53" ht="14.25">
      <c r="A173" s="141"/>
      <c r="B173" s="398" t="s">
        <v>
116</v>
      </c>
      <c r="C173" s="399"/>
      <c r="D173" s="146"/>
      <c r="E173" s="146"/>
      <c r="F173" s="145" t="s">
        <v>
121</v>
      </c>
      <c r="G173" s="141"/>
      <c r="H173" s="141"/>
      <c r="I173" s="141"/>
      <c r="J173" s="141"/>
      <c r="K173" s="141"/>
      <c r="L173" s="141"/>
      <c r="M173" s="141"/>
      <c r="N173" s="141"/>
      <c r="O173" s="141"/>
      <c r="P173" s="141"/>
      <c r="Q173" s="141"/>
      <c r="R173" s="141"/>
      <c r="S173" s="141"/>
      <c r="T173" s="141"/>
      <c r="U173" s="141"/>
      <c r="V173" s="141"/>
      <c r="W173" s="141"/>
      <c r="X173" s="141"/>
      <c r="Y173" s="141"/>
      <c r="Z173" s="141"/>
      <c r="AA173" s="141"/>
      <c r="AB173" s="141"/>
      <c r="AC173" s="141"/>
      <c r="AD173" s="141"/>
      <c r="AE173" s="141"/>
      <c r="AF173" s="141"/>
      <c r="AG173" s="141"/>
      <c r="AH173" s="141"/>
      <c r="AI173" s="141"/>
      <c r="AJ173" s="141"/>
      <c r="AK173" s="141"/>
      <c r="AL173" s="141"/>
    </row>
    <row r="174" spans="1:53">
      <c r="A174" s="141"/>
      <c r="B174" s="378" t="s">
        <v>
91</v>
      </c>
      <c r="C174" s="207" t="s">
        <v>
2022</v>
      </c>
      <c r="D174" s="141"/>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1"/>
      <c r="AA174" s="141"/>
      <c r="AB174" s="141"/>
      <c r="AC174" s="141"/>
      <c r="AD174" s="141"/>
      <c r="AE174" s="141"/>
      <c r="AF174" s="141"/>
      <c r="AG174" s="141"/>
      <c r="AH174" s="141"/>
      <c r="AI174" s="141"/>
      <c r="AJ174" s="141"/>
      <c r="AK174" s="141"/>
      <c r="AL174" s="141"/>
    </row>
    <row r="175" spans="1:53">
      <c r="A175" s="141"/>
      <c r="B175" s="378" t="s">
        <v>
20</v>
      </c>
      <c r="C175" s="207" t="s">
        <v>
2021</v>
      </c>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141"/>
    </row>
    <row r="176" spans="1:53" ht="8.25" customHeight="1">
      <c r="A176" s="141"/>
      <c r="B176" s="145"/>
      <c r="C176" s="399"/>
      <c r="D176" s="141"/>
      <c r="E176" s="141"/>
      <c r="F176" s="141"/>
      <c r="G176" s="141"/>
      <c r="H176" s="141"/>
      <c r="I176" s="141"/>
      <c r="J176" s="141"/>
      <c r="K176" s="141"/>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row>
    <row r="177" spans="1:39">
      <c r="A177" s="141"/>
      <c r="B177" s="867" t="s">
        <v>
2023</v>
      </c>
      <c r="C177" s="867"/>
      <c r="D177" s="867"/>
      <c r="E177" s="867"/>
      <c r="F177" s="867"/>
      <c r="G177" s="867"/>
      <c r="H177" s="867"/>
      <c r="I177" s="867"/>
      <c r="J177" s="867"/>
      <c r="K177" s="867"/>
      <c r="L177" s="867"/>
      <c r="M177" s="867"/>
      <c r="N177" s="867"/>
      <c r="O177" s="867"/>
      <c r="P177" s="867"/>
      <c r="Q177" s="867"/>
      <c r="R177" s="867"/>
      <c r="S177" s="867"/>
      <c r="T177" s="867"/>
      <c r="U177" s="867"/>
      <c r="V177" s="867"/>
      <c r="W177" s="867"/>
      <c r="X177" s="867"/>
      <c r="Y177" s="867"/>
      <c r="Z177" s="867"/>
      <c r="AA177" s="867"/>
      <c r="AB177" s="867"/>
      <c r="AC177" s="867"/>
      <c r="AD177" s="867"/>
      <c r="AE177" s="867"/>
      <c r="AF177" s="867"/>
      <c r="AG177" s="867"/>
      <c r="AH177" s="867"/>
      <c r="AI177" s="867"/>
      <c r="AJ177" s="867"/>
      <c r="AK177" s="867"/>
      <c r="AL177" s="141"/>
    </row>
    <row r="178" spans="1:39">
      <c r="A178" s="141"/>
      <c r="B178" s="904" t="s">
        <v>
123</v>
      </c>
      <c r="C178" s="672" t="s">
        <v>
2027</v>
      </c>
      <c r="D178" s="673"/>
      <c r="E178" s="673"/>
      <c r="F178" s="673"/>
      <c r="G178" s="673"/>
      <c r="H178" s="673"/>
      <c r="I178" s="673"/>
      <c r="J178" s="673"/>
      <c r="K178" s="673"/>
      <c r="L178" s="673"/>
      <c r="M178" s="673"/>
      <c r="N178" s="673"/>
      <c r="O178" s="673"/>
      <c r="P178" s="673"/>
      <c r="Q178" s="673"/>
      <c r="R178" s="673"/>
      <c r="S178" s="673"/>
      <c r="T178" s="673"/>
      <c r="U178" s="673"/>
      <c r="V178" s="673"/>
      <c r="W178" s="673"/>
      <c r="X178" s="673"/>
      <c r="Y178" s="673"/>
      <c r="Z178" s="673"/>
      <c r="AA178" s="673"/>
      <c r="AB178" s="673"/>
      <c r="AC178" s="673"/>
      <c r="AD178" s="673"/>
      <c r="AE178" s="673"/>
      <c r="AF178" s="673"/>
      <c r="AG178" s="673"/>
      <c r="AH178" s="673"/>
      <c r="AI178" s="673"/>
      <c r="AJ178" s="897"/>
      <c r="AK178" s="400" t="str">
        <f>
Y21</f>
        <v>
○</v>
      </c>
      <c r="AL178" s="141"/>
    </row>
    <row r="179" spans="1:39">
      <c r="A179" s="141"/>
      <c r="B179" s="905"/>
      <c r="C179" s="886" t="s">
        <v>
2242</v>
      </c>
      <c r="D179" s="887"/>
      <c r="E179" s="887"/>
      <c r="F179" s="887"/>
      <c r="G179" s="887"/>
      <c r="H179" s="887"/>
      <c r="I179" s="887"/>
      <c r="J179" s="887"/>
      <c r="K179" s="887"/>
      <c r="L179" s="887"/>
      <c r="M179" s="887"/>
      <c r="N179" s="887"/>
      <c r="O179" s="887"/>
      <c r="P179" s="887"/>
      <c r="Q179" s="887"/>
      <c r="R179" s="887"/>
      <c r="S179" s="887"/>
      <c r="T179" s="887"/>
      <c r="U179" s="887"/>
      <c r="V179" s="887"/>
      <c r="W179" s="887"/>
      <c r="X179" s="887"/>
      <c r="Y179" s="887"/>
      <c r="Z179" s="887"/>
      <c r="AA179" s="887"/>
      <c r="AB179" s="887"/>
      <c r="AC179" s="887"/>
      <c r="AD179" s="887"/>
      <c r="AE179" s="887"/>
      <c r="AF179" s="887"/>
      <c r="AG179" s="887"/>
      <c r="AH179" s="887"/>
      <c r="AI179" s="887"/>
      <c r="AJ179" s="888"/>
      <c r="AK179" s="400" t="str">
        <f>
IF(Y25="○","○",IF(AA25="○","○",""))</f>
        <v>
○</v>
      </c>
      <c r="AL179" s="141"/>
    </row>
    <row r="180" spans="1:39">
      <c r="A180" s="141"/>
      <c r="B180" s="401" t="s">
        <v>
122</v>
      </c>
      <c r="C180" s="898" t="s">
        <v>
2028</v>
      </c>
      <c r="D180" s="899"/>
      <c r="E180" s="899"/>
      <c r="F180" s="899"/>
      <c r="G180" s="899"/>
      <c r="H180" s="899"/>
      <c r="I180" s="899"/>
      <c r="J180" s="899"/>
      <c r="K180" s="899"/>
      <c r="L180" s="899"/>
      <c r="M180" s="899"/>
      <c r="N180" s="899"/>
      <c r="O180" s="899"/>
      <c r="P180" s="899"/>
      <c r="Q180" s="899"/>
      <c r="R180" s="899"/>
      <c r="S180" s="899"/>
      <c r="T180" s="899"/>
      <c r="U180" s="899"/>
      <c r="V180" s="899"/>
      <c r="W180" s="899"/>
      <c r="X180" s="899"/>
      <c r="Y180" s="899"/>
      <c r="Z180" s="899"/>
      <c r="AA180" s="899"/>
      <c r="AB180" s="899"/>
      <c r="AC180" s="899"/>
      <c r="AD180" s="899"/>
      <c r="AE180" s="899"/>
      <c r="AF180" s="899"/>
      <c r="AG180" s="899"/>
      <c r="AH180" s="899"/>
      <c r="AI180" s="899"/>
      <c r="AJ180" s="900"/>
      <c r="AK180" s="400" t="str">
        <f>
Y36</f>
        <v>
○</v>
      </c>
      <c r="AL180" s="141"/>
    </row>
    <row r="181" spans="1:39" ht="9" customHeight="1">
      <c r="A181" s="141"/>
      <c r="B181" s="141"/>
      <c r="C181" s="141"/>
      <c r="D181" s="141"/>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141"/>
      <c r="AI181" s="141"/>
      <c r="AJ181" s="141"/>
      <c r="AK181" s="141"/>
      <c r="AL181" s="141"/>
    </row>
    <row r="182" spans="1:39">
      <c r="A182" s="141"/>
      <c r="B182" s="867" t="s">
        <v>
2024</v>
      </c>
      <c r="C182" s="867"/>
      <c r="D182" s="867"/>
      <c r="E182" s="867"/>
      <c r="F182" s="867"/>
      <c r="G182" s="867"/>
      <c r="H182" s="867"/>
      <c r="I182" s="867"/>
      <c r="J182" s="867"/>
      <c r="K182" s="867"/>
      <c r="L182" s="867"/>
      <c r="M182" s="867"/>
      <c r="N182" s="867"/>
      <c r="O182" s="867"/>
      <c r="P182" s="867"/>
      <c r="Q182" s="867"/>
      <c r="R182" s="867"/>
      <c r="S182" s="867"/>
      <c r="T182" s="867"/>
      <c r="U182" s="867"/>
      <c r="V182" s="867"/>
      <c r="W182" s="867"/>
      <c r="X182" s="867"/>
      <c r="Y182" s="867"/>
      <c r="Z182" s="867"/>
      <c r="AA182" s="867"/>
      <c r="AB182" s="867"/>
      <c r="AC182" s="867"/>
      <c r="AD182" s="867"/>
      <c r="AE182" s="867"/>
      <c r="AF182" s="867"/>
      <c r="AG182" s="867"/>
      <c r="AH182" s="867"/>
      <c r="AI182" s="867"/>
      <c r="AJ182" s="867"/>
      <c r="AK182" s="867"/>
      <c r="AL182" s="141"/>
    </row>
    <row r="183" spans="1:39" ht="13.5" customHeight="1">
      <c r="A183" s="141"/>
      <c r="B183" s="402" t="s">
        <v>
123</v>
      </c>
      <c r="C183" s="672" t="s">
        <v>
2029</v>
      </c>
      <c r="D183" s="673"/>
      <c r="E183" s="673"/>
      <c r="F183" s="673"/>
      <c r="G183" s="673"/>
      <c r="H183" s="673"/>
      <c r="I183" s="674"/>
      <c r="J183" s="878" t="s">
        <v>
2038</v>
      </c>
      <c r="K183" s="878"/>
      <c r="L183" s="878"/>
      <c r="M183" s="878"/>
      <c r="N183" s="878"/>
      <c r="O183" s="878"/>
      <c r="P183" s="878"/>
      <c r="Q183" s="878"/>
      <c r="R183" s="878"/>
      <c r="S183" s="878"/>
      <c r="T183" s="878"/>
      <c r="U183" s="878"/>
      <c r="V183" s="878"/>
      <c r="W183" s="878"/>
      <c r="X183" s="878"/>
      <c r="Y183" s="878"/>
      <c r="Z183" s="878"/>
      <c r="AA183" s="878"/>
      <c r="AB183" s="878"/>
      <c r="AC183" s="878"/>
      <c r="AD183" s="878"/>
      <c r="AE183" s="878"/>
      <c r="AF183" s="878"/>
      <c r="AG183" s="878"/>
      <c r="AH183" s="878"/>
      <c r="AI183" s="878"/>
      <c r="AJ183" s="879"/>
      <c r="AK183" s="400" t="str">
        <f>
AH60</f>
        <v>
○</v>
      </c>
      <c r="AL183" s="141"/>
    </row>
    <row r="184" spans="1:39" ht="27.75" customHeight="1">
      <c r="A184" s="141"/>
      <c r="B184" s="889" t="s">
        <v>
122</v>
      </c>
      <c r="C184" s="878" t="s">
        <v>
2030</v>
      </c>
      <c r="D184" s="878"/>
      <c r="E184" s="878"/>
      <c r="F184" s="878"/>
      <c r="G184" s="878"/>
      <c r="H184" s="878"/>
      <c r="I184" s="878"/>
      <c r="J184" s="880" t="s">
        <v>
2031</v>
      </c>
      <c r="K184" s="880"/>
      <c r="L184" s="880"/>
      <c r="M184" s="880"/>
      <c r="N184" s="880"/>
      <c r="O184" s="880"/>
      <c r="P184" s="880"/>
      <c r="Q184" s="880"/>
      <c r="R184" s="880"/>
      <c r="S184" s="880"/>
      <c r="T184" s="880"/>
      <c r="U184" s="880"/>
      <c r="V184" s="880"/>
      <c r="W184" s="880"/>
      <c r="X184" s="880"/>
      <c r="Y184" s="880"/>
      <c r="Z184" s="880"/>
      <c r="AA184" s="880"/>
      <c r="AB184" s="880"/>
      <c r="AC184" s="880"/>
      <c r="AD184" s="880"/>
      <c r="AE184" s="880"/>
      <c r="AF184" s="880"/>
      <c r="AG184" s="880"/>
      <c r="AH184" s="880"/>
      <c r="AI184" s="880"/>
      <c r="AJ184" s="881"/>
      <c r="AK184" s="400" t="str">
        <f>
AB66</f>
        <v>
○</v>
      </c>
      <c r="AL184" s="141"/>
    </row>
    <row r="185" spans="1:39" ht="27" customHeight="1">
      <c r="A185" s="141"/>
      <c r="B185" s="889"/>
      <c r="C185" s="878"/>
      <c r="D185" s="878"/>
      <c r="E185" s="878"/>
      <c r="F185" s="878"/>
      <c r="G185" s="878"/>
      <c r="H185" s="878"/>
      <c r="I185" s="878"/>
      <c r="J185" s="880" t="s">
        <v>
2039</v>
      </c>
      <c r="K185" s="880"/>
      <c r="L185" s="880"/>
      <c r="M185" s="880"/>
      <c r="N185" s="880"/>
      <c r="O185" s="880"/>
      <c r="P185" s="880"/>
      <c r="Q185" s="880"/>
      <c r="R185" s="880"/>
      <c r="S185" s="880"/>
      <c r="T185" s="880"/>
      <c r="U185" s="880"/>
      <c r="V185" s="880"/>
      <c r="W185" s="880"/>
      <c r="X185" s="880"/>
      <c r="Y185" s="880"/>
      <c r="Z185" s="880"/>
      <c r="AA185" s="880"/>
      <c r="AB185" s="880"/>
      <c r="AC185" s="880"/>
      <c r="AD185" s="880"/>
      <c r="AE185" s="880"/>
      <c r="AF185" s="880"/>
      <c r="AG185" s="880"/>
      <c r="AH185" s="880"/>
      <c r="AI185" s="880"/>
      <c r="AJ185" s="881"/>
      <c r="AK185" s="400" t="str">
        <f>
AC70</f>
        <v>
○</v>
      </c>
      <c r="AL185" s="141"/>
    </row>
    <row r="186" spans="1:39">
      <c r="A186" s="141"/>
      <c r="B186" s="889"/>
      <c r="C186" s="878"/>
      <c r="D186" s="878"/>
      <c r="E186" s="878"/>
      <c r="F186" s="878"/>
      <c r="G186" s="878"/>
      <c r="H186" s="878"/>
      <c r="I186" s="878"/>
      <c r="J186" s="878" t="s">
        <v>
2040</v>
      </c>
      <c r="K186" s="878"/>
      <c r="L186" s="878"/>
      <c r="M186" s="878"/>
      <c r="N186" s="878"/>
      <c r="O186" s="878"/>
      <c r="P186" s="878"/>
      <c r="Q186" s="878"/>
      <c r="R186" s="878"/>
      <c r="S186" s="878"/>
      <c r="T186" s="878"/>
      <c r="U186" s="878"/>
      <c r="V186" s="878"/>
      <c r="W186" s="878"/>
      <c r="X186" s="878"/>
      <c r="Y186" s="878"/>
      <c r="Z186" s="878"/>
      <c r="AA186" s="878"/>
      <c r="AB186" s="878"/>
      <c r="AC186" s="878"/>
      <c r="AD186" s="878"/>
      <c r="AE186" s="878"/>
      <c r="AF186" s="878"/>
      <c r="AG186" s="878"/>
      <c r="AH186" s="878"/>
      <c r="AI186" s="878"/>
      <c r="AJ186" s="879"/>
      <c r="AK186" s="400" t="str">
        <f>
AI73</f>
        <v>
○</v>
      </c>
      <c r="AL186" s="141"/>
    </row>
    <row r="187" spans="1:39">
      <c r="A187" s="141"/>
      <c r="B187" s="889"/>
      <c r="C187" s="878"/>
      <c r="D187" s="878"/>
      <c r="E187" s="878"/>
      <c r="F187" s="878"/>
      <c r="G187" s="878"/>
      <c r="H187" s="878"/>
      <c r="I187" s="878"/>
      <c r="J187" s="880" t="s">
        <v>
2041</v>
      </c>
      <c r="K187" s="880"/>
      <c r="L187" s="880"/>
      <c r="M187" s="880"/>
      <c r="N187" s="880"/>
      <c r="O187" s="880"/>
      <c r="P187" s="880"/>
      <c r="Q187" s="880"/>
      <c r="R187" s="880"/>
      <c r="S187" s="880"/>
      <c r="T187" s="880"/>
      <c r="U187" s="880"/>
      <c r="V187" s="880"/>
      <c r="W187" s="880"/>
      <c r="X187" s="880"/>
      <c r="Y187" s="880"/>
      <c r="Z187" s="880"/>
      <c r="AA187" s="880"/>
      <c r="AB187" s="880"/>
      <c r="AC187" s="880"/>
      <c r="AD187" s="880"/>
      <c r="AE187" s="880"/>
      <c r="AF187" s="880"/>
      <c r="AG187" s="880"/>
      <c r="AH187" s="880"/>
      <c r="AI187" s="880"/>
      <c r="AJ187" s="881"/>
      <c r="AK187" s="400" t="str">
        <f>
AI77</f>
        <v>
○</v>
      </c>
      <c r="AL187" s="141"/>
    </row>
    <row r="188" spans="1:39" ht="25.5" customHeight="1">
      <c r="A188" s="141"/>
      <c r="B188" s="889" t="s">
        <v>
2051</v>
      </c>
      <c r="C188" s="890" t="s">
        <v>
2033</v>
      </c>
      <c r="D188" s="890"/>
      <c r="E188" s="890"/>
      <c r="F188" s="890"/>
      <c r="G188" s="890"/>
      <c r="H188" s="890"/>
      <c r="I188" s="890"/>
      <c r="J188" s="891" t="s">
        <v>
2049</v>
      </c>
      <c r="K188" s="891"/>
      <c r="L188" s="891"/>
      <c r="M188" s="891"/>
      <c r="N188" s="891"/>
      <c r="O188" s="891"/>
      <c r="P188" s="891"/>
      <c r="Q188" s="891"/>
      <c r="R188" s="891"/>
      <c r="S188" s="891"/>
      <c r="T188" s="891"/>
      <c r="U188" s="891"/>
      <c r="V188" s="891"/>
      <c r="W188" s="891"/>
      <c r="X188" s="891"/>
      <c r="Y188" s="891"/>
      <c r="Z188" s="891"/>
      <c r="AA188" s="891"/>
      <c r="AB188" s="891"/>
      <c r="AC188" s="891"/>
      <c r="AD188" s="891"/>
      <c r="AE188" s="891"/>
      <c r="AF188" s="891"/>
      <c r="AG188" s="891"/>
      <c r="AH188" s="891"/>
      <c r="AI188" s="891"/>
      <c r="AJ188" s="892"/>
      <c r="AK188" s="400" t="str">
        <f>
IF(M81="✓","",IF(AI83="該当",IF(AND(T88="○",T94="○"),"○","×"),""))</f>
        <v>
○</v>
      </c>
      <c r="AL188" s="141"/>
      <c r="AM188" s="403"/>
    </row>
    <row r="189" spans="1:39" ht="25.5" customHeight="1">
      <c r="A189" s="141"/>
      <c r="B189" s="889"/>
      <c r="C189" s="890"/>
      <c r="D189" s="890"/>
      <c r="E189" s="890"/>
      <c r="F189" s="890"/>
      <c r="G189" s="890"/>
      <c r="H189" s="890"/>
      <c r="I189" s="890"/>
      <c r="J189" s="891" t="s">
        <v>
2050</v>
      </c>
      <c r="K189" s="891"/>
      <c r="L189" s="891"/>
      <c r="M189" s="891"/>
      <c r="N189" s="891"/>
      <c r="O189" s="891"/>
      <c r="P189" s="891"/>
      <c r="Q189" s="891"/>
      <c r="R189" s="891"/>
      <c r="S189" s="891"/>
      <c r="T189" s="891"/>
      <c r="U189" s="891"/>
      <c r="V189" s="891"/>
      <c r="W189" s="891"/>
      <c r="X189" s="891"/>
      <c r="Y189" s="891"/>
      <c r="Z189" s="891"/>
      <c r="AA189" s="891"/>
      <c r="AB189" s="891"/>
      <c r="AC189" s="891"/>
      <c r="AD189" s="891"/>
      <c r="AE189" s="891"/>
      <c r="AF189" s="891"/>
      <c r="AG189" s="891"/>
      <c r="AH189" s="891"/>
      <c r="AI189" s="891"/>
      <c r="AJ189" s="892"/>
      <c r="AK189" s="400" t="str">
        <f>
IF(M81="✓","",IF(AI85="該当",IF(OR(T88="○",T94="○"),"○","×"),""))</f>
        <v/>
      </c>
      <c r="AL189" s="141"/>
    </row>
    <row r="190" spans="1:39" ht="15" customHeight="1">
      <c r="A190" s="141"/>
      <c r="B190" s="404" t="s">
        <v>
2032</v>
      </c>
      <c r="C190" s="890" t="s">
        <v>
2034</v>
      </c>
      <c r="D190" s="890"/>
      <c r="E190" s="890"/>
      <c r="F190" s="890"/>
      <c r="G190" s="890"/>
      <c r="H190" s="890"/>
      <c r="I190" s="890"/>
      <c r="J190" s="891" t="s">
        <v>
2047</v>
      </c>
      <c r="K190" s="891"/>
      <c r="L190" s="891"/>
      <c r="M190" s="891"/>
      <c r="N190" s="891"/>
      <c r="O190" s="891"/>
      <c r="P190" s="891"/>
      <c r="Q190" s="891"/>
      <c r="R190" s="891"/>
      <c r="S190" s="891"/>
      <c r="T190" s="891"/>
      <c r="U190" s="891"/>
      <c r="V190" s="891"/>
      <c r="W190" s="891"/>
      <c r="X190" s="891"/>
      <c r="Y190" s="891"/>
      <c r="Z190" s="891"/>
      <c r="AA190" s="891"/>
      <c r="AB190" s="891"/>
      <c r="AC190" s="891"/>
      <c r="AD190" s="891"/>
      <c r="AE190" s="891"/>
      <c r="AF190" s="891"/>
      <c r="AG190" s="891"/>
      <c r="AH190" s="891"/>
      <c r="AI190" s="891"/>
      <c r="AJ190" s="892"/>
      <c r="AK190" s="400" t="str">
        <f>
S106</f>
        <v>
○</v>
      </c>
      <c r="AL190" s="141"/>
    </row>
    <row r="191" spans="1:39" ht="37.5" customHeight="1">
      <c r="A191" s="141"/>
      <c r="B191" s="404" t="s">
        <v>
2052</v>
      </c>
      <c r="C191" s="890" t="s">
        <v>
2035</v>
      </c>
      <c r="D191" s="890"/>
      <c r="E191" s="890"/>
      <c r="F191" s="890"/>
      <c r="G191" s="890"/>
      <c r="H191" s="890"/>
      <c r="I191" s="890"/>
      <c r="J191" s="891" t="s">
        <v>
2048</v>
      </c>
      <c r="K191" s="891"/>
      <c r="L191" s="891"/>
      <c r="M191" s="891"/>
      <c r="N191" s="891"/>
      <c r="O191" s="891"/>
      <c r="P191" s="891"/>
      <c r="Q191" s="891"/>
      <c r="R191" s="891"/>
      <c r="S191" s="891"/>
      <c r="T191" s="891"/>
      <c r="U191" s="891"/>
      <c r="V191" s="891"/>
      <c r="W191" s="891"/>
      <c r="X191" s="891"/>
      <c r="Y191" s="891"/>
      <c r="Z191" s="891"/>
      <c r="AA191" s="891"/>
      <c r="AB191" s="891"/>
      <c r="AC191" s="891"/>
      <c r="AD191" s="891"/>
      <c r="AE191" s="891"/>
      <c r="AF191" s="891"/>
      <c r="AG191" s="891"/>
      <c r="AH191" s="891"/>
      <c r="AI191" s="891"/>
      <c r="AJ191" s="892"/>
      <c r="AK191" s="400" t="str">
        <f>
IF(OR(AND(S116&lt;&gt;"×",S117&lt;&gt;"×",S118&lt;&gt;"×"),AK120="○"),"○","×")</f>
        <v>
○</v>
      </c>
      <c r="AL191" s="141"/>
    </row>
    <row r="192" spans="1:39">
      <c r="A192" s="141"/>
      <c r="B192" s="405" t="s">
        <v>
2053</v>
      </c>
      <c r="C192" s="875" t="s">
        <v>
2036</v>
      </c>
      <c r="D192" s="875"/>
      <c r="E192" s="875"/>
      <c r="F192" s="875"/>
      <c r="G192" s="875"/>
      <c r="H192" s="875"/>
      <c r="I192" s="875"/>
      <c r="J192" s="875" t="s">
        <v>
2037</v>
      </c>
      <c r="K192" s="875"/>
      <c r="L192" s="875"/>
      <c r="M192" s="875"/>
      <c r="N192" s="875"/>
      <c r="O192" s="875"/>
      <c r="P192" s="875"/>
      <c r="Q192" s="875"/>
      <c r="R192" s="875"/>
      <c r="S192" s="875"/>
      <c r="T192" s="875"/>
      <c r="U192" s="875"/>
      <c r="V192" s="875"/>
      <c r="W192" s="875"/>
      <c r="X192" s="875"/>
      <c r="Y192" s="875"/>
      <c r="Z192" s="875"/>
      <c r="AA192" s="875"/>
      <c r="AB192" s="875"/>
      <c r="AC192" s="875"/>
      <c r="AD192" s="875"/>
      <c r="AE192" s="875"/>
      <c r="AF192" s="875"/>
      <c r="AG192" s="875"/>
      <c r="AH192" s="875"/>
      <c r="AI192" s="875"/>
      <c r="AJ192" s="876"/>
      <c r="AK192" s="406" t="str">
        <f>
AK134</f>
        <v>
○</v>
      </c>
      <c r="AL192" s="141"/>
    </row>
    <row r="193" spans="1:38">
      <c r="A193" s="141"/>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5"/>
      <c r="AC193" s="215"/>
      <c r="AD193" s="215"/>
      <c r="AE193" s="215"/>
      <c r="AF193" s="215"/>
      <c r="AG193" s="215"/>
      <c r="AH193" s="215"/>
      <c r="AI193" s="215"/>
      <c r="AJ193" s="215"/>
      <c r="AK193" s="215"/>
      <c r="AL193" s="141"/>
    </row>
    <row r="194" spans="1:38">
      <c r="A194" s="204"/>
      <c r="B194" s="407"/>
      <c r="C194" s="407"/>
      <c r="D194" s="407"/>
      <c r="E194" s="407"/>
      <c r="F194" s="407"/>
      <c r="G194" s="407"/>
      <c r="H194" s="407"/>
      <c r="I194" s="407"/>
      <c r="J194" s="407"/>
      <c r="K194" s="407"/>
      <c r="L194" s="407"/>
      <c r="M194" s="407"/>
      <c r="N194" s="407"/>
      <c r="O194" s="407"/>
      <c r="P194" s="407"/>
      <c r="Q194" s="407"/>
      <c r="R194" s="407"/>
      <c r="S194" s="407"/>
      <c r="T194" s="407"/>
      <c r="U194" s="407"/>
      <c r="V194" s="407"/>
      <c r="W194" s="407"/>
      <c r="X194" s="407"/>
      <c r="Y194" s="407"/>
      <c r="Z194" s="407"/>
      <c r="AA194" s="407"/>
      <c r="AB194" s="407"/>
      <c r="AC194" s="407"/>
      <c r="AD194" s="407"/>
      <c r="AE194" s="407"/>
      <c r="AF194" s="407"/>
      <c r="AG194" s="407"/>
      <c r="AH194" s="407"/>
      <c r="AI194" s="407"/>
      <c r="AJ194" s="407"/>
      <c r="AK194" s="407"/>
      <c r="AL194" s="204"/>
    </row>
    <row r="195" spans="1:38">
      <c r="A195" s="204"/>
      <c r="B195" s="407"/>
      <c r="C195" s="407"/>
      <c r="D195" s="407"/>
      <c r="E195" s="407"/>
      <c r="F195" s="407"/>
      <c r="G195" s="407"/>
      <c r="H195" s="407"/>
      <c r="I195" s="407"/>
      <c r="J195" s="407"/>
      <c r="K195" s="407"/>
      <c r="L195" s="407"/>
      <c r="M195" s="407"/>
      <c r="N195" s="407"/>
      <c r="O195" s="407"/>
      <c r="P195" s="407"/>
      <c r="Q195" s="407"/>
      <c r="R195" s="407"/>
      <c r="S195" s="407"/>
      <c r="T195" s="407"/>
      <c r="U195" s="407"/>
      <c r="V195" s="407"/>
      <c r="W195" s="407"/>
      <c r="X195" s="407"/>
      <c r="Y195" s="407"/>
      <c r="Z195" s="407"/>
      <c r="AA195" s="407"/>
      <c r="AB195" s="407"/>
      <c r="AC195" s="407"/>
      <c r="AD195" s="407"/>
      <c r="AE195" s="407"/>
      <c r="AF195" s="407"/>
      <c r="AG195" s="407"/>
      <c r="AH195" s="407"/>
      <c r="AI195" s="407"/>
      <c r="AJ195" s="407"/>
      <c r="AK195" s="407"/>
      <c r="AL195" s="204"/>
    </row>
    <row r="196" spans="1:38">
      <c r="A196" s="204"/>
      <c r="B196" s="407"/>
      <c r="C196" s="407"/>
      <c r="D196" s="407"/>
      <c r="E196" s="407"/>
      <c r="F196" s="407"/>
      <c r="G196" s="407"/>
      <c r="H196" s="407"/>
      <c r="I196" s="407"/>
      <c r="J196" s="407"/>
      <c r="K196" s="407"/>
      <c r="L196" s="407"/>
      <c r="M196" s="407"/>
      <c r="N196" s="407"/>
      <c r="O196" s="407"/>
      <c r="P196" s="407"/>
      <c r="Q196" s="407"/>
      <c r="R196" s="407"/>
      <c r="S196" s="407"/>
      <c r="T196" s="407"/>
      <c r="U196" s="407"/>
      <c r="V196" s="407"/>
      <c r="W196" s="407"/>
      <c r="X196" s="407"/>
      <c r="Y196" s="407"/>
      <c r="Z196" s="407"/>
      <c r="AA196" s="407"/>
      <c r="AB196" s="407"/>
      <c r="AC196" s="407"/>
      <c r="AD196" s="407"/>
      <c r="AE196" s="407"/>
      <c r="AF196" s="407"/>
      <c r="AG196" s="407"/>
      <c r="AH196" s="407"/>
      <c r="AI196" s="407"/>
      <c r="AJ196" s="407"/>
      <c r="AK196" s="407"/>
      <c r="AL196" s="204"/>
    </row>
    <row r="197" spans="1:38">
      <c r="A197" s="204"/>
      <c r="B197" s="407"/>
      <c r="C197" s="407"/>
      <c r="D197" s="407"/>
      <c r="E197" s="407"/>
      <c r="F197" s="407"/>
      <c r="G197" s="407"/>
      <c r="H197" s="407"/>
      <c r="I197" s="407"/>
      <c r="J197" s="407"/>
      <c r="K197" s="407"/>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204"/>
    </row>
    <row r="198" spans="1:38">
      <c r="A198" s="204"/>
      <c r="B198" s="407"/>
      <c r="C198" s="407"/>
      <c r="D198" s="407"/>
      <c r="E198" s="407"/>
      <c r="F198" s="407"/>
      <c r="G198" s="407"/>
      <c r="H198" s="407"/>
      <c r="I198" s="407"/>
      <c r="J198" s="407"/>
      <c r="K198" s="407"/>
      <c r="L198" s="407"/>
      <c r="M198" s="407"/>
      <c r="N198" s="407"/>
      <c r="O198" s="407"/>
      <c r="P198" s="407"/>
      <c r="Q198" s="407"/>
      <c r="R198" s="407"/>
      <c r="S198" s="407"/>
      <c r="T198" s="407"/>
      <c r="U198" s="407"/>
      <c r="V198" s="407"/>
      <c r="W198" s="407"/>
      <c r="X198" s="407"/>
      <c r="Y198" s="407"/>
      <c r="Z198" s="407"/>
      <c r="AA198" s="407"/>
      <c r="AB198" s="407"/>
      <c r="AC198" s="407"/>
      <c r="AD198" s="407"/>
      <c r="AE198" s="407"/>
      <c r="AF198" s="407"/>
      <c r="AG198" s="407"/>
      <c r="AH198" s="407"/>
      <c r="AI198" s="407"/>
      <c r="AJ198" s="407"/>
      <c r="AK198" s="407"/>
      <c r="AL198" s="204"/>
    </row>
    <row r="199" spans="1:38">
      <c r="A199" s="204"/>
      <c r="B199" s="407"/>
      <c r="C199" s="407"/>
      <c r="D199" s="407"/>
      <c r="E199" s="407"/>
      <c r="F199" s="407"/>
      <c r="G199" s="407"/>
      <c r="H199" s="407"/>
      <c r="I199" s="407"/>
      <c r="J199" s="407"/>
      <c r="K199" s="407"/>
      <c r="L199" s="407"/>
      <c r="M199" s="407"/>
      <c r="N199" s="407"/>
      <c r="O199" s="407"/>
      <c r="P199" s="407"/>
      <c r="Q199" s="407"/>
      <c r="R199" s="407"/>
      <c r="S199" s="407"/>
      <c r="T199" s="407"/>
      <c r="U199" s="407"/>
      <c r="V199" s="407"/>
      <c r="W199" s="407"/>
      <c r="X199" s="407"/>
      <c r="Y199" s="407"/>
      <c r="Z199" s="407"/>
      <c r="AA199" s="407"/>
      <c r="AB199" s="407"/>
      <c r="AC199" s="407"/>
      <c r="AD199" s="407"/>
      <c r="AE199" s="407"/>
      <c r="AF199" s="407"/>
      <c r="AG199" s="407"/>
      <c r="AH199" s="407"/>
      <c r="AI199" s="407"/>
      <c r="AJ199" s="407"/>
      <c r="AK199" s="407"/>
      <c r="AL199" s="204"/>
    </row>
    <row r="200" spans="1:38">
      <c r="A200" s="204"/>
      <c r="B200" s="407"/>
      <c r="C200" s="407"/>
      <c r="D200" s="407"/>
      <c r="E200" s="407"/>
      <c r="F200" s="407"/>
      <c r="G200" s="407"/>
      <c r="H200" s="407"/>
      <c r="I200" s="407"/>
      <c r="J200" s="407"/>
      <c r="K200" s="407"/>
      <c r="L200" s="407"/>
      <c r="M200" s="407"/>
      <c r="N200" s="407"/>
      <c r="O200" s="407"/>
      <c r="P200" s="407"/>
      <c r="Q200" s="407"/>
      <c r="R200" s="407"/>
      <c r="S200" s="407"/>
      <c r="T200" s="407"/>
      <c r="U200" s="407"/>
      <c r="V200" s="407"/>
      <c r="W200" s="407"/>
      <c r="X200" s="407"/>
      <c r="Y200" s="407"/>
      <c r="Z200" s="407"/>
      <c r="AA200" s="407"/>
      <c r="AB200" s="407"/>
      <c r="AC200" s="407"/>
      <c r="AD200" s="407"/>
      <c r="AE200" s="407"/>
      <c r="AF200" s="407"/>
      <c r="AG200" s="407"/>
      <c r="AH200" s="407"/>
      <c r="AI200" s="407"/>
      <c r="AJ200" s="407"/>
      <c r="AK200" s="407"/>
      <c r="AL200" s="204"/>
    </row>
    <row r="201" spans="1:38">
      <c r="A201" s="204"/>
      <c r="B201" s="407"/>
      <c r="C201" s="407"/>
      <c r="D201" s="407"/>
      <c r="E201" s="407"/>
      <c r="F201" s="407"/>
      <c r="G201" s="407"/>
      <c r="H201" s="407"/>
      <c r="I201" s="407"/>
      <c r="J201" s="407"/>
      <c r="K201" s="407"/>
      <c r="L201" s="407"/>
      <c r="M201" s="407"/>
      <c r="N201" s="407"/>
      <c r="O201" s="407"/>
      <c r="P201" s="407"/>
      <c r="Q201" s="407"/>
      <c r="R201" s="407"/>
      <c r="S201" s="407"/>
      <c r="T201" s="407"/>
      <c r="U201" s="407"/>
      <c r="V201" s="407"/>
      <c r="W201" s="407"/>
      <c r="X201" s="407"/>
      <c r="Y201" s="407"/>
      <c r="Z201" s="407"/>
      <c r="AA201" s="407"/>
      <c r="AB201" s="407"/>
      <c r="AC201" s="407"/>
      <c r="AD201" s="407"/>
      <c r="AE201" s="407"/>
      <c r="AF201" s="407"/>
      <c r="AG201" s="407"/>
      <c r="AH201" s="407"/>
      <c r="AI201" s="407"/>
      <c r="AJ201" s="407"/>
      <c r="AK201" s="407"/>
      <c r="AL201" s="204"/>
    </row>
    <row r="202" spans="1:38">
      <c r="A202" s="204"/>
      <c r="B202" s="407"/>
      <c r="C202" s="407"/>
      <c r="D202" s="407"/>
      <c r="E202" s="407"/>
      <c r="F202" s="407"/>
      <c r="G202" s="407"/>
      <c r="H202" s="407"/>
      <c r="I202" s="407"/>
      <c r="J202" s="407"/>
      <c r="K202" s="407"/>
      <c r="L202" s="407"/>
      <c r="M202" s="407"/>
      <c r="N202" s="407"/>
      <c r="O202" s="407"/>
      <c r="P202" s="407"/>
      <c r="Q202" s="407"/>
      <c r="R202" s="407"/>
      <c r="S202" s="407"/>
      <c r="T202" s="407"/>
      <c r="U202" s="407"/>
      <c r="V202" s="407"/>
      <c r="W202" s="407"/>
      <c r="X202" s="407"/>
      <c r="Y202" s="407"/>
      <c r="Z202" s="407"/>
      <c r="AA202" s="407"/>
      <c r="AB202" s="407"/>
      <c r="AC202" s="407"/>
      <c r="AD202" s="407"/>
      <c r="AE202" s="407"/>
      <c r="AF202" s="407"/>
      <c r="AG202" s="407"/>
      <c r="AH202" s="407"/>
      <c r="AI202" s="407"/>
      <c r="AJ202" s="407"/>
      <c r="AK202" s="407"/>
      <c r="AL202" s="204"/>
    </row>
    <row r="203" spans="1:38">
      <c r="A203" s="204"/>
      <c r="B203" s="407"/>
      <c r="C203" s="407"/>
      <c r="D203" s="407"/>
      <c r="E203" s="407"/>
      <c r="F203" s="407"/>
      <c r="G203" s="407"/>
      <c r="H203" s="407"/>
      <c r="I203" s="407"/>
      <c r="J203" s="407"/>
      <c r="K203" s="407"/>
      <c r="L203" s="407"/>
      <c r="M203" s="407"/>
      <c r="N203" s="407"/>
      <c r="O203" s="407"/>
      <c r="P203" s="407"/>
      <c r="Q203" s="407"/>
      <c r="R203" s="407"/>
      <c r="S203" s="407"/>
      <c r="T203" s="407"/>
      <c r="U203" s="407"/>
      <c r="V203" s="407"/>
      <c r="W203" s="407"/>
      <c r="X203" s="407"/>
      <c r="Y203" s="407"/>
      <c r="Z203" s="407"/>
      <c r="AA203" s="407"/>
      <c r="AB203" s="407"/>
      <c r="AC203" s="407"/>
      <c r="AD203" s="407"/>
      <c r="AE203" s="407"/>
      <c r="AF203" s="407"/>
      <c r="AG203" s="407"/>
      <c r="AH203" s="407"/>
      <c r="AI203" s="407"/>
      <c r="AJ203" s="407"/>
      <c r="AK203" s="407"/>
      <c r="AL203" s="204"/>
    </row>
    <row r="204" spans="1:38">
      <c r="A204" s="204"/>
      <c r="B204" s="407"/>
      <c r="C204" s="407"/>
      <c r="D204" s="407"/>
      <c r="E204" s="407"/>
      <c r="F204" s="407"/>
      <c r="G204" s="407"/>
      <c r="H204" s="407"/>
      <c r="I204" s="407"/>
      <c r="J204" s="407"/>
      <c r="K204" s="407"/>
      <c r="L204" s="407"/>
      <c r="M204" s="407"/>
      <c r="N204" s="407"/>
      <c r="O204" s="407"/>
      <c r="P204" s="407"/>
      <c r="Q204" s="407"/>
      <c r="R204" s="407"/>
      <c r="S204" s="407"/>
      <c r="T204" s="407"/>
      <c r="U204" s="407"/>
      <c r="V204" s="407"/>
      <c r="W204" s="407"/>
      <c r="X204" s="407"/>
      <c r="Y204" s="407"/>
      <c r="Z204" s="407"/>
      <c r="AA204" s="407"/>
      <c r="AB204" s="407"/>
      <c r="AC204" s="407"/>
      <c r="AD204" s="407"/>
      <c r="AE204" s="407"/>
      <c r="AF204" s="407"/>
      <c r="AG204" s="407"/>
      <c r="AH204" s="407"/>
      <c r="AI204" s="407"/>
      <c r="AJ204" s="407"/>
      <c r="AK204" s="407"/>
      <c r="AL204" s="204"/>
    </row>
    <row r="205" spans="1:38">
      <c r="A205" s="204"/>
      <c r="B205" s="407"/>
      <c r="C205" s="407"/>
      <c r="D205" s="407"/>
      <c r="E205" s="407"/>
      <c r="F205" s="407"/>
      <c r="G205" s="407"/>
      <c r="H205" s="407"/>
      <c r="I205" s="407"/>
      <c r="J205" s="407"/>
      <c r="K205" s="407"/>
      <c r="L205" s="407"/>
      <c r="M205" s="407"/>
      <c r="N205" s="407"/>
      <c r="O205" s="407"/>
      <c r="P205" s="407"/>
      <c r="Q205" s="407"/>
      <c r="R205" s="407"/>
      <c r="S205" s="407"/>
      <c r="T205" s="407"/>
      <c r="U205" s="407"/>
      <c r="V205" s="407"/>
      <c r="W205" s="407"/>
      <c r="X205" s="407"/>
      <c r="Y205" s="407"/>
      <c r="Z205" s="407"/>
      <c r="AA205" s="407"/>
      <c r="AB205" s="407"/>
      <c r="AC205" s="407"/>
      <c r="AD205" s="407"/>
      <c r="AE205" s="407"/>
      <c r="AF205" s="407"/>
      <c r="AG205" s="407"/>
      <c r="AH205" s="407"/>
      <c r="AI205" s="407"/>
      <c r="AJ205" s="407"/>
      <c r="AK205" s="407"/>
      <c r="AL205" s="204"/>
    </row>
    <row r="206" spans="1:38">
      <c r="A206" s="204"/>
      <c r="B206" s="407"/>
      <c r="C206" s="407"/>
      <c r="D206" s="407"/>
      <c r="E206" s="407"/>
      <c r="F206" s="407"/>
      <c r="G206" s="407"/>
      <c r="H206" s="407"/>
      <c r="I206" s="407"/>
      <c r="J206" s="407"/>
      <c r="K206" s="407"/>
      <c r="L206" s="407"/>
      <c r="M206" s="407"/>
      <c r="N206" s="407"/>
      <c r="O206" s="407"/>
      <c r="P206" s="407"/>
      <c r="Q206" s="407"/>
      <c r="R206" s="407"/>
      <c r="S206" s="407"/>
      <c r="T206" s="407"/>
      <c r="U206" s="407"/>
      <c r="V206" s="407"/>
      <c r="W206" s="407"/>
      <c r="X206" s="407"/>
      <c r="Y206" s="407"/>
      <c r="Z206" s="407"/>
      <c r="AA206" s="407"/>
      <c r="AB206" s="407"/>
      <c r="AC206" s="407"/>
      <c r="AD206" s="407"/>
      <c r="AE206" s="407"/>
      <c r="AF206" s="407"/>
      <c r="AG206" s="407"/>
      <c r="AH206" s="407"/>
      <c r="AI206" s="407"/>
      <c r="AJ206" s="407"/>
      <c r="AK206" s="407"/>
      <c r="AL206" s="204"/>
    </row>
    <row r="207" spans="1:38">
      <c r="A207" s="204"/>
      <c r="B207" s="407"/>
      <c r="C207" s="407"/>
      <c r="D207" s="407"/>
      <c r="E207" s="407"/>
      <c r="F207" s="407"/>
      <c r="G207" s="407"/>
      <c r="H207" s="407"/>
      <c r="I207" s="407"/>
      <c r="J207" s="407"/>
      <c r="K207" s="407"/>
      <c r="L207" s="407"/>
      <c r="M207" s="407"/>
      <c r="N207" s="407"/>
      <c r="O207" s="407"/>
      <c r="P207" s="407"/>
      <c r="Q207" s="407"/>
      <c r="R207" s="407"/>
      <c r="S207" s="407"/>
      <c r="T207" s="407"/>
      <c r="U207" s="407"/>
      <c r="V207" s="407"/>
      <c r="W207" s="407"/>
      <c r="X207" s="407"/>
      <c r="Y207" s="407"/>
      <c r="Z207" s="407"/>
      <c r="AA207" s="407"/>
      <c r="AB207" s="407"/>
      <c r="AC207" s="407"/>
      <c r="AD207" s="407"/>
      <c r="AE207" s="407"/>
      <c r="AF207" s="407"/>
      <c r="AG207" s="407"/>
      <c r="AH207" s="407"/>
      <c r="AI207" s="407"/>
      <c r="AJ207" s="407"/>
      <c r="AK207" s="407"/>
      <c r="AL207" s="204"/>
    </row>
    <row r="208" spans="1:38">
      <c r="A208" s="204"/>
      <c r="B208" s="204"/>
      <c r="C208" s="407"/>
      <c r="D208" s="204"/>
      <c r="E208" s="204"/>
      <c r="F208" s="204"/>
      <c r="G208" s="204"/>
      <c r="H208" s="204"/>
      <c r="I208" s="204"/>
      <c r="J208" s="204"/>
      <c r="K208" s="204"/>
      <c r="L208" s="204"/>
      <c r="M208" s="204"/>
      <c r="N208" s="204"/>
      <c r="O208" s="204"/>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row>
    <row r="209" spans="1:38">
      <c r="A209" s="204"/>
      <c r="B209" s="204"/>
      <c r="C209" s="204"/>
      <c r="D209" s="204"/>
      <c r="E209" s="204"/>
      <c r="F209" s="204"/>
      <c r="G209" s="204"/>
      <c r="H209" s="204"/>
      <c r="I209" s="204"/>
      <c r="J209" s="204"/>
      <c r="K209" s="204"/>
      <c r="L209" s="204"/>
      <c r="M209" s="204"/>
      <c r="N209" s="204"/>
      <c r="O209" s="204"/>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row>
    <row r="210" spans="1:38">
      <c r="A210" s="204"/>
      <c r="B210" s="204"/>
      <c r="C210" s="204"/>
      <c r="D210" s="204"/>
      <c r="E210" s="204"/>
      <c r="F210" s="204"/>
      <c r="G210" s="204"/>
      <c r="H210" s="204"/>
      <c r="I210" s="204"/>
      <c r="J210" s="204"/>
      <c r="K210" s="204"/>
      <c r="L210" s="204"/>
      <c r="M210" s="204"/>
      <c r="N210" s="204"/>
      <c r="O210" s="204"/>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row>
    <row r="211" spans="1:38">
      <c r="A211" s="204"/>
      <c r="B211" s="204"/>
      <c r="C211" s="204"/>
      <c r="D211" s="204"/>
      <c r="E211" s="204"/>
      <c r="F211" s="204"/>
      <c r="G211" s="204"/>
      <c r="H211" s="204"/>
      <c r="I211" s="204"/>
      <c r="J211" s="204"/>
      <c r="K211" s="204"/>
      <c r="L211" s="204"/>
      <c r="M211" s="204"/>
      <c r="N211" s="204"/>
      <c r="O211" s="204"/>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row>
    <row r="212" spans="1:38">
      <c r="A212" s="204"/>
      <c r="B212" s="204"/>
      <c r="C212" s="204"/>
      <c r="D212" s="204"/>
      <c r="E212" s="204"/>
      <c r="F212" s="204"/>
      <c r="G212" s="204"/>
      <c r="H212" s="204"/>
      <c r="I212" s="204"/>
      <c r="J212" s="204"/>
      <c r="K212" s="204"/>
      <c r="L212" s="204"/>
      <c r="M212" s="204"/>
      <c r="N212" s="204"/>
      <c r="O212" s="204"/>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row>
  </sheetData>
  <sheetProtection formatCells="0" formatColumns="0" formatRows="0"/>
  <dataConsolidate/>
  <mergeCells count="266">
    <mergeCell ref="AM20:BA20"/>
    <mergeCell ref="AM59:BA59"/>
    <mergeCell ref="AM60:BA60"/>
    <mergeCell ref="AN125:BA125"/>
    <mergeCell ref="AM66:BA67"/>
    <mergeCell ref="AC70:AC71"/>
    <mergeCell ref="AM120:BA120"/>
    <mergeCell ref="AM27:BA27"/>
    <mergeCell ref="AM28:BA28"/>
    <mergeCell ref="D65:AH65"/>
    <mergeCell ref="C66:D66"/>
    <mergeCell ref="C70:T70"/>
    <mergeCell ref="U70:Y70"/>
    <mergeCell ref="C71:T71"/>
    <mergeCell ref="U71:Y71"/>
    <mergeCell ref="C72:D75"/>
    <mergeCell ref="B117:Q117"/>
    <mergeCell ref="T117:AF117"/>
    <mergeCell ref="C107:AK107"/>
    <mergeCell ref="B108:B110"/>
    <mergeCell ref="C108:F110"/>
    <mergeCell ref="I108:AK108"/>
    <mergeCell ref="I109:AK109"/>
    <mergeCell ref="I110:AK110"/>
    <mergeCell ref="Q25:V25"/>
    <mergeCell ref="Y25:Y26"/>
    <mergeCell ref="C26:P26"/>
    <mergeCell ref="Q26:V26"/>
    <mergeCell ref="C129:AK129"/>
    <mergeCell ref="B95:B99"/>
    <mergeCell ref="C190:I190"/>
    <mergeCell ref="J190:AJ190"/>
    <mergeCell ref="C191:I191"/>
    <mergeCell ref="J191:AJ191"/>
    <mergeCell ref="F125:AJ125"/>
    <mergeCell ref="AI128:AK128"/>
    <mergeCell ref="AI131:AK131"/>
    <mergeCell ref="C111:AK111"/>
    <mergeCell ref="B116:Q116"/>
    <mergeCell ref="T116:AF116"/>
    <mergeCell ref="B184:B187"/>
    <mergeCell ref="G153:AJ153"/>
    <mergeCell ref="G143:AJ143"/>
    <mergeCell ref="B147:E150"/>
    <mergeCell ref="G146:AJ146"/>
    <mergeCell ref="G145:AJ145"/>
    <mergeCell ref="D124:AI124"/>
    <mergeCell ref="B113:AK113"/>
    <mergeCell ref="B188:B189"/>
    <mergeCell ref="C188:I189"/>
    <mergeCell ref="J188:AJ188"/>
    <mergeCell ref="J189:AJ189"/>
    <mergeCell ref="B182:AK182"/>
    <mergeCell ref="C132:AK132"/>
    <mergeCell ref="B134:E134"/>
    <mergeCell ref="G151:AJ151"/>
    <mergeCell ref="B143:E146"/>
    <mergeCell ref="G158:AJ158"/>
    <mergeCell ref="G139:AK139"/>
    <mergeCell ref="C178:AJ178"/>
    <mergeCell ref="C180:AJ180"/>
    <mergeCell ref="B161:AK161"/>
    <mergeCell ref="G155:AK155"/>
    <mergeCell ref="G156:AJ156"/>
    <mergeCell ref="B178:B179"/>
    <mergeCell ref="C192:I192"/>
    <mergeCell ref="J192:AJ192"/>
    <mergeCell ref="R169:AI169"/>
    <mergeCell ref="J183:AJ183"/>
    <mergeCell ref="C184:I187"/>
    <mergeCell ref="J184:AJ184"/>
    <mergeCell ref="J185:AJ185"/>
    <mergeCell ref="J186:AJ186"/>
    <mergeCell ref="J187:AJ187"/>
    <mergeCell ref="Y170:Z170"/>
    <mergeCell ref="AA170:AI170"/>
    <mergeCell ref="E169:F169"/>
    <mergeCell ref="H169:I169"/>
    <mergeCell ref="K169:L169"/>
    <mergeCell ref="O169:Q169"/>
    <mergeCell ref="C179:AJ179"/>
    <mergeCell ref="B118:Q118"/>
    <mergeCell ref="T118:AF118"/>
    <mergeCell ref="B177:AK177"/>
    <mergeCell ref="C167:AJ167"/>
    <mergeCell ref="C164:AK164"/>
    <mergeCell ref="B155:E158"/>
    <mergeCell ref="G147:AK147"/>
    <mergeCell ref="G157:AJ157"/>
    <mergeCell ref="B139:E142"/>
    <mergeCell ref="G140:AJ140"/>
    <mergeCell ref="G148:AJ148"/>
    <mergeCell ref="G149:AJ149"/>
    <mergeCell ref="G142:AK142"/>
    <mergeCell ref="G144:AK144"/>
    <mergeCell ref="G154:AJ154"/>
    <mergeCell ref="O170:Q170"/>
    <mergeCell ref="R170:S170"/>
    <mergeCell ref="T170:X170"/>
    <mergeCell ref="T61:X61"/>
    <mergeCell ref="B63:AK63"/>
    <mergeCell ref="C61:S61"/>
    <mergeCell ref="H96:H97"/>
    <mergeCell ref="I96:I97"/>
    <mergeCell ref="B106:C106"/>
    <mergeCell ref="D106:Q106"/>
    <mergeCell ref="C87:T87"/>
    <mergeCell ref="C96:C99"/>
    <mergeCell ref="D96:G99"/>
    <mergeCell ref="AI83:AK83"/>
    <mergeCell ref="AI85:AK85"/>
    <mergeCell ref="AF73:AF74"/>
    <mergeCell ref="AG73:AG74"/>
    <mergeCell ref="AH73:AH74"/>
    <mergeCell ref="AI73:AI74"/>
    <mergeCell ref="J96:AK96"/>
    <mergeCell ref="J97:AK97"/>
    <mergeCell ref="H98:H99"/>
    <mergeCell ref="I98:I99"/>
    <mergeCell ref="S98:AK98"/>
    <mergeCell ref="J99:AK99"/>
    <mergeCell ref="B58:AK58"/>
    <mergeCell ref="M81:N81"/>
    <mergeCell ref="O81:AK81"/>
    <mergeCell ref="M102:N102"/>
    <mergeCell ref="O102:AK102"/>
    <mergeCell ref="E66:Z66"/>
    <mergeCell ref="D69:AH69"/>
    <mergeCell ref="U72:Y73"/>
    <mergeCell ref="U74:Y75"/>
    <mergeCell ref="F74:T75"/>
    <mergeCell ref="E72:T73"/>
    <mergeCell ref="Z72:Z73"/>
    <mergeCell ref="Z74:Z75"/>
    <mergeCell ref="AC73:AE74"/>
    <mergeCell ref="AB73:AB74"/>
    <mergeCell ref="C76:D79"/>
    <mergeCell ref="C88:D88"/>
    <mergeCell ref="E88:R88"/>
    <mergeCell ref="C93:R93"/>
    <mergeCell ref="C94:D94"/>
    <mergeCell ref="E94:R94"/>
    <mergeCell ref="D95:AK95"/>
    <mergeCell ref="B59:S59"/>
    <mergeCell ref="T59:X59"/>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39:P39"/>
    <mergeCell ref="Q39:V39"/>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39"/>
    <mergeCell ref="C45:P45"/>
    <mergeCell ref="Q45:V45"/>
    <mergeCell ref="Q40:V40"/>
    <mergeCell ref="C43:P43"/>
    <mergeCell ref="Q43:V43"/>
    <mergeCell ref="F54:AK54"/>
    <mergeCell ref="Q44:V44"/>
    <mergeCell ref="C36:P36"/>
    <mergeCell ref="C48:AK48"/>
    <mergeCell ref="C49:AK49"/>
    <mergeCell ref="C50:AK50"/>
    <mergeCell ref="C40:P40"/>
    <mergeCell ref="C41:P41"/>
    <mergeCell ref="C42:P42"/>
    <mergeCell ref="Q41:V41"/>
    <mergeCell ref="Q42:V42"/>
    <mergeCell ref="C33:AK33"/>
    <mergeCell ref="D19:P19"/>
    <mergeCell ref="Q19:V19"/>
    <mergeCell ref="E20:P20"/>
    <mergeCell ref="Q20:V20"/>
    <mergeCell ref="AB60:AD60"/>
    <mergeCell ref="C183:I183"/>
    <mergeCell ref="G30:J30"/>
    <mergeCell ref="B57:AK57"/>
    <mergeCell ref="B55:E55"/>
    <mergeCell ref="F55:AK55"/>
    <mergeCell ref="C44:P44"/>
    <mergeCell ref="B37:B38"/>
    <mergeCell ref="B52:AK52"/>
    <mergeCell ref="C53:AK53"/>
    <mergeCell ref="C28:P28"/>
    <mergeCell ref="Q28:V28"/>
    <mergeCell ref="AA25:AA28"/>
    <mergeCell ref="B29:B30"/>
    <mergeCell ref="G152:AK152"/>
    <mergeCell ref="B60:S60"/>
    <mergeCell ref="T60:X60"/>
    <mergeCell ref="B54:E54"/>
    <mergeCell ref="B40:B45"/>
    <mergeCell ref="AN152:BA153"/>
    <mergeCell ref="AN156:BA157"/>
    <mergeCell ref="E76:T77"/>
    <mergeCell ref="U76:Y77"/>
    <mergeCell ref="Z76:Z77"/>
    <mergeCell ref="F78:T79"/>
    <mergeCell ref="U78:Y79"/>
    <mergeCell ref="Z78:Z79"/>
    <mergeCell ref="AC77:AE78"/>
    <mergeCell ref="AB77:AB78"/>
    <mergeCell ref="AF77:AF78"/>
    <mergeCell ref="AG77:AG78"/>
    <mergeCell ref="AH77:AH78"/>
    <mergeCell ref="AI77:AI78"/>
    <mergeCell ref="AM77:BA78"/>
    <mergeCell ref="G150:AK150"/>
    <mergeCell ref="B151:E154"/>
    <mergeCell ref="G141:AJ141"/>
    <mergeCell ref="F134:AJ134"/>
    <mergeCell ref="G137:AJ137"/>
    <mergeCell ref="G135:AK135"/>
    <mergeCell ref="B135:E138"/>
    <mergeCell ref="G136:AJ136"/>
    <mergeCell ref="G138:AJ138"/>
    <mergeCell ref="AM21:BA21"/>
    <mergeCell ref="AM97:BA97"/>
    <mergeCell ref="AM99:BA99"/>
    <mergeCell ref="AN134:BA134"/>
    <mergeCell ref="AN136:BA137"/>
    <mergeCell ref="AN140:BA141"/>
    <mergeCell ref="AN144:BA145"/>
    <mergeCell ref="AN148:BA149"/>
    <mergeCell ref="AM73:BA74"/>
    <mergeCell ref="AM36:BA39"/>
  </mergeCells>
  <phoneticPr fontId="6"/>
  <conditionalFormatting sqref="B52:AK55">
    <cfRule type="expression" dxfId="67" priority="65">
      <formula>
$Q$45=""</formula>
    </cfRule>
  </conditionalFormatting>
  <conditionalFormatting sqref="B83:AK83">
    <cfRule type="expression" dxfId="66" priority="62">
      <formula>
$AI$83=""</formula>
    </cfRule>
  </conditionalFormatting>
  <conditionalFormatting sqref="B85:AK85">
    <cfRule type="expression" dxfId="65" priority="60">
      <formula>
$AI$85=""</formula>
    </cfRule>
  </conditionalFormatting>
  <conditionalFormatting sqref="B106:AK111">
    <cfRule type="expression" dxfId="64" priority="59">
      <formula>
$AM$105="記入不要"</formula>
    </cfRule>
  </conditionalFormatting>
  <conditionalFormatting sqref="S116">
    <cfRule type="expression" dxfId="63" priority="57">
      <formula>
$S$116="○"</formula>
    </cfRule>
  </conditionalFormatting>
  <conditionalFormatting sqref="S117">
    <cfRule type="expression" dxfId="62" priority="56">
      <formula>
$S$117="○"</formula>
    </cfRule>
  </conditionalFormatting>
  <conditionalFormatting sqref="S118">
    <cfRule type="expression" dxfId="61" priority="55">
      <formula>
$S$118="○"</formula>
    </cfRule>
  </conditionalFormatting>
  <conditionalFormatting sqref="B128:AK129">
    <cfRule type="expression" dxfId="60" priority="50">
      <formula>
$AI$128=""</formula>
    </cfRule>
  </conditionalFormatting>
  <conditionalFormatting sqref="B131:AK132">
    <cfRule type="expression" dxfId="59" priority="49">
      <formula>
$AI$131=""</formula>
    </cfRule>
  </conditionalFormatting>
  <conditionalFormatting sqref="B83:AK100">
    <cfRule type="expression" dxfId="58" priority="48">
      <formula>
$AM$81=TRUE</formula>
    </cfRule>
  </conditionalFormatting>
  <conditionalFormatting sqref="B104:AK111">
    <cfRule type="expression" dxfId="57" priority="47">
      <formula>
$AM$102=TRUE</formula>
    </cfRule>
  </conditionalFormatting>
  <conditionalFormatting sqref="B27:Z27">
    <cfRule type="expression" dxfId="56" priority="44">
      <formula>
$Y$25="○"</formula>
    </cfRule>
  </conditionalFormatting>
  <conditionalFormatting sqref="Z25:Z26">
    <cfRule type="expression" dxfId="55" priority="41">
      <formula>
$Y$25="○"</formula>
    </cfRule>
  </conditionalFormatting>
  <conditionalFormatting sqref="Y25:Y26">
    <cfRule type="expression" dxfId="54" priority="40">
      <formula>
$Y$25="○"</formula>
    </cfRule>
  </conditionalFormatting>
  <conditionalFormatting sqref="AA25">
    <cfRule type="expression" dxfId="53" priority="39">
      <formula>
$Y$25="○"</formula>
    </cfRule>
  </conditionalFormatting>
  <conditionalFormatting sqref="AB25:AB28">
    <cfRule type="expression" dxfId="52" priority="38">
      <formula>
$Y$25="○"</formula>
    </cfRule>
  </conditionalFormatting>
  <conditionalFormatting sqref="AM97:BA97">
    <cfRule type="expression" dxfId="51" priority="32">
      <formula>
OR(AND($AM$94=FALSE,$J$97=""),AND($AN$94=TRUE,$J$97&lt;&gt;""))</formula>
    </cfRule>
  </conditionalFormatting>
  <conditionalFormatting sqref="AM99:BA99">
    <cfRule type="expression" dxfId="50" priority="31">
      <formula>
OR(AND($AO$94=FALSE,$J$99=""),AND($AO$94=TRUE,$J$99&lt;&gt;""))</formula>
    </cfRule>
  </conditionalFormatting>
  <conditionalFormatting sqref="AM21:BA21">
    <cfRule type="expression" dxfId="49" priority="21">
      <formula>
$Y$21="○"</formula>
    </cfRule>
  </conditionalFormatting>
  <conditionalFormatting sqref="AM28:BA28">
    <cfRule type="expression" dxfId="48" priority="4">
      <formula>
OR($AK$28&lt;&gt;"×")</formula>
    </cfRule>
  </conditionalFormatting>
  <conditionalFormatting sqref="B28:Z28">
    <cfRule type="expression" dxfId="47" priority="19">
      <formula>
$Y$25="○"</formula>
    </cfRule>
  </conditionalFormatting>
  <conditionalFormatting sqref="AM73:BA74">
    <cfRule type="expression" dxfId="46" priority="18">
      <formula>
OR($U$70=0,$AI$73="○")</formula>
    </cfRule>
  </conditionalFormatting>
  <conditionalFormatting sqref="AM77:BA78">
    <cfRule type="expression" dxfId="45" priority="17">
      <formula>
OR($U$70=0,$AI$77="○")</formula>
    </cfRule>
  </conditionalFormatting>
  <conditionalFormatting sqref="B120:AK125">
    <cfRule type="expression" dxfId="44" priority="84">
      <formula>
$AM$116&lt;&gt;"×"</formula>
    </cfRule>
  </conditionalFormatting>
  <conditionalFormatting sqref="AM36:BA39">
    <cfRule type="expression" dxfId="43" priority="16">
      <formula>
$Y$36="○"</formula>
    </cfRule>
  </conditionalFormatting>
  <conditionalFormatting sqref="AN134:BA134">
    <cfRule type="expression" dxfId="42" priority="85">
      <formula>
OR($AI$128="",AND($AI$128="該当",COUNTIF($AM$135:$AM$158,TRUE)&gt;=1))</formula>
    </cfRule>
  </conditionalFormatting>
  <conditionalFormatting sqref="AN136:BA137">
    <cfRule type="expression" dxfId="41" priority="86">
      <formula>
OR($AI$131="",AND($AI$131="該当",COUNTIF($AM$135:$AM$138,TRUE)&gt;=1))</formula>
    </cfRule>
  </conditionalFormatting>
  <conditionalFormatting sqref="AN140:BA141">
    <cfRule type="expression" dxfId="40" priority="87">
      <formula>
OR($AI$131="",AND($AI$131="該当",COUNTIF($AM$139:$AM$142,TRUE)&gt;=1))</formula>
    </cfRule>
  </conditionalFormatting>
  <conditionalFormatting sqref="AN144:BA145">
    <cfRule type="expression" dxfId="39" priority="88">
      <formula>
OR($AI$131="",AND($AI$131="該当",COUNTIF($AM$143:$AM$146,TRUE)&gt;=1))</formula>
    </cfRule>
  </conditionalFormatting>
  <conditionalFormatting sqref="AN148:BA149">
    <cfRule type="expression" dxfId="38" priority="89">
      <formula>
OR($AI$131="",AND($AI$131="該当",COUNTIF($AM$147:$AM$150,TRUE)&gt;=1))</formula>
    </cfRule>
  </conditionalFormatting>
  <conditionalFormatting sqref="AN152:BA153">
    <cfRule type="expression" dxfId="37" priority="90">
      <formula>
OR($AI$131="",AND($AI$131="該当",COUNTIF($AM$151:$AM$154,TRUE)&gt;=1))</formula>
    </cfRule>
  </conditionalFormatting>
  <conditionalFormatting sqref="AN156:BA157">
    <cfRule type="expression" dxfId="36" priority="91">
      <formula>
OR($AI$131="",AND($AI$131="該当",COUNTIF($AM$155:$AM$158,TRUE)&gt;=1))</formula>
    </cfRule>
  </conditionalFormatting>
  <conditionalFormatting sqref="AM20:BA20">
    <cfRule type="expression" dxfId="35" priority="15">
      <formula>
$Y$20&lt;&gt;"×"</formula>
    </cfRule>
  </conditionalFormatting>
  <conditionalFormatting sqref="X20:Y20">
    <cfRule type="expression" dxfId="34" priority="13">
      <formula>
$Y$20&lt;&gt;"×"</formula>
    </cfRule>
  </conditionalFormatting>
  <conditionalFormatting sqref="AM20:BA21">
    <cfRule type="expression" dxfId="33" priority="12">
      <formula>
AND($Y$20&lt;&gt;"×",$Y$21="○")</formula>
    </cfRule>
  </conditionalFormatting>
  <conditionalFormatting sqref="AM59:BA59">
    <cfRule type="expression" dxfId="32" priority="10">
      <formula>
$AH$59&lt;&gt;"×"</formula>
    </cfRule>
  </conditionalFormatting>
  <conditionalFormatting sqref="AM59:BA60">
    <cfRule type="expression" dxfId="31" priority="9">
      <formula>
AND($AH$59&lt;&gt;"×",$AH$60&lt;&gt;"×")</formula>
    </cfRule>
  </conditionalFormatting>
  <conditionalFormatting sqref="AM60:BA60">
    <cfRule type="expression" dxfId="30" priority="11">
      <formula>
$AH$60&lt;&gt;"×"</formula>
    </cfRule>
  </conditionalFormatting>
  <conditionalFormatting sqref="AN125:BA125">
    <cfRule type="expression" dxfId="29" priority="8">
      <formula>
OR(AND($AM$125=FALSE),AND($AM$125=TRUE,$F$125&lt;&gt;""))</formula>
    </cfRule>
  </conditionalFormatting>
  <conditionalFormatting sqref="AM66:BA67">
    <cfRule type="expression" dxfId="28" priority="7">
      <formula>
$AB$66&lt;&gt;"×"</formula>
    </cfRule>
  </conditionalFormatting>
  <conditionalFormatting sqref="AM120:BA120">
    <cfRule type="expression" dxfId="27" priority="6">
      <formula>
OR($AM$116&lt;&gt;"×",$AK$120="○")</formula>
    </cfRule>
  </conditionalFormatting>
  <conditionalFormatting sqref="AK28">
    <cfRule type="expression" dxfId="26" priority="5">
      <formula>
$AM$81=TRUE</formula>
    </cfRule>
  </conditionalFormatting>
  <conditionalFormatting sqref="AM27:BA27">
    <cfRule type="expression" dxfId="25" priority="20">
      <formula>
OR($Y$25="○",$AA$25="○")</formula>
    </cfRule>
  </conditionalFormatting>
  <conditionalFormatting sqref="AM27:BA28">
    <cfRule type="expression" dxfId="24" priority="3">
      <formula>
AND(OR($Y$25="○",$AA$25="○"),$AK$28&lt;&gt;"×")</formula>
    </cfRule>
  </conditionalFormatting>
  <conditionalFormatting sqref="AK178:AK180">
    <cfRule type="expression" dxfId="23" priority="2">
      <formula>
AK178=""</formula>
    </cfRule>
  </conditionalFormatting>
  <conditionalFormatting sqref="AK183:AK192">
    <cfRule type="expression" dxfId="22" priority="1">
      <formula>
AK183=""</formula>
    </cfRule>
  </conditionalFormatting>
  <dataValidations count="3">
    <dataValidation imeMode="halfAlpha" allowBlank="1" showInputMessage="1" showErrorMessage="1" sqref="H169:I169 B13 L13 L46:S46 AK163 L15 O15:V15 L16:S16 K169:L169 E169:F169 X21:Y21 AA15:AB15 AE15:AK15" xr:uid="{00000000-0002-0000-0200-000000000000}"/>
    <dataValidation imeMode="hiragana" allowBlank="1" showInputMessage="1" showErrorMessage="1" sqref="T170" xr:uid="{935D08B5-181D-4623-AFDF-8D27AFFA51C4}"/>
    <dataValidation type="list" allowBlank="1" showInputMessage="1" showErrorMessage="1" sqref="N112:P112 N80:P80" xr:uid="{73E0B119-A576-432F-AE7E-36210015869E}">
      <formula1>
"令和,平成"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4" manualBreakCount="4">
    <brk id="50" max="37" man="1"/>
    <brk id="101" max="37" man="1"/>
    <brk id="126" max="37" man="1"/>
    <brk id="172" max="37" man="1"/>
  </rowBreaks>
  <drawing r:id="rId2"/>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
1</xdr:col>
                    <xdr:colOff>
200025</xdr:colOff>
                    <xdr:row>
123</xdr:row>
                    <xdr:rowOff>
333375</xdr:rowOff>
                  </from>
                  <to>
                    <xdr:col>
2</xdr:col>
                    <xdr:colOff>
28575</xdr:colOff>
                    <xdr:row>
126</xdr:row>
                    <xdr:rowOff>
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
2</xdr:col>
                    <xdr:colOff>
95250</xdr:colOff>
                    <xdr:row>
86</xdr:row>
                    <xdr:rowOff>
200025</xdr:rowOff>
                  </from>
                  <to>
                    <xdr:col>
3</xdr:col>
                    <xdr:colOff>
180975</xdr:colOff>
                    <xdr:row>
88</xdr:row>
                    <xdr:rowOff>
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
2</xdr:col>
                    <xdr:colOff>
85725</xdr:colOff>
                    <xdr:row>
93</xdr:row>
                    <xdr:rowOff>
19050</xdr:rowOff>
                  </from>
                  <to>
                    <xdr:col>
3</xdr:col>
                    <xdr:colOff>
180975</xdr:colOff>
                    <xdr:row>
93</xdr:row>
                    <xdr:rowOff>
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
6</xdr:col>
                    <xdr:colOff>
190500</xdr:colOff>
                    <xdr:row>
95</xdr:row>
                    <xdr:rowOff>
276225</xdr:rowOff>
                  </from>
                  <to>
                    <xdr:col>
8</xdr:col>
                    <xdr:colOff>
76200</xdr:colOff>
                    <xdr:row>
96</xdr:row>
                    <xdr:rowOff>
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
6</xdr:col>
                    <xdr:colOff>
190500</xdr:colOff>
                    <xdr:row>
98</xdr:row>
                    <xdr:rowOff>
0</xdr:rowOff>
                  </from>
                  <to>
                    <xdr:col>
8</xdr:col>
                    <xdr:colOff>
76200</xdr:colOff>
                    <xdr:row>
98</xdr:row>
                    <xdr:rowOff>
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
12</xdr:col>
                    <xdr:colOff>
85725</xdr:colOff>
                    <xdr:row>
101</xdr:row>
                    <xdr:rowOff>
19050</xdr:rowOff>
                  </from>
                  <to>
                    <xdr:col>
14</xdr:col>
                    <xdr:colOff>
0</xdr:colOff>
                    <xdr:row>
102</xdr:row>
                    <xdr:rowOff>
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
1</xdr:col>
                    <xdr:colOff>
104775</xdr:colOff>
                    <xdr:row>
104</xdr:row>
                    <xdr:rowOff>
190500</xdr:rowOff>
                  </from>
                  <to>
                    <xdr:col>
2</xdr:col>
                    <xdr:colOff>
171450</xdr:colOff>
                    <xdr:row>
106</xdr:row>
                    <xdr:rowOff>
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
5</xdr:col>
                    <xdr:colOff>
190500</xdr:colOff>
                    <xdr:row>
107</xdr:row>
                    <xdr:rowOff>
57150</xdr:rowOff>
                  </from>
                  <to>
                    <xdr:col>
7</xdr:col>
                    <xdr:colOff>
76200</xdr:colOff>
                    <xdr:row>
107</xdr:row>
                    <xdr:rowOff>
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
5</xdr:col>
                    <xdr:colOff>
200025</xdr:colOff>
                    <xdr:row>
108</xdr:row>
                    <xdr:rowOff>
133350</xdr:rowOff>
                  </from>
                  <to>
                    <xdr:col>
7</xdr:col>
                    <xdr:colOff>
76200</xdr:colOff>
                    <xdr:row>
108</xdr:row>
                    <xdr:rowOff>
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
5</xdr:col>
                    <xdr:colOff>
200025</xdr:colOff>
                    <xdr:row>
109</xdr:row>
                    <xdr:rowOff>
123825</xdr:rowOff>
                  </from>
                  <to>
                    <xdr:col>
7</xdr:col>
                    <xdr:colOff>
57150</xdr:colOff>
                    <xdr:row>
109</xdr:row>
                    <xdr:rowOff>
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
1</xdr:col>
                    <xdr:colOff>
209550</xdr:colOff>
                    <xdr:row>
120</xdr:row>
                    <xdr:rowOff>
209550</xdr:rowOff>
                  </from>
                  <to>
                    <xdr:col>
3</xdr:col>
                    <xdr:colOff>
57150</xdr:colOff>
                    <xdr:row>
122</xdr:row>
                    <xdr:rowOff>
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
1</xdr:col>
                    <xdr:colOff>
209550</xdr:colOff>
                    <xdr:row>
121</xdr:row>
                    <xdr:rowOff>
190500</xdr:rowOff>
                  </from>
                  <to>
                    <xdr:col>
3</xdr:col>
                    <xdr:colOff>
57150</xdr:colOff>
                    <xdr:row>
123</xdr:row>
                    <xdr:rowOff>
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
1</xdr:col>
                    <xdr:colOff>
209550</xdr:colOff>
                    <xdr:row>
123</xdr:row>
                    <xdr:rowOff>
47625</xdr:rowOff>
                  </from>
                  <to>
                    <xdr:col>
3</xdr:col>
                    <xdr:colOff>
57150</xdr:colOff>
                    <xdr:row>
123</xdr:row>
                    <xdr:rowOff>
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
1</xdr:col>
                    <xdr:colOff>
209550</xdr:colOff>
                    <xdr:row>
123</xdr:row>
                    <xdr:rowOff>
323850</xdr:rowOff>
                  </from>
                  <to>
                    <xdr:col>
3</xdr:col>
                    <xdr:colOff>
66675</xdr:colOff>
                    <xdr:row>
124</xdr:row>
                    <xdr:rowOff>
219075</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
4</xdr:col>
                    <xdr:colOff>
190500</xdr:colOff>
                    <xdr:row>
133</xdr:row>
                    <xdr:rowOff>
161925</xdr:rowOff>
                  </from>
                  <to>
                    <xdr:col>
6</xdr:col>
                    <xdr:colOff>
0</xdr:colOff>
                    <xdr:row>
135</xdr:row>
                    <xdr:rowOff>
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
4</xdr:col>
                    <xdr:colOff>
190500</xdr:colOff>
                    <xdr:row>
134</xdr:row>
                    <xdr:rowOff>
161925</xdr:rowOff>
                  </from>
                  <to>
                    <xdr:col>
6</xdr:col>
                    <xdr:colOff>
0</xdr:colOff>
                    <xdr:row>
136</xdr:row>
                    <xdr:rowOff>
28575</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
4</xdr:col>
                    <xdr:colOff>
190500</xdr:colOff>
                    <xdr:row>
135</xdr:row>
                    <xdr:rowOff>
152400</xdr:rowOff>
                  </from>
                  <to>
                    <xdr:col>
6</xdr:col>
                    <xdr:colOff>
0</xdr:colOff>
                    <xdr:row>
137</xdr:row>
                    <xdr:rowOff>
28575</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
4</xdr:col>
                    <xdr:colOff>
190500</xdr:colOff>
                    <xdr:row>
136</xdr:row>
                    <xdr:rowOff>
152400</xdr:rowOff>
                  </from>
                  <to>
                    <xdr:col>
6</xdr:col>
                    <xdr:colOff>
0</xdr:colOff>
                    <xdr:row>
138</xdr:row>
                    <xdr:rowOff>
28575</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
4</xdr:col>
                    <xdr:colOff>
190500</xdr:colOff>
                    <xdr:row>
138</xdr:row>
                    <xdr:rowOff>
38100</xdr:rowOff>
                  </from>
                  <to>
                    <xdr:col>
6</xdr:col>
                    <xdr:colOff>
0</xdr:colOff>
                    <xdr:row>
138</xdr:row>
                    <xdr:rowOff>
238125</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
4</xdr:col>
                    <xdr:colOff>
190500</xdr:colOff>
                    <xdr:row>
138</xdr:row>
                    <xdr:rowOff>
295275</xdr:rowOff>
                  </from>
                  <to>
                    <xdr:col>
6</xdr:col>
                    <xdr:colOff>
0</xdr:colOff>
                    <xdr:row>
140</xdr:row>
                    <xdr:rowOff>
28575</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
4</xdr:col>
                    <xdr:colOff>
190500</xdr:colOff>
                    <xdr:row>
139</xdr:row>
                    <xdr:rowOff>
142875</xdr:rowOff>
                  </from>
                  <to>
                    <xdr:col>
6</xdr:col>
                    <xdr:colOff>
0</xdr:colOff>
                    <xdr:row>
141</xdr:row>
                    <xdr:rowOff>
28575</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
4</xdr:col>
                    <xdr:colOff>
190500</xdr:colOff>
                    <xdr:row>
140</xdr:row>
                    <xdr:rowOff>
161925</xdr:rowOff>
                  </from>
                  <to>
                    <xdr:col>
6</xdr:col>
                    <xdr:colOff>
0</xdr:colOff>
                    <xdr:row>
142</xdr:row>
                    <xdr:rowOff>
9525</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
4</xdr:col>
                    <xdr:colOff>
190500</xdr:colOff>
                    <xdr:row>
141</xdr:row>
                    <xdr:rowOff>
180975</xdr:rowOff>
                  </from>
                  <to>
                    <xdr:col>
6</xdr:col>
                    <xdr:colOff>
0</xdr:colOff>
                    <xdr:row>
143</xdr:row>
                    <xdr:rowOff>
28575</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
4</xdr:col>
                    <xdr:colOff>
190500</xdr:colOff>
                    <xdr:row>
143</xdr:row>
                    <xdr:rowOff>
28575</xdr:rowOff>
                  </from>
                  <to>
                    <xdr:col>
6</xdr:col>
                    <xdr:colOff>
0</xdr:colOff>
                    <xdr:row>
143</xdr:row>
                    <xdr:rowOff>
238125</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
4</xdr:col>
                    <xdr:colOff>
190500</xdr:colOff>
                    <xdr:row>
143</xdr:row>
                    <xdr:rowOff>
266700</xdr:rowOff>
                  </from>
                  <to>
                    <xdr:col>
6</xdr:col>
                    <xdr:colOff>
0</xdr:colOff>
                    <xdr:row>
145</xdr:row>
                    <xdr:rowOff>
28575</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
4</xdr:col>
                    <xdr:colOff>
190500</xdr:colOff>
                    <xdr:row>
144</xdr:row>
                    <xdr:rowOff>
152400</xdr:rowOff>
                  </from>
                  <to>
                    <xdr:col>
6</xdr:col>
                    <xdr:colOff>
0</xdr:colOff>
                    <xdr:row>
146</xdr:row>
                    <xdr:rowOff>
28575</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
4</xdr:col>
                    <xdr:colOff>
190500</xdr:colOff>
                    <xdr:row>
146</xdr:row>
                    <xdr:rowOff>
28575</xdr:rowOff>
                  </from>
                  <to>
                    <xdr:col>
6</xdr:col>
                    <xdr:colOff>
0</xdr:colOff>
                    <xdr:row>
146</xdr:row>
                    <xdr:rowOff>
238125</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
4</xdr:col>
                    <xdr:colOff>
190500</xdr:colOff>
                    <xdr:row>
146</xdr:row>
                    <xdr:rowOff>
257175</xdr:rowOff>
                  </from>
                  <to>
                    <xdr:col>
6</xdr:col>
                    <xdr:colOff>
0</xdr:colOff>
                    <xdr:row>
148</xdr:row>
                    <xdr:rowOff>
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
4</xdr:col>
                    <xdr:colOff>
190500</xdr:colOff>
                    <xdr:row>
147</xdr:row>
                    <xdr:rowOff>
161925</xdr:rowOff>
                  </from>
                  <to>
                    <xdr:col>
6</xdr:col>
                    <xdr:colOff>
0</xdr:colOff>
                    <xdr:row>
149</xdr:row>
                    <xdr:rowOff>
28575</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
4</xdr:col>
                    <xdr:colOff>
190500</xdr:colOff>
                    <xdr:row>
148</xdr:row>
                    <xdr:rowOff>
161925</xdr:rowOff>
                  </from>
                  <to>
                    <xdr:col>
6</xdr:col>
                    <xdr:colOff>
0</xdr:colOff>
                    <xdr:row>
150</xdr:row>
                    <xdr:rowOff>
9525</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
4</xdr:col>
                    <xdr:colOff>
190500</xdr:colOff>
                    <xdr:row>
149</xdr:row>
                    <xdr:rowOff>
180975</xdr:rowOff>
                  </from>
                  <to>
                    <xdr:col>
6</xdr:col>
                    <xdr:colOff>
0</xdr:colOff>
                    <xdr:row>
151</xdr:row>
                    <xdr:rowOff>
28575</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
4</xdr:col>
                    <xdr:colOff>
190500</xdr:colOff>
                    <xdr:row>
151</xdr:row>
                    <xdr:rowOff>
19050</xdr:rowOff>
                  </from>
                  <to>
                    <xdr:col>
6</xdr:col>
                    <xdr:colOff>
0</xdr:colOff>
                    <xdr:row>
151</xdr:row>
                    <xdr:rowOff>
219075</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
4</xdr:col>
                    <xdr:colOff>
190500</xdr:colOff>
                    <xdr:row>
151</xdr:row>
                    <xdr:rowOff>
247650</xdr:rowOff>
                  </from>
                  <to>
                    <xdr:col>
6</xdr:col>
                    <xdr:colOff>
0</xdr:colOff>
                    <xdr:row>
153</xdr:row>
                    <xdr:rowOff>
28575</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
4</xdr:col>
                    <xdr:colOff>
190500</xdr:colOff>
                    <xdr:row>
152</xdr:row>
                    <xdr:rowOff>
142875</xdr:rowOff>
                  </from>
                  <to>
                    <xdr:col>
6</xdr:col>
                    <xdr:colOff>
0</xdr:colOff>
                    <xdr:row>
154</xdr:row>
                    <xdr:rowOff>
28575</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
4</xdr:col>
                    <xdr:colOff>
190500</xdr:colOff>
                    <xdr:row>
153</xdr:row>
                    <xdr:rowOff>
142875</xdr:rowOff>
                  </from>
                  <to>
                    <xdr:col>
6</xdr:col>
                    <xdr:colOff>
0</xdr:colOff>
                    <xdr:row>
155</xdr:row>
                    <xdr:rowOff>
28575</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
4</xdr:col>
                    <xdr:colOff>
190500</xdr:colOff>
                    <xdr:row>
153</xdr:row>
                    <xdr:rowOff>
142875</xdr:rowOff>
                  </from>
                  <to>
                    <xdr:col>
6</xdr:col>
                    <xdr:colOff>
0</xdr:colOff>
                    <xdr:row>
155</xdr:row>
                    <xdr:rowOff>
28575</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
4</xdr:col>
                    <xdr:colOff>
190500</xdr:colOff>
                    <xdr:row>
154</xdr:row>
                    <xdr:rowOff>
142875</xdr:rowOff>
                  </from>
                  <to>
                    <xdr:col>
6</xdr:col>
                    <xdr:colOff>
0</xdr:colOff>
                    <xdr:row>
156</xdr:row>
                    <xdr:rowOff>
28575</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
4</xdr:col>
                    <xdr:colOff>
190500</xdr:colOff>
                    <xdr:row>
155</xdr:row>
                    <xdr:rowOff>
142875</xdr:rowOff>
                  </from>
                  <to>
                    <xdr:col>
6</xdr:col>
                    <xdr:colOff>
0</xdr:colOff>
                    <xdr:row>
157</xdr:row>
                    <xdr:rowOff>
28575</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
4</xdr:col>
                    <xdr:colOff>
190500</xdr:colOff>
                    <xdr:row>
156</xdr:row>
                    <xdr:rowOff>
142875</xdr:rowOff>
                  </from>
                  <to>
                    <xdr:col>
6</xdr:col>
                    <xdr:colOff>
0</xdr:colOff>
                    <xdr:row>
158</xdr:row>
                    <xdr:rowOff>
28575</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
12</xdr:col>
                    <xdr:colOff>
76200</xdr:colOff>
                    <xdr:row>
79</xdr:row>
                    <xdr:rowOff>
200025</xdr:rowOff>
                  </from>
                  <to>
                    <xdr:col>
14</xdr:col>
                    <xdr:colOff>
0</xdr:colOff>
                    <xdr:row>
81</xdr:row>
                    <xdr:rowOff>
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
2</xdr:col>
                    <xdr:colOff>
85725</xdr:colOff>
                    <xdr:row>
65</xdr:row>
                    <xdr:rowOff>
9525</xdr:rowOff>
                  </from>
                  <to>
                    <xdr:col>
3</xdr:col>
                    <xdr:colOff>
171450</xdr:colOff>
                    <xdr:row>
65</xdr:row>
                    <xdr:rowOff>
257175</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
5</xdr:col>
                    <xdr:colOff>
0</xdr:colOff>
                    <xdr:row>
27</xdr:row>
                    <xdr:rowOff>
219075</xdr:rowOff>
                  </from>
                  <to>
                    <xdr:col>
6</xdr:col>
                    <xdr:colOff>
85725</xdr:colOff>
                    <xdr:row>
29</xdr:row>
                    <xdr:rowOff>
9525</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
5</xdr:col>
                    <xdr:colOff>
0</xdr:colOff>
                    <xdr:row>
28</xdr:row>
                    <xdr:rowOff>
219075</xdr:rowOff>
                  </from>
                  <to>
                    <xdr:col>
6</xdr:col>
                    <xdr:colOff>
85725</xdr:colOff>
                    <xdr:row>
30</xdr:row>
                    <xdr:rowOff>
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
'別紙様式3-3（６月以降分）'!$N$6=0</xm:f>
            <x14:dxf>
              <font>
                <color theme="2" tint="-9.9948118533890809E-2"/>
              </font>
              <fill>
                <patternFill>
                  <bgColor theme="2" tint="-9.9948118533890809E-2"/>
                </patternFill>
              </fill>
              <border>
                <left/>
                <right/>
                <top/>
                <bottom/>
                <vertical/>
                <horizontal/>
              </border>
            </x14:dxf>
          </x14:cfRule>
          <xm:sqref>
B59:AK61</xm:sqref>
        </x14:conditionalFormatting>
        <x14:conditionalFormatting xmlns:xm="http://schemas.microsoft.com/office/excel/2006/main">
          <x14:cfRule type="expression" priority="76" id="{DC521B7E-7FA6-4D23-98DE-C174C2B1E56C}">
            <xm:f>
'別紙様式3-2（４・５月）'!$AF$6=""</xm:f>
            <x14:dxf>
              <font>
                <color theme="2" tint="-9.9948118533890809E-2"/>
              </font>
              <fill>
                <patternFill>
                  <bgColor theme="2" tint="-9.9948118533890809E-2"/>
                </patternFill>
              </fill>
              <border>
                <left/>
                <right/>
                <top/>
                <bottom/>
                <vertical/>
                <horizontal/>
              </border>
            </x14:dxf>
          </x14:cfRule>
          <xm:sqref>
C64:AK66</xm:sqref>
        </x14:conditionalFormatting>
        <x14:conditionalFormatting xmlns:xm="http://schemas.microsoft.com/office/excel/2006/main">
          <x14:cfRule type="expression" priority="35" id="{5513A5BB-813F-4A21-A41C-F3648BF4DE0C}">
            <xm:f>
'別紙様式3-2（４・５月）'!$AF$5=""</xm:f>
            <x14:dxf>
              <font>
                <color theme="2" tint="-9.9948118533890809E-2"/>
              </font>
              <fill>
                <patternFill>
                  <bgColor theme="2" tint="-9.9948118533890809E-2"/>
                </patternFill>
              </fill>
              <border>
                <left/>
                <right/>
                <top/>
                <bottom/>
                <vertical/>
                <horizontal/>
              </border>
            </x14:dxf>
          </x14:cfRule>
          <xm:sqref>
C72:AK79 C71:AB71 AD71:AK71 C69:AK70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80" zoomScaleNormal="120" zoomScaleSheetLayoutView="80" workbookViewId="0"/>
  </sheetViews>
  <sheetFormatPr defaultColWidth="9" defaultRowHeight="13.5"/>
  <cols>
    <col min="1" max="1" width="5.125" style="143" customWidth="1"/>
    <col min="2" max="9" width="1.5" style="143" customWidth="1"/>
    <col min="10" max="10" width="17.875" style="143" customWidth="1"/>
    <col min="11" max="11" width="8.75" style="143" customWidth="1"/>
    <col min="12" max="12" width="10.125" style="143" customWidth="1"/>
    <col min="13" max="13" width="20" style="143" customWidth="1"/>
    <col min="14" max="14" width="19.5" style="143" customWidth="1"/>
    <col min="15" max="15" width="10.125" style="143" customWidth="1"/>
    <col min="16" max="16" width="12.125" style="143" customWidth="1"/>
    <col min="17" max="17" width="10.125" style="143" customWidth="1"/>
    <col min="18" max="18" width="10" style="143" customWidth="1"/>
    <col min="19" max="19" width="11.125" style="143" customWidth="1"/>
    <col min="20" max="20" width="11.125" style="204" customWidth="1"/>
    <col min="21" max="21" width="12.5" style="143" customWidth="1"/>
    <col min="22" max="22" width="11.125" style="143" customWidth="1"/>
    <col min="23" max="23" width="10.25" style="143" customWidth="1"/>
    <col min="24" max="24" width="4.875" style="204" customWidth="1"/>
    <col min="25" max="25" width="5.375" style="204" customWidth="1"/>
    <col min="26" max="26" width="11" style="143" customWidth="1"/>
    <col min="27" max="27" width="11.875" style="143" customWidth="1"/>
    <col min="28" max="28" width="10.875" style="143" customWidth="1"/>
    <col min="29" max="29" width="7.375" style="141" customWidth="1"/>
    <col min="30" max="30" width="0.125" style="436" customWidth="1"/>
    <col min="31" max="32" width="22.75" style="436" hidden="1" customWidth="1"/>
    <col min="33" max="33" width="21.5" style="436" hidden="1" customWidth="1"/>
    <col min="34" max="16384" width="9" style="437"/>
  </cols>
  <sheetData>
    <row r="1" spans="1:33" ht="27" customHeight="1">
      <c r="A1" s="433" t="s">
        <v>
2088</v>
      </c>
      <c r="B1" s="434"/>
      <c r="C1" s="142"/>
      <c r="D1" s="142"/>
      <c r="E1" s="142"/>
      <c r="F1" s="142"/>
      <c r="G1" s="142"/>
      <c r="H1" s="142"/>
      <c r="I1" s="142"/>
      <c r="J1" s="142"/>
      <c r="K1" s="142"/>
      <c r="L1" s="142"/>
      <c r="M1" s="142"/>
      <c r="N1" s="142"/>
      <c r="O1" s="142"/>
      <c r="P1" s="142"/>
      <c r="Q1" s="142"/>
      <c r="R1" s="142"/>
      <c r="S1" s="142"/>
      <c r="T1" s="142"/>
      <c r="U1" s="142"/>
      <c r="V1" s="142"/>
      <c r="W1" s="142"/>
      <c r="X1" s="142"/>
      <c r="Y1" s="142"/>
      <c r="Z1" s="142"/>
      <c r="AA1" s="435" t="s">
        <v>
22</v>
      </c>
      <c r="AB1" s="950" t="str">
        <f>
IF(基本情報入力シート!C32="","",基本情報入力シート!C32)</f>
        <v>
○○市</v>
      </c>
      <c r="AC1" s="950"/>
    </row>
    <row r="2" spans="1:33" ht="10.5" customHeight="1" thickBot="1">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1"/>
      <c r="AB2" s="141"/>
    </row>
    <row r="3" spans="1:33" ht="23.25" customHeight="1" thickBot="1">
      <c r="A3" s="957" t="s">
        <v>
28</v>
      </c>
      <c r="B3" s="957"/>
      <c r="C3" s="957"/>
      <c r="D3" s="957"/>
      <c r="E3" s="958"/>
      <c r="F3" s="996" t="str">
        <f>
IF(基本情報入力シート!M37="","",基本情報入力シート!M37)</f>
        <v>
○○ケアサービス</v>
      </c>
      <c r="G3" s="997"/>
      <c r="H3" s="997"/>
      <c r="I3" s="997"/>
      <c r="J3" s="997"/>
      <c r="K3" s="997"/>
      <c r="L3" s="997"/>
      <c r="M3" s="998"/>
      <c r="N3" s="141"/>
      <c r="O3" s="141"/>
      <c r="P3" s="141"/>
      <c r="Q3" s="141"/>
      <c r="R3" s="141"/>
      <c r="S3" s="141"/>
      <c r="T3" s="142"/>
      <c r="U3" s="142"/>
      <c r="V3" s="142"/>
      <c r="W3" s="142"/>
      <c r="X3" s="142"/>
      <c r="Y3" s="142"/>
      <c r="Z3" s="142"/>
      <c r="AA3" s="142"/>
      <c r="AB3" s="142"/>
      <c r="AC3" s="142"/>
    </row>
    <row r="4" spans="1:33" ht="21" customHeight="1" thickBot="1">
      <c r="A4" s="438"/>
      <c r="B4" s="438"/>
      <c r="C4" s="438"/>
      <c r="D4" s="439"/>
      <c r="E4" s="439"/>
      <c r="F4" s="439"/>
      <c r="G4" s="439"/>
      <c r="H4" s="439"/>
      <c r="I4" s="439"/>
      <c r="J4" s="439"/>
      <c r="K4" s="439"/>
      <c r="L4" s="439"/>
      <c r="M4" s="142"/>
      <c r="N4" s="142"/>
      <c r="O4" s="142"/>
      <c r="P4" s="142"/>
      <c r="Q4" s="142"/>
      <c r="R4" s="142"/>
      <c r="S4" s="142"/>
      <c r="T4" s="142"/>
      <c r="U4" s="141"/>
      <c r="V4" s="141"/>
      <c r="W4" s="141"/>
      <c r="X4" s="141"/>
      <c r="Y4" s="141"/>
      <c r="Z4" s="141"/>
      <c r="AA4" s="141"/>
      <c r="AB4" s="141"/>
      <c r="AC4" s="142"/>
    </row>
    <row r="5" spans="1:33" ht="25.5" customHeight="1">
      <c r="A5" s="142"/>
      <c r="B5" s="986" t="s">
        <v>
2005</v>
      </c>
      <c r="C5" s="986"/>
      <c r="D5" s="986"/>
      <c r="E5" s="986"/>
      <c r="F5" s="986"/>
      <c r="G5" s="986"/>
      <c r="H5" s="986"/>
      <c r="I5" s="986"/>
      <c r="J5" s="986"/>
      <c r="K5" s="986"/>
      <c r="L5" s="986"/>
      <c r="M5" s="987"/>
      <c r="N5" s="440">
        <f>
IFERROR(SUM(S:S),"")</f>
        <v>
4395000</v>
      </c>
      <c r="O5" s="441" t="s">
        <v>
4</v>
      </c>
      <c r="P5" s="142"/>
      <c r="Q5" s="142"/>
      <c r="R5" s="141"/>
      <c r="S5" s="142"/>
      <c r="T5" s="142"/>
      <c r="U5" s="141"/>
      <c r="V5" s="141"/>
      <c r="W5" s="141"/>
      <c r="X5" s="141"/>
      <c r="Y5" s="141"/>
      <c r="Z5" s="141"/>
      <c r="AA5" s="141"/>
      <c r="AB5" s="141"/>
      <c r="AC5" s="142"/>
      <c r="AE5" s="442" t="str">
        <f>
IF((COUNTIF(R:R,"処遇加算Ⅰ")+COUNTIF(R:R,"処遇加算Ⅱ"))&gt;=1,"処遇加算Ⅰ・Ⅱあり","処遇加算Ⅰ・Ⅱなし")</f>
        <v>
処遇加算Ⅰ・Ⅱあり</v>
      </c>
      <c r="AF5" s="442" t="str">
        <f>
IF(COUNTIFS(Q:Q,"ベア加算なし",Z:Z,"ベア加算")&gt;=1,"新規ベア加算あり","")</f>
        <v>
新規ベア加算あり</v>
      </c>
    </row>
    <row r="6" spans="1:33" ht="25.5" customHeight="1">
      <c r="A6" s="142"/>
      <c r="B6" s="986" t="s">
        <v>
2004</v>
      </c>
      <c r="C6" s="986"/>
      <c r="D6" s="986"/>
      <c r="E6" s="986"/>
      <c r="F6" s="986"/>
      <c r="G6" s="986"/>
      <c r="H6" s="986"/>
      <c r="I6" s="986"/>
      <c r="J6" s="986"/>
      <c r="K6" s="986"/>
      <c r="L6" s="986"/>
      <c r="M6" s="987"/>
      <c r="N6" s="443">
        <f>
IFERROR(SUM(V:V),"")</f>
        <v>
1280004</v>
      </c>
      <c r="O6" s="441" t="s">
        <v>
4</v>
      </c>
      <c r="P6" s="142"/>
      <c r="Q6" s="142"/>
      <c r="R6" s="141"/>
      <c r="S6" s="141"/>
      <c r="T6" s="141"/>
      <c r="U6" s="141"/>
      <c r="V6" s="141"/>
      <c r="W6" s="141"/>
      <c r="X6" s="141"/>
      <c r="Y6" s="141"/>
      <c r="Z6" s="141"/>
      <c r="AA6" s="141"/>
      <c r="AE6" s="442" t="str">
        <f>
IF(COUNTIF(R:R,"処遇加算Ⅰ")&gt;=1,"処遇加算Ⅰあり","処遇加算Ⅰなし")</f>
        <v>
処遇加算Ⅰあり</v>
      </c>
      <c r="AF6" s="442" t="str">
        <f>
IF(COUNTIFS(Q:Q,"ベア加算",Z:Z,"ベア加算")&gt;=1,"継続ベア加算あり","")</f>
        <v>
継続ベア加算あり</v>
      </c>
    </row>
    <row r="7" spans="1:33" ht="25.5" customHeight="1" thickBot="1">
      <c r="A7" s="142"/>
      <c r="B7" s="985" t="s">
        <v>
2003</v>
      </c>
      <c r="C7" s="985"/>
      <c r="D7" s="959"/>
      <c r="E7" s="959"/>
      <c r="F7" s="959"/>
      <c r="G7" s="959"/>
      <c r="H7" s="959"/>
      <c r="I7" s="959"/>
      <c r="J7" s="959"/>
      <c r="K7" s="959"/>
      <c r="L7" s="959"/>
      <c r="M7" s="960"/>
      <c r="N7" s="443">
        <f>
IFERROR(SUM(AA:AA),"")</f>
        <v>
220000</v>
      </c>
      <c r="O7" s="441" t="s">
        <v>
4</v>
      </c>
      <c r="P7" s="142"/>
      <c r="Q7" s="142"/>
      <c r="R7" s="191" t="s">
        <v>
2017</v>
      </c>
      <c r="S7" s="142"/>
      <c r="T7" s="141"/>
      <c r="U7" s="141"/>
      <c r="V7" s="142"/>
      <c r="W7" s="142"/>
      <c r="X7" s="142"/>
      <c r="Y7" s="141"/>
      <c r="Z7" s="141"/>
      <c r="AA7" s="141"/>
      <c r="AB7" s="142"/>
      <c r="AE7" s="442" t="str">
        <f>
IF((COUNTIF(U$16:U$115,"特定加算Ⅰ")+COUNTIF(U$16:U$1048576,"特定加算Ⅱ"))&gt;=1,"特定加算あり","特定加算なし")</f>
        <v>
特定加算あり</v>
      </c>
      <c r="AF7" s="442"/>
    </row>
    <row r="8" spans="1:33" ht="25.5" customHeight="1">
      <c r="A8" s="142"/>
      <c r="B8" s="962"/>
      <c r="C8" s="963"/>
      <c r="D8" s="959" t="s">
        <v>
2071</v>
      </c>
      <c r="E8" s="959"/>
      <c r="F8" s="959"/>
      <c r="G8" s="959"/>
      <c r="H8" s="959"/>
      <c r="I8" s="959"/>
      <c r="J8" s="959"/>
      <c r="K8" s="959"/>
      <c r="L8" s="959"/>
      <c r="M8" s="960"/>
      <c r="N8" s="444">
        <f>
IFERROR(SUMIFS(AB:AB,Q:Q,"ベア加算なし",Z:Z,"ベア加算"),"")</f>
        <v>
0</v>
      </c>
      <c r="O8" s="441" t="s">
        <v>
4</v>
      </c>
      <c r="P8" s="142"/>
      <c r="Q8" s="142"/>
      <c r="R8" s="961" t="s">
        <v>
2083</v>
      </c>
      <c r="S8" s="961" t="s">
        <v>
2013</v>
      </c>
      <c r="T8" s="961"/>
      <c r="U8" s="1009"/>
      <c r="V8" s="445">
        <f>
SUM(W$16:W$115)</f>
        <v>
2</v>
      </c>
      <c r="W8" s="1007" t="str">
        <f>
IF(AE7="特定加算なし","",IF(V8&gt;=V9,"○","×"))</f>
        <v>
○</v>
      </c>
      <c r="X8" s="1005" t="s">
        <v>
2014</v>
      </c>
      <c r="Y8" s="1006"/>
      <c r="Z8" s="1006"/>
      <c r="AA8" s="1006"/>
      <c r="AB8" s="1006"/>
      <c r="AF8" s="446"/>
      <c r="AG8" s="437"/>
    </row>
    <row r="9" spans="1:33" ht="25.5" customHeight="1" thickBot="1">
      <c r="A9" s="142"/>
      <c r="B9" s="960" t="s">
        <v>
2243</v>
      </c>
      <c r="C9" s="988"/>
      <c r="D9" s="988"/>
      <c r="E9" s="988"/>
      <c r="F9" s="988"/>
      <c r="G9" s="988"/>
      <c r="H9" s="988"/>
      <c r="I9" s="988"/>
      <c r="J9" s="988"/>
      <c r="K9" s="988"/>
      <c r="L9" s="988"/>
      <c r="M9" s="989"/>
      <c r="N9" s="447">
        <f>
IFERROR(SUM(AB$16:AB$115,T$16:T$115,X$16:Y$115),"")</f>
        <v>
743239.84991059138</v>
      </c>
      <c r="O9" s="441" t="s">
        <v>
4</v>
      </c>
      <c r="P9" s="142"/>
      <c r="Q9" s="142"/>
      <c r="R9" s="961"/>
      <c r="S9" s="961" t="s">
        <v>
2086</v>
      </c>
      <c r="T9" s="961"/>
      <c r="U9" s="1009"/>
      <c r="V9" s="448">
        <f>
SUM(AD$16:AD$115)</f>
        <v>
2</v>
      </c>
      <c r="W9" s="1008"/>
      <c r="X9" s="1005"/>
      <c r="Y9" s="1006"/>
      <c r="Z9" s="1006"/>
      <c r="AA9" s="1006"/>
      <c r="AB9" s="1006"/>
      <c r="AF9" s="446"/>
      <c r="AG9" s="437"/>
    </row>
    <row r="10" spans="1:33" ht="7.5" customHeight="1">
      <c r="A10" s="142"/>
      <c r="B10" s="449"/>
      <c r="C10" s="449"/>
      <c r="D10" s="449"/>
      <c r="E10" s="449"/>
      <c r="F10" s="449"/>
      <c r="G10" s="449"/>
      <c r="H10" s="449"/>
      <c r="I10" s="449"/>
      <c r="J10" s="449"/>
      <c r="K10" s="449"/>
      <c r="L10" s="449"/>
      <c r="M10" s="449"/>
      <c r="N10" s="450"/>
      <c r="O10" s="450"/>
      <c r="P10" s="142"/>
      <c r="Q10" s="142"/>
      <c r="R10" s="450"/>
      <c r="S10" s="450"/>
      <c r="T10" s="142"/>
      <c r="U10" s="160"/>
      <c r="V10" s="160"/>
      <c r="W10" s="160"/>
      <c r="X10" s="160"/>
      <c r="Y10" s="160"/>
      <c r="Z10" s="160"/>
      <c r="AA10" s="142"/>
      <c r="AB10" s="142"/>
      <c r="AC10" s="142"/>
    </row>
    <row r="11" spans="1:33" ht="41.25" customHeight="1" thickBot="1">
      <c r="A11" s="142"/>
      <c r="B11" s="1004" t="s">
        <v>
2265</v>
      </c>
      <c r="C11" s="1004"/>
      <c r="D11" s="1004"/>
      <c r="E11" s="1004"/>
      <c r="F11" s="1004"/>
      <c r="G11" s="1004"/>
      <c r="H11" s="1004"/>
      <c r="I11" s="1004"/>
      <c r="J11" s="1004"/>
      <c r="K11" s="1004"/>
      <c r="L11" s="1004"/>
      <c r="M11" s="1004"/>
      <c r="N11" s="1004"/>
      <c r="O11" s="1004"/>
      <c r="P11" s="1004"/>
      <c r="Q11" s="1004"/>
      <c r="R11" s="1004"/>
      <c r="S11" s="1004"/>
      <c r="T11" s="1004"/>
      <c r="U11" s="1004"/>
      <c r="V11" s="1004"/>
      <c r="W11" s="1004"/>
      <c r="X11" s="1004"/>
      <c r="Y11" s="451"/>
      <c r="Z11" s="451"/>
      <c r="AA11" s="451"/>
      <c r="AB11" s="451"/>
      <c r="AC11" s="451"/>
    </row>
    <row r="12" spans="1:33" ht="24" customHeight="1" thickBot="1">
      <c r="A12" s="973"/>
      <c r="B12" s="976" t="s">
        <v>
2070</v>
      </c>
      <c r="C12" s="977"/>
      <c r="D12" s="977"/>
      <c r="E12" s="977"/>
      <c r="F12" s="977"/>
      <c r="G12" s="977"/>
      <c r="H12" s="977"/>
      <c r="I12" s="978"/>
      <c r="J12" s="964" t="s">
        <v>
48</v>
      </c>
      <c r="K12" s="990" t="s">
        <v>
95</v>
      </c>
      <c r="L12" s="991"/>
      <c r="M12" s="967" t="s">
        <v>
49</v>
      </c>
      <c r="N12" s="970" t="s">
        <v>
6</v>
      </c>
      <c r="O12" s="1032" t="s">
        <v>
2091</v>
      </c>
      <c r="P12" s="1033"/>
      <c r="Q12" s="1034"/>
      <c r="R12" s="1013" t="s">
        <v>
2090</v>
      </c>
      <c r="S12" s="1014"/>
      <c r="T12" s="1014"/>
      <c r="U12" s="1014"/>
      <c r="V12" s="1014"/>
      <c r="W12" s="1014"/>
      <c r="X12" s="1014"/>
      <c r="Y12" s="1014"/>
      <c r="Z12" s="1014"/>
      <c r="AA12" s="1014"/>
      <c r="AB12" s="1014"/>
      <c r="AC12" s="1015"/>
      <c r="AD12" s="999" t="s">
        <v>
2238</v>
      </c>
      <c r="AE12" s="949" t="s">
        <v>
2235</v>
      </c>
      <c r="AF12" s="949" t="s">
        <v>
2236</v>
      </c>
      <c r="AG12" s="949" t="s">
        <v>
2237</v>
      </c>
    </row>
    <row r="13" spans="1:33" ht="21.75" customHeight="1">
      <c r="A13" s="974"/>
      <c r="B13" s="979"/>
      <c r="C13" s="980"/>
      <c r="D13" s="980"/>
      <c r="E13" s="980"/>
      <c r="F13" s="980"/>
      <c r="G13" s="980"/>
      <c r="H13" s="980"/>
      <c r="I13" s="981"/>
      <c r="J13" s="965"/>
      <c r="K13" s="992"/>
      <c r="L13" s="993"/>
      <c r="M13" s="968"/>
      <c r="N13" s="971"/>
      <c r="O13" s="1000" t="s">
        <v>
2092</v>
      </c>
      <c r="P13" s="965" t="s">
        <v>
2093</v>
      </c>
      <c r="Q13" s="1002" t="s">
        <v>
2094</v>
      </c>
      <c r="R13" s="1018" t="s">
        <v>
2121</v>
      </c>
      <c r="S13" s="1019"/>
      <c r="T13" s="1019"/>
      <c r="U13" s="1025" t="s">
        <v>
1963</v>
      </c>
      <c r="V13" s="1026"/>
      <c r="W13" s="1026"/>
      <c r="X13" s="1026"/>
      <c r="Y13" s="1027"/>
      <c r="Z13" s="954" t="s">
        <v>
2094</v>
      </c>
      <c r="AA13" s="955"/>
      <c r="AB13" s="955"/>
      <c r="AC13" s="956"/>
      <c r="AD13" s="999"/>
      <c r="AE13" s="949"/>
      <c r="AF13" s="949"/>
      <c r="AG13" s="949"/>
    </row>
    <row r="14" spans="1:33" ht="51" customHeight="1">
      <c r="A14" s="974"/>
      <c r="B14" s="979"/>
      <c r="C14" s="980"/>
      <c r="D14" s="980"/>
      <c r="E14" s="980"/>
      <c r="F14" s="980"/>
      <c r="G14" s="980"/>
      <c r="H14" s="980"/>
      <c r="I14" s="981"/>
      <c r="J14" s="965"/>
      <c r="K14" s="994"/>
      <c r="L14" s="995"/>
      <c r="M14" s="968"/>
      <c r="N14" s="971"/>
      <c r="O14" s="1000"/>
      <c r="P14" s="965"/>
      <c r="Q14" s="1002"/>
      <c r="R14" s="1017" t="s">
        <v>
193</v>
      </c>
      <c r="S14" s="1016" t="s">
        <v>
194</v>
      </c>
      <c r="T14" s="1020" t="s">
        <v>
2119</v>
      </c>
      <c r="U14" s="1017" t="s">
        <v>
193</v>
      </c>
      <c r="V14" s="1016" t="s">
        <v>
194</v>
      </c>
      <c r="W14" s="452" t="s">
        <v>
2079</v>
      </c>
      <c r="X14" s="1020" t="s">
        <v>
2119</v>
      </c>
      <c r="Y14" s="1028"/>
      <c r="Z14" s="1017" t="s">
        <v>
193</v>
      </c>
      <c r="AA14" s="1016" t="s">
        <v>
194</v>
      </c>
      <c r="AB14" s="1022" t="s">
        <v>
2119</v>
      </c>
      <c r="AC14" s="1024" t="s">
        <v>
2080</v>
      </c>
      <c r="AD14" s="999"/>
      <c r="AE14" s="949"/>
      <c r="AF14" s="949"/>
      <c r="AG14" s="949"/>
    </row>
    <row r="15" spans="1:33" ht="72" customHeight="1" thickBot="1">
      <c r="A15" s="975"/>
      <c r="B15" s="982"/>
      <c r="C15" s="983"/>
      <c r="D15" s="983"/>
      <c r="E15" s="983"/>
      <c r="F15" s="983"/>
      <c r="G15" s="983"/>
      <c r="H15" s="983"/>
      <c r="I15" s="984"/>
      <c r="J15" s="966"/>
      <c r="K15" s="453" t="s">
        <v>
51</v>
      </c>
      <c r="L15" s="453" t="s">
        <v>
52</v>
      </c>
      <c r="M15" s="969"/>
      <c r="N15" s="972"/>
      <c r="O15" s="1001"/>
      <c r="P15" s="966"/>
      <c r="Q15" s="1003"/>
      <c r="R15" s="1001"/>
      <c r="S15" s="966"/>
      <c r="T15" s="1021"/>
      <c r="U15" s="1001"/>
      <c r="V15" s="966"/>
      <c r="W15" s="454" t="s">
        <v>
2122</v>
      </c>
      <c r="X15" s="1021"/>
      <c r="Y15" s="1029"/>
      <c r="Z15" s="1001"/>
      <c r="AA15" s="966"/>
      <c r="AB15" s="1023"/>
      <c r="AC15" s="1003"/>
      <c r="AD15" s="455" t="s">
        <v>
2083</v>
      </c>
      <c r="AE15" s="949"/>
      <c r="AF15" s="949"/>
      <c r="AG15" s="949"/>
    </row>
    <row r="16" spans="1:33" s="465" customFormat="1" ht="24.95" customHeight="1">
      <c r="A16" s="456" t="s">
        <v>
7</v>
      </c>
      <c r="B16" s="1010">
        <f>
IF(基本情報入力シート!C53="","",基本情報入力シート!C53)</f>
        <v>
1334567890</v>
      </c>
      <c r="C16" s="1011"/>
      <c r="D16" s="1011"/>
      <c r="E16" s="1011"/>
      <c r="F16" s="1011"/>
      <c r="G16" s="1011"/>
      <c r="H16" s="1011"/>
      <c r="I16" s="1012"/>
      <c r="J16" s="457" t="str">
        <f>
IF(基本情報入力シート!M53="","",基本情報入力シート!M53)</f>
        <v>
東京都</v>
      </c>
      <c r="K16" s="458" t="str">
        <f>
IF(基本情報入力シート!R53="","",基本情報入力シート!R53)</f>
        <v>
東京都</v>
      </c>
      <c r="L16" s="458" t="str">
        <f>
IF(基本情報入力シート!W53="","",基本情報入力シート!W53)</f>
        <v>
千代田区</v>
      </c>
      <c r="M16" s="459" t="str">
        <f>
IF(基本情報入力シート!X53="","",基本情報入力シート!X53)</f>
        <v>
○○ケアセンター</v>
      </c>
      <c r="N16" s="460" t="str">
        <f>
IF(基本情報入力シート!Y53="","",基本情報入力シート!Y53)</f>
        <v>
訪問介護</v>
      </c>
      <c r="O16" s="111" t="s">
        <v>
139</v>
      </c>
      <c r="P16" s="112" t="s">
        <v>
142</v>
      </c>
      <c r="Q16" s="116" t="s">
        <v>
145</v>
      </c>
      <c r="R16" s="113" t="s">
        <v>
138</v>
      </c>
      <c r="S16" s="106">
        <v>
577000</v>
      </c>
      <c r="T16" s="461">
        <f>
IFERROR(S16*VLOOKUP(AE16,【参考】数式用3!$AD$3:$BA$14,MATCH(N16,【参考】数式用3!$AD$2:$BA$2,0)),"")</f>
        <v>
155832.11678832117</v>
      </c>
      <c r="U16" s="134" t="s">
        <v>
141</v>
      </c>
      <c r="V16" s="135">
        <v>
130000</v>
      </c>
      <c r="W16" s="135">
        <v>
1</v>
      </c>
      <c r="X16" s="1035">
        <f>
IFERROR(V16*VLOOKUP(AF16,【参考】数式用3!$AD$15:$BA$23,MATCH(N16,【参考】数式用3!$AD$2:$BA$2,0)),"")</f>
        <v>
43333.333333333328</v>
      </c>
      <c r="Y16" s="1036"/>
      <c r="Z16" s="119" t="s">
        <v>
144</v>
      </c>
      <c r="AA16" s="107">
        <v>
100000</v>
      </c>
      <c r="AB16" s="462" t="str">
        <f>
IFERROR(AA16*VLOOKUP(AG16,【参考】数式用3!$AD$3:$BA$27,MATCH(N16,【参考】数式用3!$AD$2:$BA$2,0)),"")</f>
        <v/>
      </c>
      <c r="AC16" s="120"/>
      <c r="AD16" s="463">
        <f>
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1</v>
      </c>
      <c r="AE16" s="464" t="str">
        <f>
IF(AND(O16="",R16=""),"",O16&amp;"から"&amp;R16)</f>
        <v>
処遇加算Ⅱから処遇加算Ⅰ</v>
      </c>
      <c r="AF16" s="464" t="str">
        <f>
IF(AND(P16="",U16=""),"",P16&amp;"から"&amp;U16)</f>
        <v>
特定加算Ⅱから特定加算Ⅰ</v>
      </c>
      <c r="AG16" s="464" t="str">
        <f>
IF(AND(Q16="",Z16=""),"",Q16&amp;"から"&amp;Z16)</f>
        <v>
ベア加算なしからベア加算</v>
      </c>
    </row>
    <row r="17" spans="1:33" ht="24.95" customHeight="1">
      <c r="A17" s="466">
        <v>
2</v>
      </c>
      <c r="B17" s="951">
        <f>
IF(基本情報入力シート!C54="","",基本情報入力シート!C54)</f>
        <v>
1334567890</v>
      </c>
      <c r="C17" s="952"/>
      <c r="D17" s="952"/>
      <c r="E17" s="952"/>
      <c r="F17" s="952"/>
      <c r="G17" s="952"/>
      <c r="H17" s="952"/>
      <c r="I17" s="953"/>
      <c r="J17" s="467" t="str">
        <f>
IF(基本情報入力シート!M54="","",基本情報入力シート!M54)</f>
        <v>
千代田区・中央区・港区</v>
      </c>
      <c r="K17" s="468" t="str">
        <f>
IF(基本情報入力シート!R54="","",基本情報入力シート!R54)</f>
        <v>
東京都</v>
      </c>
      <c r="L17" s="468" t="str">
        <f>
IF(基本情報入力シート!W54="","",基本情報入力シート!W54)</f>
        <v>
千代田区</v>
      </c>
      <c r="M17" s="469" t="str">
        <f>
IF(基本情報入力シート!X54="","",基本情報入力シート!X54)</f>
        <v>
○○ケアセンター</v>
      </c>
      <c r="N17" s="470" t="str">
        <f>
IF(基本情報入力シート!Y54="","",基本情報入力シート!Y54)</f>
        <v>
訪問型サービス（総合事業）</v>
      </c>
      <c r="O17" s="114" t="s">
        <v>
139</v>
      </c>
      <c r="P17" s="115" t="s">
        <v>
142</v>
      </c>
      <c r="Q17" s="116" t="s">
        <v>
145</v>
      </c>
      <c r="R17" s="117" t="s">
        <v>
138</v>
      </c>
      <c r="S17" s="108">
        <v>
260000</v>
      </c>
      <c r="T17" s="461">
        <f>
IFERROR(S17*VLOOKUP(AE17,【参考】数式用3!$AD$3:$BA$14,MATCH(N17,【参考】数式用3!$AD$2:$BA$2,0)),"")</f>
        <v>
70218.97810218978</v>
      </c>
      <c r="U17" s="118" t="s">
        <v>
142</v>
      </c>
      <c r="V17" s="109">
        <v>
80000</v>
      </c>
      <c r="W17" s="133"/>
      <c r="X17" s="1037">
        <f>
IFERROR(V17*VLOOKUP(AF17,【参考】数式用3!$AD$15:$BA$23,MATCH(N17,【参考】数式用3!$AD$2:$BA$2,0)),"")</f>
        <v>
0</v>
      </c>
      <c r="Y17" s="1038"/>
      <c r="Z17" s="119" t="s">
        <v>
144</v>
      </c>
      <c r="AA17" s="110">
        <v>
50000</v>
      </c>
      <c r="AB17" s="471" t="str">
        <f>
IFERROR(AA17*VLOOKUP(AG17,【参考】数式用3!$AD$3:$BA$27,MATCH(N17,【参考】数式用3!$AD$2:$BA$2,0)),"")</f>
        <v/>
      </c>
      <c r="AC17" s="121"/>
      <c r="AD17" s="463" t="str">
        <f t="shared" ref="AD17:AD80" si="0">
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64" t="str">
        <f t="shared" ref="AE17:AE22" si="1">
IF(AND(O17="",R17=""),"",O17&amp;"から"&amp;R17)</f>
        <v>
処遇加算Ⅱから処遇加算Ⅰ</v>
      </c>
      <c r="AF17" s="464" t="str">
        <f t="shared" ref="AF17:AF22" si="2">
IF(AND(P17="",U17=""),"",P17&amp;"から"&amp;U17)</f>
        <v>
特定加算Ⅱから特定加算Ⅱ</v>
      </c>
      <c r="AG17" s="464" t="str">
        <f t="shared" ref="AG17:AG22" si="3">
IF(AND(Q17="",Z17=""),"",Q17&amp;"から"&amp;Z17)</f>
        <v>
ベア加算なしからベア加算</v>
      </c>
    </row>
    <row r="18" spans="1:33" ht="24.95" customHeight="1">
      <c r="A18" s="466">
        <v>
3</v>
      </c>
      <c r="B18" s="951">
        <f>
IF(基本情報入力シート!C55="","",基本情報入力シート!C55)</f>
        <v>
1334567891</v>
      </c>
      <c r="C18" s="952"/>
      <c r="D18" s="952"/>
      <c r="E18" s="952"/>
      <c r="F18" s="952"/>
      <c r="G18" s="952"/>
      <c r="H18" s="952"/>
      <c r="I18" s="953"/>
      <c r="J18" s="467" t="str">
        <f>
IF(基本情報入力シート!M55="","",基本情報入力シート!M55)</f>
        <v>
東京都</v>
      </c>
      <c r="K18" s="468" t="str">
        <f>
IF(基本情報入力シート!R55="","",基本情報入力シート!R55)</f>
        <v>
東京都</v>
      </c>
      <c r="L18" s="468" t="str">
        <f>
IF(基本情報入力シート!W55="","",基本情報入力シート!W55)</f>
        <v>
千代田区</v>
      </c>
      <c r="M18" s="469" t="str">
        <f>
IF(基本情報入力シート!X55="","",基本情報入力シート!X55)</f>
        <v>
デイサービス△△</v>
      </c>
      <c r="N18" s="470" t="str">
        <f>
IF(基本情報入力シート!Y55="","",基本情報入力シート!Y55)</f>
        <v>
通所介護</v>
      </c>
      <c r="O18" s="114" t="s">
        <v>
139</v>
      </c>
      <c r="P18" s="115" t="s">
        <v>
143</v>
      </c>
      <c r="Q18" s="116" t="s">
        <v>
144</v>
      </c>
      <c r="R18" s="117" t="s">
        <v>
139</v>
      </c>
      <c r="S18" s="108">
        <v>
280000</v>
      </c>
      <c r="T18" s="461">
        <f>
IFERROR(S18*VLOOKUP(AE18,【参考】数式用3!$AD$3:$BA$14,MATCH(N18,【参考】数式用3!$AD$2:$BA$2,0)),"")</f>
        <v>
0</v>
      </c>
      <c r="U18" s="118" t="s">
        <v>
143</v>
      </c>
      <c r="V18" s="109"/>
      <c r="W18" s="133"/>
      <c r="X18" s="1030" t="str">
        <f>
IFERROR(V18*VLOOKUP(AF18,【参考】数式用3!$AD$15:$BA$23,MATCH(N18,【参考】数式用3!$AD$2:$BA$2,0)),"")</f>
        <v/>
      </c>
      <c r="Y18" s="1031"/>
      <c r="Z18" s="119" t="s">
        <v>
144</v>
      </c>
      <c r="AA18" s="110">
        <v>
70000</v>
      </c>
      <c r="AB18" s="471">
        <f>
IFERROR(AA18*VLOOKUP(AG18,【参考】数式用3!$AD$24:$BA$27,MATCH(N18,【参考】数式用3!$AD$2:$BA$2,0)),"")</f>
        <v>
0</v>
      </c>
      <c r="AC18" s="121" t="s">
        <v>
2230</v>
      </c>
      <c r="AD18" s="463" t="str">
        <f t="shared" si="0"/>
        <v/>
      </c>
      <c r="AE18" s="464" t="str">
        <f t="shared" si="1"/>
        <v>
処遇加算Ⅱから処遇加算Ⅱ</v>
      </c>
      <c r="AF18" s="464" t="str">
        <f t="shared" si="2"/>
        <v>
特定加算なしから特定加算なし</v>
      </c>
      <c r="AG18" s="464" t="str">
        <f t="shared" si="3"/>
        <v>
ベア加算からベア加算</v>
      </c>
    </row>
    <row r="19" spans="1:33" ht="24.95" customHeight="1">
      <c r="A19" s="466">
        <v>
4</v>
      </c>
      <c r="B19" s="951">
        <f>
IF(基本情報入力シート!C56="","",基本情報入力シート!C56)</f>
        <v>
1334567892</v>
      </c>
      <c r="C19" s="952"/>
      <c r="D19" s="952"/>
      <c r="E19" s="952"/>
      <c r="F19" s="952"/>
      <c r="G19" s="952"/>
      <c r="H19" s="952"/>
      <c r="I19" s="953"/>
      <c r="J19" s="467" t="str">
        <f>
IF(基本情報入力シート!M56="","",基本情報入力シート!M56)</f>
        <v>
中央区</v>
      </c>
      <c r="K19" s="468" t="str">
        <f>
IF(基本情報入力シート!R56="","",基本情報入力シート!R56)</f>
        <v>
東京都</v>
      </c>
      <c r="L19" s="468" t="str">
        <f>
IF(基本情報入力シート!W56="","",基本情報入力シート!W56)</f>
        <v>
中央区</v>
      </c>
      <c r="M19" s="469" t="str">
        <f>
IF(基本情報入力シート!X56="","",基本情報入力シート!X56)</f>
        <v>
○○の家</v>
      </c>
      <c r="N19" s="470" t="str">
        <f>
IF(基本情報入力シート!Y56="","",基本情報入力シート!Y56)</f>
        <v>
（介護予防）小規模多機能型居宅介護</v>
      </c>
      <c r="O19" s="114" t="s">
        <v>
140</v>
      </c>
      <c r="P19" s="115" t="s">
        <v>
143</v>
      </c>
      <c r="Q19" s="116" t="s">
        <v>
145</v>
      </c>
      <c r="R19" s="117" t="s">
        <v>
140</v>
      </c>
      <c r="S19" s="108">
        <v>
158000</v>
      </c>
      <c r="T19" s="461">
        <f>
IFERROR(S19*VLOOKUP(AE19,【参考】数式用3!$AD$3:$BA$14,MATCH(N19,【参考】数式用3!$AD$2:$BA$2,0)),"")</f>
        <v>
0</v>
      </c>
      <c r="U19" s="118" t="s">
        <v>
143</v>
      </c>
      <c r="V19" s="109"/>
      <c r="W19" s="133"/>
      <c r="X19" s="1030" t="str">
        <f>
IFERROR(V19*VLOOKUP(AF19,【参考】数式用3!$AD$15:$BA$23,MATCH(N19,【参考】数式用3!$AD$2:$BA$2,0)),"")</f>
        <v/>
      </c>
      <c r="Y19" s="1031"/>
      <c r="Z19" s="119" t="s">
        <v>
145</v>
      </c>
      <c r="AA19" s="110"/>
      <c r="AB19" s="471" t="str">
        <f>
IFERROR(AA19*VLOOKUP(AG19,【参考】数式用3!$AD$24:$BA$27,MATCH(N19,【参考】数式用3!$AD$2:$BA$2,0)),"")</f>
        <v/>
      </c>
      <c r="AC19" s="121"/>
      <c r="AD19" s="463" t="str">
        <f t="shared" si="0"/>
        <v/>
      </c>
      <c r="AE19" s="464" t="str">
        <f t="shared" si="1"/>
        <v>
処遇加算Ⅲから処遇加算Ⅲ</v>
      </c>
      <c r="AF19" s="464" t="str">
        <f t="shared" si="2"/>
        <v>
特定加算なしから特定加算なし</v>
      </c>
      <c r="AG19" s="464" t="str">
        <f t="shared" si="3"/>
        <v>
ベア加算なしからベア加算なし</v>
      </c>
    </row>
    <row r="20" spans="1:33" ht="24.95" customHeight="1">
      <c r="A20" s="466">
        <v>
5</v>
      </c>
      <c r="B20" s="951">
        <f>
IF(基本情報入力シート!C57="","",基本情報入力シート!C57)</f>
        <v>
1334567893</v>
      </c>
      <c r="C20" s="952"/>
      <c r="D20" s="952"/>
      <c r="E20" s="952"/>
      <c r="F20" s="952"/>
      <c r="G20" s="952"/>
      <c r="H20" s="952"/>
      <c r="I20" s="953"/>
      <c r="J20" s="467" t="str">
        <f>
IF(基本情報入力シート!M57="","",基本情報入力シート!M57)</f>
        <v>
千葉県</v>
      </c>
      <c r="K20" s="468" t="str">
        <f>
IF(基本情報入力シート!R57="","",基本情報入力シート!R57)</f>
        <v>
千葉県</v>
      </c>
      <c r="L20" s="468" t="str">
        <f>
IF(基本情報入力シート!W57="","",基本情報入力シート!W57)</f>
        <v>
千葉市</v>
      </c>
      <c r="M20" s="469" t="str">
        <f>
IF(基本情報入力シート!X57="","",基本情報入力シート!X57)</f>
        <v>
介護老人福祉施設○○園</v>
      </c>
      <c r="N20" s="470" t="str">
        <f>
IF(基本情報入力シート!Y57="","",基本情報入力シート!Y57)</f>
        <v>
介護老人福祉施設</v>
      </c>
      <c r="O20" s="114" t="s">
        <v>
139</v>
      </c>
      <c r="P20" s="115"/>
      <c r="Q20" s="116"/>
      <c r="R20" s="117" t="s">
        <v>
139</v>
      </c>
      <c r="S20" s="108">
        <v>
1240000</v>
      </c>
      <c r="T20" s="461">
        <f>
IFERROR(S20*VLOOKUP(AE20,【参考】数式用3!$AD$3:$BA$14,MATCH(N20,【参考】数式用3!$AD$2:$BA$2,0)),"")</f>
        <v>
0</v>
      </c>
      <c r="U20" s="118"/>
      <c r="V20" s="109"/>
      <c r="W20" s="133"/>
      <c r="X20" s="1030" t="str">
        <f>
IFERROR(V20*VLOOKUP(AF20,【参考】数式用3!$AD$15:$BA$23,MATCH(N20,【参考】数式用3!$AD$2:$BA$2,0)),"")</f>
        <v/>
      </c>
      <c r="Y20" s="1031"/>
      <c r="Z20" s="119"/>
      <c r="AA20" s="110"/>
      <c r="AB20" s="471" t="str">
        <f>
IFERROR(AA20*VLOOKUP(AG20,【参考】数式用3!$AD$24:$BA$27,MATCH(N20,【参考】数式用3!$AD$2:$BA$2,0)),"")</f>
        <v/>
      </c>
      <c r="AC20" s="121"/>
      <c r="AD20" s="463" t="str">
        <f t="shared" si="0"/>
        <v/>
      </c>
      <c r="AE20" s="464" t="str">
        <f t="shared" si="1"/>
        <v>
処遇加算Ⅱから処遇加算Ⅱ</v>
      </c>
      <c r="AF20" s="464" t="str">
        <f t="shared" si="2"/>
        <v/>
      </c>
      <c r="AG20" s="464" t="str">
        <f t="shared" si="3"/>
        <v/>
      </c>
    </row>
    <row r="21" spans="1:33" ht="24.95" customHeight="1">
      <c r="A21" s="466">
        <v>
6</v>
      </c>
      <c r="B21" s="951">
        <f>
IF(基本情報入力シート!C58="","",基本情報入力シート!C58)</f>
        <v>
1334567893</v>
      </c>
      <c r="C21" s="952"/>
      <c r="D21" s="952"/>
      <c r="E21" s="952"/>
      <c r="F21" s="952"/>
      <c r="G21" s="952"/>
      <c r="H21" s="952"/>
      <c r="I21" s="953"/>
      <c r="J21" s="467" t="str">
        <f>
IF(基本情報入力シート!M58="","",基本情報入力シート!M58)</f>
        <v>
千葉県</v>
      </c>
      <c r="K21" s="468" t="str">
        <f>
IF(基本情報入力シート!R58="","",基本情報入力シート!R58)</f>
        <v>
千葉県</v>
      </c>
      <c r="L21" s="468" t="str">
        <f>
IF(基本情報入力シート!W58="","",基本情報入力シート!W58)</f>
        <v>
千葉市</v>
      </c>
      <c r="M21" s="469" t="str">
        <f>
IF(基本情報入力シート!X58="","",基本情報入力シート!X58)</f>
        <v>
介護老人福祉施設○○園</v>
      </c>
      <c r="N21" s="470" t="str">
        <f>
IF(基本情報入力シート!Y58="","",基本情報入力シート!Y58)</f>
        <v>
介護老人福祉施設</v>
      </c>
      <c r="O21" s="114" t="s">
        <v>
139</v>
      </c>
      <c r="P21" s="115" t="s">
        <v>
142</v>
      </c>
      <c r="Q21" s="116" t="s">
        <v>
145</v>
      </c>
      <c r="R21" s="117" t="s">
        <v>
138</v>
      </c>
      <c r="S21" s="108">
        <v>
1710000</v>
      </c>
      <c r="T21" s="461">
        <f>
IFERROR(S21*VLOOKUP(AE21,【参考】数式用3!$AD$3:$BA$14,MATCH(N21,【参考】数式用3!$AD$2:$BA$2,0)),"")</f>
        <v>
473855.42168674711</v>
      </c>
      <c r="U21" s="118" t="s">
        <v>
142</v>
      </c>
      <c r="V21" s="109">
        <v>
950000</v>
      </c>
      <c r="W21" s="133">
        <v>
1</v>
      </c>
      <c r="X21" s="1030">
        <f>
IFERROR(V21*VLOOKUP(AF21,【参考】数式用3!$AD$15:$BA$23,MATCH(N21,【参考】数式用3!$AD$2:$BA$2,0)),"")</f>
        <v>
0</v>
      </c>
      <c r="Y21" s="1031"/>
      <c r="Z21" s="119" t="s">
        <v>
145</v>
      </c>
      <c r="AA21" s="110"/>
      <c r="AB21" s="471" t="str">
        <f>
IFERROR(AA21*VLOOKUP(AG21,【参考】数式用3!$AD$24:$BA$27,MATCH(N21,【参考】数式用3!$AD$2:$BA$2,0)),"")</f>
        <v/>
      </c>
      <c r="AC21" s="121"/>
      <c r="AD21" s="463">
        <f t="shared" si="0"/>
        <v>
1</v>
      </c>
      <c r="AE21" s="464" t="str">
        <f t="shared" si="1"/>
        <v>
処遇加算Ⅱから処遇加算Ⅰ</v>
      </c>
      <c r="AF21" s="464" t="str">
        <f t="shared" si="2"/>
        <v>
特定加算Ⅱから特定加算Ⅱ</v>
      </c>
      <c r="AG21" s="464" t="str">
        <f t="shared" si="3"/>
        <v>
ベア加算なしからベア加算なし</v>
      </c>
    </row>
    <row r="22" spans="1:33" ht="24.95" customHeight="1">
      <c r="A22" s="466">
        <v>
7</v>
      </c>
      <c r="B22" s="951">
        <f>
IF(基本情報入力シート!C59="","",基本情報入力シート!C59)</f>
        <v>
1334567894</v>
      </c>
      <c r="C22" s="952"/>
      <c r="D22" s="952"/>
      <c r="E22" s="952"/>
      <c r="F22" s="952"/>
      <c r="G22" s="952"/>
      <c r="H22" s="952"/>
      <c r="I22" s="953"/>
      <c r="J22" s="467" t="str">
        <f>
IF(基本情報入力シート!M59="","",基本情報入力シート!M59)</f>
        <v>
千葉県</v>
      </c>
      <c r="K22" s="468" t="str">
        <f>
IF(基本情報入力シート!R59="","",基本情報入力シート!R59)</f>
        <v>
千葉県</v>
      </c>
      <c r="L22" s="468" t="str">
        <f>
IF(基本情報入力シート!W59="","",基本情報入力シート!W59)</f>
        <v>
千葉市</v>
      </c>
      <c r="M22" s="469" t="str">
        <f>
IF(基本情報入力シート!X59="","",基本情報入力シート!X59)</f>
        <v>
介護老人福祉施設○○園</v>
      </c>
      <c r="N22" s="470" t="str">
        <f>
IF(基本情報入力シート!Y59="","",基本情報入力シート!Y59)</f>
        <v>
（介護予防）短期入所生活介護</v>
      </c>
      <c r="O22" s="114" t="s">
        <v>
140</v>
      </c>
      <c r="P22" s="115" t="s">
        <v>
142</v>
      </c>
      <c r="Q22" s="116" t="s">
        <v>
145</v>
      </c>
      <c r="R22" s="117" t="s">
        <v>
140</v>
      </c>
      <c r="S22" s="108">
        <v>
170000</v>
      </c>
      <c r="T22" s="461">
        <f>
IFERROR(S22*VLOOKUP(AE22,【参考】数式用3!$AD$3:$BA$14,MATCH(N22,【参考】数式用3!$AD$2:$BA$2,0)),"")</f>
        <v>
0</v>
      </c>
      <c r="U22" s="118" t="s">
        <v>
142</v>
      </c>
      <c r="V22" s="109">
        <v>
120000</v>
      </c>
      <c r="W22" s="133"/>
      <c r="X22" s="1030">
        <f>
IFERROR(V22*VLOOKUP(AF22,【参考】数式用3!$AD$15:$BA$23,MATCH(N22,【参考】数式用3!$AD$2:$BA$2,0)),"")</f>
        <v>
0</v>
      </c>
      <c r="Y22" s="1031"/>
      <c r="Z22" s="119" t="s">
        <v>
145</v>
      </c>
      <c r="AA22" s="110"/>
      <c r="AB22" s="471" t="str">
        <f>
IFERROR(AA22*VLOOKUP(AG22,【参考】数式用3!$AD$24:$BA$27,MATCH(N22,【参考】数式用3!$AD$2:$BA$2,0)),"")</f>
        <v/>
      </c>
      <c r="AC22" s="121"/>
      <c r="AD22" s="463" t="str">
        <f t="shared" si="0"/>
        <v/>
      </c>
      <c r="AE22" s="464" t="str">
        <f t="shared" si="1"/>
        <v>
処遇加算Ⅲから処遇加算Ⅲ</v>
      </c>
      <c r="AF22" s="464" t="str">
        <f t="shared" si="2"/>
        <v>
特定加算Ⅱから特定加算Ⅱ</v>
      </c>
      <c r="AG22" s="464" t="str">
        <f t="shared" si="3"/>
        <v>
ベア加算なしからベア加算なし</v>
      </c>
    </row>
    <row r="23" spans="1:33" ht="24.95" customHeight="1">
      <c r="A23" s="466">
        <v>
8</v>
      </c>
      <c r="B23" s="951" t="str">
        <f>
IF(基本情報入力シート!C60="","",基本情報入力シート!C60)</f>
        <v/>
      </c>
      <c r="C23" s="952"/>
      <c r="D23" s="952"/>
      <c r="E23" s="952"/>
      <c r="F23" s="952"/>
      <c r="G23" s="952"/>
      <c r="H23" s="952"/>
      <c r="I23" s="953"/>
      <c r="J23" s="467" t="str">
        <f>
IF(基本情報入力シート!M60="","",基本情報入力シート!M60)</f>
        <v/>
      </c>
      <c r="K23" s="468" t="str">
        <f>
IF(基本情報入力シート!R60="","",基本情報入力シート!R60)</f>
        <v/>
      </c>
      <c r="L23" s="468" t="str">
        <f>
IF(基本情報入力シート!W60="","",基本情報入力シート!W60)</f>
        <v/>
      </c>
      <c r="M23" s="469" t="str">
        <f>
IF(基本情報入力シート!X60="","",基本情報入力シート!X60)</f>
        <v/>
      </c>
      <c r="N23" s="470" t="str">
        <f>
IF(基本情報入力シート!Y60="","",基本情報入力シート!Y60)</f>
        <v/>
      </c>
      <c r="O23" s="114"/>
      <c r="P23" s="115"/>
      <c r="Q23" s="116"/>
      <c r="R23" s="117"/>
      <c r="S23" s="108"/>
      <c r="T23" s="461" t="str">
        <f>
IFERROR(S23*VLOOKUP(AE23,【参考】数式用3!$AD$3:$BA$14,MATCH(N23,【参考】数式用3!$AD$2:$BA$2,0)),"")</f>
        <v/>
      </c>
      <c r="U23" s="118"/>
      <c r="V23" s="109"/>
      <c r="W23" s="133"/>
      <c r="X23" s="1030" t="str">
        <f>
IFERROR(V23*VLOOKUP(AF23,【参考】数式用3!$AD$15:$BA$23,MATCH(N23,【参考】数式用3!$AD$2:$BA$2,0)),"")</f>
        <v/>
      </c>
      <c r="Y23" s="1031"/>
      <c r="Z23" s="119"/>
      <c r="AA23" s="110"/>
      <c r="AB23" s="471" t="str">
        <f>
IFERROR(AA23*VLOOKUP(AG23,【参考】数式用3!$AD$24:$BA$27,MATCH(N23,【参考】数式用3!$AD$2:$BA$2,0)),"")</f>
        <v/>
      </c>
      <c r="AC23" s="121"/>
      <c r="AD23" s="463" t="str">
        <f t="shared" si="0"/>
        <v/>
      </c>
      <c r="AE23" s="464" t="str">
        <f t="shared" ref="AE23:AE86" si="4">
IF(AND(O23="",R23=""),"",O23&amp;"から"&amp;R23)</f>
        <v/>
      </c>
      <c r="AF23" s="464" t="str">
        <f t="shared" ref="AF23:AF86" si="5">
IF(AND(P23="",U23=""),"",P23&amp;"から"&amp;U23)</f>
        <v/>
      </c>
      <c r="AG23" s="464" t="str">
        <f t="shared" ref="AG23:AG86" si="6">
IF(AND(Q23="",Z23=""),"",Q23&amp;"から"&amp;Z23)</f>
        <v/>
      </c>
    </row>
    <row r="24" spans="1:33" ht="24.95" customHeight="1">
      <c r="A24" s="466">
        <v>
9</v>
      </c>
      <c r="B24" s="951" t="str">
        <f>
IF(基本情報入力シート!C61="","",基本情報入力シート!C61)</f>
        <v/>
      </c>
      <c r="C24" s="952"/>
      <c r="D24" s="952"/>
      <c r="E24" s="952"/>
      <c r="F24" s="952"/>
      <c r="G24" s="952"/>
      <c r="H24" s="952"/>
      <c r="I24" s="953"/>
      <c r="J24" s="467" t="str">
        <f>
IF(基本情報入力シート!M61="","",基本情報入力シート!M61)</f>
        <v/>
      </c>
      <c r="K24" s="468" t="str">
        <f>
IF(基本情報入力シート!R61="","",基本情報入力シート!R61)</f>
        <v/>
      </c>
      <c r="L24" s="468" t="str">
        <f>
IF(基本情報入力シート!W61="","",基本情報入力シート!W61)</f>
        <v/>
      </c>
      <c r="M24" s="469" t="str">
        <f>
IF(基本情報入力シート!X61="","",基本情報入力シート!X61)</f>
        <v/>
      </c>
      <c r="N24" s="470" t="str">
        <f>
IF(基本情報入力シート!Y61="","",基本情報入力シート!Y61)</f>
        <v/>
      </c>
      <c r="O24" s="114"/>
      <c r="P24" s="115"/>
      <c r="Q24" s="116"/>
      <c r="R24" s="117"/>
      <c r="S24" s="108"/>
      <c r="T24" s="461" t="str">
        <f>
IFERROR(S24*VLOOKUP(AE24,【参考】数式用3!$AD$3:$BA$14,MATCH(N24,【参考】数式用3!$AD$2:$BA$2,0)),"")</f>
        <v/>
      </c>
      <c r="U24" s="118"/>
      <c r="V24" s="109"/>
      <c r="W24" s="133"/>
      <c r="X24" s="1030" t="str">
        <f>
IFERROR(V24*VLOOKUP(AF24,【参考】数式用3!$AD$15:$BA$23,MATCH(N24,【参考】数式用3!$AD$2:$BA$2,0)),"")</f>
        <v/>
      </c>
      <c r="Y24" s="1031"/>
      <c r="Z24" s="119"/>
      <c r="AA24" s="110"/>
      <c r="AB24" s="471" t="str">
        <f>
IFERROR(AA24*VLOOKUP(AG24,【参考】数式用3!$AD$24:$BA$27,MATCH(N24,【参考】数式用3!$AD$2:$BA$2,0)),"")</f>
        <v/>
      </c>
      <c r="AC24" s="121"/>
      <c r="AD24" s="463" t="str">
        <f t="shared" si="0"/>
        <v/>
      </c>
      <c r="AE24" s="464" t="str">
        <f t="shared" si="4"/>
        <v/>
      </c>
      <c r="AF24" s="464" t="str">
        <f t="shared" si="5"/>
        <v/>
      </c>
      <c r="AG24" s="464" t="str">
        <f t="shared" si="6"/>
        <v/>
      </c>
    </row>
    <row r="25" spans="1:33" ht="24.95" customHeight="1">
      <c r="A25" s="466">
        <v>
10</v>
      </c>
      <c r="B25" s="951" t="str">
        <f>
IF(基本情報入力シート!C62="","",基本情報入力シート!C62)</f>
        <v/>
      </c>
      <c r="C25" s="952"/>
      <c r="D25" s="952"/>
      <c r="E25" s="952"/>
      <c r="F25" s="952"/>
      <c r="G25" s="952"/>
      <c r="H25" s="952"/>
      <c r="I25" s="953"/>
      <c r="J25" s="467" t="str">
        <f>
IF(基本情報入力シート!M62="","",基本情報入力シート!M62)</f>
        <v/>
      </c>
      <c r="K25" s="468" t="str">
        <f>
IF(基本情報入力シート!R62="","",基本情報入力シート!R62)</f>
        <v/>
      </c>
      <c r="L25" s="468" t="str">
        <f>
IF(基本情報入力シート!W62="","",基本情報入力シート!W62)</f>
        <v/>
      </c>
      <c r="M25" s="469" t="str">
        <f>
IF(基本情報入力シート!X62="","",基本情報入力シート!X62)</f>
        <v/>
      </c>
      <c r="N25" s="470" t="str">
        <f>
IF(基本情報入力シート!Y62="","",基本情報入力シート!Y62)</f>
        <v/>
      </c>
      <c r="O25" s="114"/>
      <c r="P25" s="115"/>
      <c r="Q25" s="116"/>
      <c r="R25" s="117"/>
      <c r="S25" s="108"/>
      <c r="T25" s="461" t="str">
        <f>
IFERROR(S25*VLOOKUP(AE25,【参考】数式用3!$AD$3:$BA$14,MATCH(N25,【参考】数式用3!$AD$2:$BA$2,0)),"")</f>
        <v/>
      </c>
      <c r="U25" s="118"/>
      <c r="V25" s="109"/>
      <c r="W25" s="133"/>
      <c r="X25" s="1030" t="str">
        <f>
IFERROR(V25*VLOOKUP(AF25,【参考】数式用3!$AD$15:$BA$23,MATCH(N25,【参考】数式用3!$AD$2:$BA$2,0)),"")</f>
        <v/>
      </c>
      <c r="Y25" s="1031"/>
      <c r="Z25" s="119"/>
      <c r="AA25" s="110"/>
      <c r="AB25" s="471" t="str">
        <f>
IFERROR(AA25*VLOOKUP(AG25,【参考】数式用3!$AD$24:$BA$27,MATCH(N25,【参考】数式用3!$AD$2:$BA$2,0)),"")</f>
        <v/>
      </c>
      <c r="AC25" s="121"/>
      <c r="AD25" s="463" t="str">
        <f t="shared" si="0"/>
        <v/>
      </c>
      <c r="AE25" s="464" t="str">
        <f t="shared" si="4"/>
        <v/>
      </c>
      <c r="AF25" s="464" t="str">
        <f t="shared" si="5"/>
        <v/>
      </c>
      <c r="AG25" s="464" t="str">
        <f t="shared" si="6"/>
        <v/>
      </c>
    </row>
    <row r="26" spans="1:33" ht="24.95" customHeight="1">
      <c r="A26" s="466">
        <v>
11</v>
      </c>
      <c r="B26" s="951" t="str">
        <f>
IF(基本情報入力シート!C63="","",基本情報入力シート!C63)</f>
        <v/>
      </c>
      <c r="C26" s="952"/>
      <c r="D26" s="952"/>
      <c r="E26" s="952"/>
      <c r="F26" s="952"/>
      <c r="G26" s="952"/>
      <c r="H26" s="952"/>
      <c r="I26" s="953"/>
      <c r="J26" s="467" t="str">
        <f>
IF(基本情報入力シート!M63="","",基本情報入力シート!M63)</f>
        <v/>
      </c>
      <c r="K26" s="468" t="str">
        <f>
IF(基本情報入力シート!R63="","",基本情報入力シート!R63)</f>
        <v/>
      </c>
      <c r="L26" s="468" t="str">
        <f>
IF(基本情報入力シート!W63="","",基本情報入力シート!W63)</f>
        <v/>
      </c>
      <c r="M26" s="469" t="str">
        <f>
IF(基本情報入力シート!X63="","",基本情報入力シート!X63)</f>
        <v/>
      </c>
      <c r="N26" s="470" t="str">
        <f>
IF(基本情報入力シート!Y63="","",基本情報入力シート!Y63)</f>
        <v/>
      </c>
      <c r="O26" s="114"/>
      <c r="P26" s="115"/>
      <c r="Q26" s="116"/>
      <c r="R26" s="117"/>
      <c r="S26" s="108"/>
      <c r="T26" s="461" t="str">
        <f>
IFERROR(S26*VLOOKUP(AE26,【参考】数式用3!$AD$3:$BA$14,MATCH(N26,【参考】数式用3!$AD$2:$BA$2,0)),"")</f>
        <v/>
      </c>
      <c r="U26" s="118"/>
      <c r="V26" s="109"/>
      <c r="W26" s="133"/>
      <c r="X26" s="1030" t="str">
        <f>
IFERROR(V26*VLOOKUP(AF26,【参考】数式用3!$AD$15:$BA$23,MATCH(N26,【参考】数式用3!$AD$2:$BA$2,0)),"")</f>
        <v/>
      </c>
      <c r="Y26" s="1031"/>
      <c r="Z26" s="119"/>
      <c r="AA26" s="110"/>
      <c r="AB26" s="471" t="str">
        <f>
IFERROR(AA26*VLOOKUP(AG26,【参考】数式用3!$AD$24:$BA$27,MATCH(N26,【参考】数式用3!$AD$2:$BA$2,0)),"")</f>
        <v/>
      </c>
      <c r="AC26" s="121"/>
      <c r="AD26" s="463" t="str">
        <f t="shared" si="0"/>
        <v/>
      </c>
      <c r="AE26" s="464" t="str">
        <f t="shared" si="4"/>
        <v/>
      </c>
      <c r="AF26" s="464" t="str">
        <f t="shared" si="5"/>
        <v/>
      </c>
      <c r="AG26" s="464" t="str">
        <f t="shared" si="6"/>
        <v/>
      </c>
    </row>
    <row r="27" spans="1:33" ht="24.95" customHeight="1">
      <c r="A27" s="466">
        <v>
12</v>
      </c>
      <c r="B27" s="951" t="str">
        <f>
IF(基本情報入力シート!C64="","",基本情報入力シート!C64)</f>
        <v/>
      </c>
      <c r="C27" s="952"/>
      <c r="D27" s="952"/>
      <c r="E27" s="952"/>
      <c r="F27" s="952"/>
      <c r="G27" s="952"/>
      <c r="H27" s="952"/>
      <c r="I27" s="953"/>
      <c r="J27" s="467" t="str">
        <f>
IF(基本情報入力シート!M64="","",基本情報入力シート!M64)</f>
        <v/>
      </c>
      <c r="K27" s="468" t="str">
        <f>
IF(基本情報入力シート!R64="","",基本情報入力シート!R64)</f>
        <v/>
      </c>
      <c r="L27" s="468" t="str">
        <f>
IF(基本情報入力シート!W64="","",基本情報入力シート!W64)</f>
        <v/>
      </c>
      <c r="M27" s="469" t="str">
        <f>
IF(基本情報入力シート!X64="","",基本情報入力シート!X64)</f>
        <v/>
      </c>
      <c r="N27" s="470" t="str">
        <f>
IF(基本情報入力シート!Y64="","",基本情報入力シート!Y64)</f>
        <v/>
      </c>
      <c r="O27" s="114"/>
      <c r="P27" s="115"/>
      <c r="Q27" s="116"/>
      <c r="R27" s="117"/>
      <c r="S27" s="108"/>
      <c r="T27" s="461" t="str">
        <f>
IFERROR(S27*VLOOKUP(AE27,【参考】数式用3!$AD$3:$BA$14,MATCH(N27,【参考】数式用3!$AD$2:$BA$2,0)),"")</f>
        <v/>
      </c>
      <c r="U27" s="118"/>
      <c r="V27" s="109"/>
      <c r="W27" s="133"/>
      <c r="X27" s="1030" t="str">
        <f>
IFERROR(V27*VLOOKUP(AF27,【参考】数式用3!$AD$15:$BA$23,MATCH(N27,【参考】数式用3!$AD$2:$BA$2,0)),"")</f>
        <v/>
      </c>
      <c r="Y27" s="1031"/>
      <c r="Z27" s="119"/>
      <c r="AA27" s="110"/>
      <c r="AB27" s="471" t="str">
        <f>
IFERROR(AA27*VLOOKUP(AG27,【参考】数式用3!$AD$24:$BA$27,MATCH(N27,【参考】数式用3!$AD$2:$BA$2,0)),"")</f>
        <v/>
      </c>
      <c r="AC27" s="121"/>
      <c r="AD27" s="463" t="str">
        <f t="shared" si="0"/>
        <v/>
      </c>
      <c r="AE27" s="464" t="str">
        <f t="shared" si="4"/>
        <v/>
      </c>
      <c r="AF27" s="464" t="str">
        <f t="shared" si="5"/>
        <v/>
      </c>
      <c r="AG27" s="464" t="str">
        <f t="shared" si="6"/>
        <v/>
      </c>
    </row>
    <row r="28" spans="1:33" ht="24.95" customHeight="1">
      <c r="A28" s="466">
        <v>
13</v>
      </c>
      <c r="B28" s="951" t="str">
        <f>
IF(基本情報入力シート!C65="","",基本情報入力シート!C65)</f>
        <v/>
      </c>
      <c r="C28" s="952"/>
      <c r="D28" s="952"/>
      <c r="E28" s="952"/>
      <c r="F28" s="952"/>
      <c r="G28" s="952"/>
      <c r="H28" s="952"/>
      <c r="I28" s="953"/>
      <c r="J28" s="467" t="str">
        <f>
IF(基本情報入力シート!M65="","",基本情報入力シート!M65)</f>
        <v/>
      </c>
      <c r="K28" s="468" t="str">
        <f>
IF(基本情報入力シート!R65="","",基本情報入力シート!R65)</f>
        <v/>
      </c>
      <c r="L28" s="468" t="str">
        <f>
IF(基本情報入力シート!W65="","",基本情報入力シート!W65)</f>
        <v/>
      </c>
      <c r="M28" s="469" t="str">
        <f>
IF(基本情報入力シート!X65="","",基本情報入力シート!X65)</f>
        <v/>
      </c>
      <c r="N28" s="470" t="str">
        <f>
IF(基本情報入力シート!Y65="","",基本情報入力シート!Y65)</f>
        <v/>
      </c>
      <c r="O28" s="114"/>
      <c r="P28" s="115"/>
      <c r="Q28" s="116"/>
      <c r="R28" s="117"/>
      <c r="S28" s="108"/>
      <c r="T28" s="461" t="str">
        <f>
IFERROR(S28*VLOOKUP(AE28,【参考】数式用3!$AD$3:$BA$14,MATCH(N28,【参考】数式用3!$AD$2:$BA$2,0)),"")</f>
        <v/>
      </c>
      <c r="U28" s="118"/>
      <c r="V28" s="109"/>
      <c r="W28" s="133"/>
      <c r="X28" s="1030" t="str">
        <f>
IFERROR(V28*VLOOKUP(AF28,【参考】数式用3!$AD$15:$BA$23,MATCH(N28,【参考】数式用3!$AD$2:$BA$2,0)),"")</f>
        <v/>
      </c>
      <c r="Y28" s="1031"/>
      <c r="Z28" s="119"/>
      <c r="AA28" s="110"/>
      <c r="AB28" s="471" t="str">
        <f>
IFERROR(AA28*VLOOKUP(AG28,【参考】数式用3!$AD$24:$BA$27,MATCH(N28,【参考】数式用3!$AD$2:$BA$2,0)),"")</f>
        <v/>
      </c>
      <c r="AC28" s="121"/>
      <c r="AD28" s="463" t="str">
        <f t="shared" si="0"/>
        <v/>
      </c>
      <c r="AE28" s="464" t="str">
        <f t="shared" si="4"/>
        <v/>
      </c>
      <c r="AF28" s="464" t="str">
        <f t="shared" si="5"/>
        <v/>
      </c>
      <c r="AG28" s="464" t="str">
        <f t="shared" si="6"/>
        <v/>
      </c>
    </row>
    <row r="29" spans="1:33" ht="24.95" customHeight="1">
      <c r="A29" s="466">
        <v>
14</v>
      </c>
      <c r="B29" s="951" t="str">
        <f>
IF(基本情報入力シート!C66="","",基本情報入力シート!C66)</f>
        <v/>
      </c>
      <c r="C29" s="952"/>
      <c r="D29" s="952"/>
      <c r="E29" s="952"/>
      <c r="F29" s="952"/>
      <c r="G29" s="952"/>
      <c r="H29" s="952"/>
      <c r="I29" s="953"/>
      <c r="J29" s="467" t="str">
        <f>
IF(基本情報入力シート!M66="","",基本情報入力シート!M66)</f>
        <v/>
      </c>
      <c r="K29" s="468" t="str">
        <f>
IF(基本情報入力シート!R66="","",基本情報入力シート!R66)</f>
        <v/>
      </c>
      <c r="L29" s="468" t="str">
        <f>
IF(基本情報入力シート!W66="","",基本情報入力シート!W66)</f>
        <v/>
      </c>
      <c r="M29" s="469" t="str">
        <f>
IF(基本情報入力シート!X66="","",基本情報入力シート!X66)</f>
        <v/>
      </c>
      <c r="N29" s="470" t="str">
        <f>
IF(基本情報入力シート!Y66="","",基本情報入力シート!Y66)</f>
        <v/>
      </c>
      <c r="O29" s="114"/>
      <c r="P29" s="115"/>
      <c r="Q29" s="116"/>
      <c r="R29" s="117"/>
      <c r="S29" s="108"/>
      <c r="T29" s="461" t="str">
        <f>
IFERROR(S29*VLOOKUP(AE29,【参考】数式用3!$AD$3:$BA$14,MATCH(N29,【参考】数式用3!$AD$2:$BA$2,0)),"")</f>
        <v/>
      </c>
      <c r="U29" s="118"/>
      <c r="V29" s="109"/>
      <c r="W29" s="133"/>
      <c r="X29" s="1030" t="str">
        <f>
IFERROR(V29*VLOOKUP(AF29,【参考】数式用3!$AD$15:$BA$23,MATCH(N29,【参考】数式用3!$AD$2:$BA$2,0)),"")</f>
        <v/>
      </c>
      <c r="Y29" s="1031"/>
      <c r="Z29" s="119"/>
      <c r="AA29" s="110"/>
      <c r="AB29" s="471" t="str">
        <f>
IFERROR(AA29*VLOOKUP(AG29,【参考】数式用3!$AD$24:$BA$27,MATCH(N29,【参考】数式用3!$AD$2:$BA$2,0)),"")</f>
        <v/>
      </c>
      <c r="AC29" s="121"/>
      <c r="AD29" s="463" t="str">
        <f t="shared" si="0"/>
        <v/>
      </c>
      <c r="AE29" s="464" t="str">
        <f t="shared" si="4"/>
        <v/>
      </c>
      <c r="AF29" s="464" t="str">
        <f t="shared" si="5"/>
        <v/>
      </c>
      <c r="AG29" s="464" t="str">
        <f t="shared" si="6"/>
        <v/>
      </c>
    </row>
    <row r="30" spans="1:33" ht="24.95" customHeight="1">
      <c r="A30" s="466">
        <v>
15</v>
      </c>
      <c r="B30" s="951" t="str">
        <f>
IF(基本情報入力シート!C67="","",基本情報入力シート!C67)</f>
        <v/>
      </c>
      <c r="C30" s="952"/>
      <c r="D30" s="952"/>
      <c r="E30" s="952"/>
      <c r="F30" s="952"/>
      <c r="G30" s="952"/>
      <c r="H30" s="952"/>
      <c r="I30" s="953"/>
      <c r="J30" s="467" t="str">
        <f>
IF(基本情報入力シート!M67="","",基本情報入力シート!M67)</f>
        <v/>
      </c>
      <c r="K30" s="468" t="str">
        <f>
IF(基本情報入力シート!R67="","",基本情報入力シート!R67)</f>
        <v/>
      </c>
      <c r="L30" s="468" t="str">
        <f>
IF(基本情報入力シート!W67="","",基本情報入力シート!W67)</f>
        <v/>
      </c>
      <c r="M30" s="469" t="str">
        <f>
IF(基本情報入力シート!X67="","",基本情報入力シート!X67)</f>
        <v/>
      </c>
      <c r="N30" s="470" t="str">
        <f>
IF(基本情報入力シート!Y67="","",基本情報入力シート!Y67)</f>
        <v/>
      </c>
      <c r="O30" s="114"/>
      <c r="P30" s="115"/>
      <c r="Q30" s="116"/>
      <c r="R30" s="117"/>
      <c r="S30" s="108"/>
      <c r="T30" s="461" t="str">
        <f>
IFERROR(S30*VLOOKUP(AE30,【参考】数式用3!$AD$3:$BA$14,MATCH(N30,【参考】数式用3!$AD$2:$BA$2,0)),"")</f>
        <v/>
      </c>
      <c r="U30" s="118"/>
      <c r="V30" s="109"/>
      <c r="W30" s="133"/>
      <c r="X30" s="1030" t="str">
        <f>
IFERROR(V30*VLOOKUP(AF30,【参考】数式用3!$AD$15:$BA$23,MATCH(N30,【参考】数式用3!$AD$2:$BA$2,0)),"")</f>
        <v/>
      </c>
      <c r="Y30" s="1031"/>
      <c r="Z30" s="119"/>
      <c r="AA30" s="110"/>
      <c r="AB30" s="471" t="str">
        <f>
IFERROR(AA30*VLOOKUP(AG30,【参考】数式用3!$AD$24:$BA$27,MATCH(N30,【参考】数式用3!$AD$2:$BA$2,0)),"")</f>
        <v/>
      </c>
      <c r="AC30" s="121"/>
      <c r="AD30" s="463" t="str">
        <f t="shared" si="0"/>
        <v/>
      </c>
      <c r="AE30" s="464" t="str">
        <f t="shared" si="4"/>
        <v/>
      </c>
      <c r="AF30" s="464" t="str">
        <f t="shared" si="5"/>
        <v/>
      </c>
      <c r="AG30" s="464" t="str">
        <f t="shared" si="6"/>
        <v/>
      </c>
    </row>
    <row r="31" spans="1:33" ht="24.95" customHeight="1">
      <c r="A31" s="466">
        <v>
16</v>
      </c>
      <c r="B31" s="951" t="str">
        <f>
IF(基本情報入力シート!C68="","",基本情報入力シート!C68)</f>
        <v/>
      </c>
      <c r="C31" s="952"/>
      <c r="D31" s="952"/>
      <c r="E31" s="952"/>
      <c r="F31" s="952"/>
      <c r="G31" s="952"/>
      <c r="H31" s="952"/>
      <c r="I31" s="953"/>
      <c r="J31" s="467" t="str">
        <f>
IF(基本情報入力シート!M68="","",基本情報入力シート!M68)</f>
        <v/>
      </c>
      <c r="K31" s="468" t="str">
        <f>
IF(基本情報入力シート!R68="","",基本情報入力シート!R68)</f>
        <v/>
      </c>
      <c r="L31" s="468" t="str">
        <f>
IF(基本情報入力シート!W68="","",基本情報入力シート!W68)</f>
        <v/>
      </c>
      <c r="M31" s="469" t="str">
        <f>
IF(基本情報入力シート!X68="","",基本情報入力シート!X68)</f>
        <v/>
      </c>
      <c r="N31" s="470" t="str">
        <f>
IF(基本情報入力シート!Y68="","",基本情報入力シート!Y68)</f>
        <v/>
      </c>
      <c r="O31" s="114"/>
      <c r="P31" s="115"/>
      <c r="Q31" s="116"/>
      <c r="R31" s="117"/>
      <c r="S31" s="108"/>
      <c r="T31" s="461" t="str">
        <f>
IFERROR(S31*VLOOKUP(AE31,【参考】数式用3!$AD$3:$BA$14,MATCH(N31,【参考】数式用3!$AD$2:$BA$2,0)),"")</f>
        <v/>
      </c>
      <c r="U31" s="118"/>
      <c r="V31" s="109"/>
      <c r="W31" s="133"/>
      <c r="X31" s="1030" t="str">
        <f>
IFERROR(V31*VLOOKUP(AF31,【参考】数式用3!$AD$15:$BA$23,MATCH(N31,【参考】数式用3!$AD$2:$BA$2,0)),"")</f>
        <v/>
      </c>
      <c r="Y31" s="1031"/>
      <c r="Z31" s="119"/>
      <c r="AA31" s="110"/>
      <c r="AB31" s="471" t="str">
        <f>
IFERROR(AA31*VLOOKUP(AG31,【参考】数式用3!$AD$24:$BA$27,MATCH(N31,【参考】数式用3!$AD$2:$BA$2,0)),"")</f>
        <v/>
      </c>
      <c r="AC31" s="121"/>
      <c r="AD31" s="463" t="str">
        <f t="shared" si="0"/>
        <v/>
      </c>
      <c r="AE31" s="464" t="str">
        <f t="shared" si="4"/>
        <v/>
      </c>
      <c r="AF31" s="464" t="str">
        <f t="shared" si="5"/>
        <v/>
      </c>
      <c r="AG31" s="464" t="str">
        <f t="shared" si="6"/>
        <v/>
      </c>
    </row>
    <row r="32" spans="1:33" ht="24.95" customHeight="1">
      <c r="A32" s="466">
        <v>
17</v>
      </c>
      <c r="B32" s="951" t="str">
        <f>
IF(基本情報入力シート!C69="","",基本情報入力シート!C69)</f>
        <v/>
      </c>
      <c r="C32" s="952"/>
      <c r="D32" s="952"/>
      <c r="E32" s="952"/>
      <c r="F32" s="952"/>
      <c r="G32" s="952"/>
      <c r="H32" s="952"/>
      <c r="I32" s="953"/>
      <c r="J32" s="468" t="str">
        <f>
IF(基本情報入力シート!M69="","",基本情報入力シート!M69)</f>
        <v/>
      </c>
      <c r="K32" s="468" t="str">
        <f>
IF(基本情報入力シート!R69="","",基本情報入力シート!R69)</f>
        <v/>
      </c>
      <c r="L32" s="468" t="str">
        <f>
IF(基本情報入力シート!W69="","",基本情報入力シート!W69)</f>
        <v/>
      </c>
      <c r="M32" s="497" t="str">
        <f>
IF(基本情報入力シート!X69="","",基本情報入力シート!X69)</f>
        <v/>
      </c>
      <c r="N32" s="508" t="str">
        <f>
IF(基本情報入力シート!Y69="","",基本情報入力シート!Y69)</f>
        <v/>
      </c>
      <c r="O32" s="114"/>
      <c r="P32" s="115"/>
      <c r="Q32" s="116"/>
      <c r="R32" s="114"/>
      <c r="S32" s="503"/>
      <c r="T32" s="461" t="str">
        <f>
IFERROR(S32*VLOOKUP(AE32,【参考】数式用3!$AD$3:$BA$14,MATCH(N32,【参考】数式用3!$AD$2:$BA$2,0)),"")</f>
        <v/>
      </c>
      <c r="U32" s="505"/>
      <c r="V32" s="133"/>
      <c r="W32" s="133"/>
      <c r="X32" s="1030" t="str">
        <f>
IFERROR(V32*VLOOKUP(AF32,【参考】数式用3!$AD$15:$BA$23,MATCH(N32,【参考】数式用3!$AD$2:$BA$2,0)),"")</f>
        <v/>
      </c>
      <c r="Y32" s="1031"/>
      <c r="Z32" s="512"/>
      <c r="AA32" s="507"/>
      <c r="AB32" s="500" t="str">
        <f>
IFERROR(AA32*VLOOKUP(AG32,【参考】数式用3!$AD$24:$BA$27,MATCH(N32,【参考】数式用3!$AD$2:$BA$2,0)),"")</f>
        <v/>
      </c>
      <c r="AC32" s="121"/>
      <c r="AD32" s="463" t="str">
        <f t="shared" si="0"/>
        <v/>
      </c>
      <c r="AE32" s="464" t="str">
        <f t="shared" si="4"/>
        <v/>
      </c>
      <c r="AF32" s="464" t="str">
        <f t="shared" si="5"/>
        <v/>
      </c>
      <c r="AG32" s="464" t="str">
        <f t="shared" si="6"/>
        <v/>
      </c>
    </row>
    <row r="33" spans="1:33" ht="24.95" customHeight="1">
      <c r="A33" s="466">
        <v>
18</v>
      </c>
      <c r="B33" s="951" t="str">
        <f>
IF(基本情報入力シート!C70="","",基本情報入力シート!C70)</f>
        <v/>
      </c>
      <c r="C33" s="952"/>
      <c r="D33" s="952"/>
      <c r="E33" s="952"/>
      <c r="F33" s="952"/>
      <c r="G33" s="952"/>
      <c r="H33" s="952"/>
      <c r="I33" s="953"/>
      <c r="J33" s="467" t="str">
        <f>
IF(基本情報入力シート!M70="","",基本情報入力シート!M70)</f>
        <v/>
      </c>
      <c r="K33" s="468" t="str">
        <f>
IF(基本情報入力シート!R70="","",基本情報入力シート!R70)</f>
        <v/>
      </c>
      <c r="L33" s="468" t="str">
        <f>
IF(基本情報入力シート!W70="","",基本情報入力シート!W70)</f>
        <v/>
      </c>
      <c r="M33" s="469" t="str">
        <f>
IF(基本情報入力シート!X70="","",基本情報入力シート!X70)</f>
        <v/>
      </c>
      <c r="N33" s="470" t="str">
        <f>
IF(基本情報入力シート!Y70="","",基本情報入力シート!Y70)</f>
        <v/>
      </c>
      <c r="O33" s="114"/>
      <c r="P33" s="115"/>
      <c r="Q33" s="116"/>
      <c r="R33" s="117"/>
      <c r="S33" s="108"/>
      <c r="T33" s="461" t="str">
        <f>
IFERROR(S33*VLOOKUP(AE33,【参考】数式用3!$AD$3:$BA$14,MATCH(N33,【参考】数式用3!$AD$2:$BA$2,0)),"")</f>
        <v/>
      </c>
      <c r="U33" s="118"/>
      <c r="V33" s="109"/>
      <c r="W33" s="133"/>
      <c r="X33" s="1030" t="str">
        <f>
IFERROR(V33*VLOOKUP(AF33,【参考】数式用3!$AD$15:$BA$23,MATCH(N33,【参考】数式用3!$AD$2:$BA$2,0)),"")</f>
        <v/>
      </c>
      <c r="Y33" s="1031"/>
      <c r="Z33" s="119"/>
      <c r="AA33" s="110"/>
      <c r="AB33" s="471" t="str">
        <f>
IFERROR(AA33*VLOOKUP(AG33,【参考】数式用3!$AD$24:$BA$27,MATCH(N33,【参考】数式用3!$AD$2:$BA$2,0)),"")</f>
        <v/>
      </c>
      <c r="AC33" s="121"/>
      <c r="AD33" s="463" t="str">
        <f t="shared" si="0"/>
        <v/>
      </c>
      <c r="AE33" s="464" t="str">
        <f t="shared" si="4"/>
        <v/>
      </c>
      <c r="AF33" s="464" t="str">
        <f t="shared" si="5"/>
        <v/>
      </c>
      <c r="AG33" s="464" t="str">
        <f t="shared" si="6"/>
        <v/>
      </c>
    </row>
    <row r="34" spans="1:33" ht="24.95" customHeight="1">
      <c r="A34" s="466">
        <v>
19</v>
      </c>
      <c r="B34" s="951" t="str">
        <f>
IF(基本情報入力シート!C71="","",基本情報入力シート!C71)</f>
        <v/>
      </c>
      <c r="C34" s="952"/>
      <c r="D34" s="952"/>
      <c r="E34" s="952"/>
      <c r="F34" s="952"/>
      <c r="G34" s="952"/>
      <c r="H34" s="952"/>
      <c r="I34" s="953"/>
      <c r="J34" s="467" t="str">
        <f>
IF(基本情報入力シート!M71="","",基本情報入力シート!M71)</f>
        <v/>
      </c>
      <c r="K34" s="468" t="str">
        <f>
IF(基本情報入力シート!R71="","",基本情報入力シート!R71)</f>
        <v/>
      </c>
      <c r="L34" s="468" t="str">
        <f>
IF(基本情報入力シート!W71="","",基本情報入力シート!W71)</f>
        <v/>
      </c>
      <c r="M34" s="469" t="str">
        <f>
IF(基本情報入力シート!X71="","",基本情報入力シート!X71)</f>
        <v/>
      </c>
      <c r="N34" s="470" t="str">
        <f>
IF(基本情報入力シート!Y71="","",基本情報入力シート!Y71)</f>
        <v/>
      </c>
      <c r="O34" s="114"/>
      <c r="P34" s="115"/>
      <c r="Q34" s="116"/>
      <c r="R34" s="117"/>
      <c r="S34" s="108"/>
      <c r="T34" s="461" t="str">
        <f>
IFERROR(S34*VLOOKUP(AE34,【参考】数式用3!$AD$3:$BA$14,MATCH(N34,【参考】数式用3!$AD$2:$BA$2,0)),"")</f>
        <v/>
      </c>
      <c r="U34" s="118"/>
      <c r="V34" s="109"/>
      <c r="W34" s="133"/>
      <c r="X34" s="1030" t="str">
        <f>
IFERROR(V34*VLOOKUP(AF34,【参考】数式用3!$AD$15:$BA$23,MATCH(N34,【参考】数式用3!$AD$2:$BA$2,0)),"")</f>
        <v/>
      </c>
      <c r="Y34" s="1031"/>
      <c r="Z34" s="119"/>
      <c r="AA34" s="110"/>
      <c r="AB34" s="471" t="str">
        <f>
IFERROR(AA34*VLOOKUP(AG34,【参考】数式用3!$AD$24:$BA$27,MATCH(N34,【参考】数式用3!$AD$2:$BA$2,0)),"")</f>
        <v/>
      </c>
      <c r="AC34" s="121"/>
      <c r="AD34" s="463" t="str">
        <f t="shared" si="0"/>
        <v/>
      </c>
      <c r="AE34" s="464" t="str">
        <f t="shared" si="4"/>
        <v/>
      </c>
      <c r="AF34" s="464" t="str">
        <f t="shared" si="5"/>
        <v/>
      </c>
      <c r="AG34" s="464" t="str">
        <f t="shared" si="6"/>
        <v/>
      </c>
    </row>
    <row r="35" spans="1:33" ht="24.95" customHeight="1">
      <c r="A35" s="466">
        <v>
20</v>
      </c>
      <c r="B35" s="951" t="str">
        <f>
IF(基本情報入力シート!C72="","",基本情報入力シート!C72)</f>
        <v/>
      </c>
      <c r="C35" s="952"/>
      <c r="D35" s="952"/>
      <c r="E35" s="952"/>
      <c r="F35" s="952"/>
      <c r="G35" s="952"/>
      <c r="H35" s="952"/>
      <c r="I35" s="953"/>
      <c r="J35" s="467" t="str">
        <f>
IF(基本情報入力シート!M72="","",基本情報入力シート!M72)</f>
        <v/>
      </c>
      <c r="K35" s="468" t="str">
        <f>
IF(基本情報入力シート!R72="","",基本情報入力シート!R72)</f>
        <v/>
      </c>
      <c r="L35" s="468" t="str">
        <f>
IF(基本情報入力シート!W72="","",基本情報入力シート!W72)</f>
        <v/>
      </c>
      <c r="M35" s="469" t="str">
        <f>
IF(基本情報入力シート!X72="","",基本情報入力シート!X72)</f>
        <v/>
      </c>
      <c r="N35" s="470" t="str">
        <f>
IF(基本情報入力シート!Y72="","",基本情報入力シート!Y72)</f>
        <v/>
      </c>
      <c r="O35" s="114"/>
      <c r="P35" s="115"/>
      <c r="Q35" s="116"/>
      <c r="R35" s="117"/>
      <c r="S35" s="108"/>
      <c r="T35" s="461" t="str">
        <f>
IFERROR(S35*VLOOKUP(AE35,【参考】数式用3!$AD$3:$BA$14,MATCH(N35,【参考】数式用3!$AD$2:$BA$2,0)),"")</f>
        <v/>
      </c>
      <c r="U35" s="118"/>
      <c r="V35" s="109"/>
      <c r="W35" s="133"/>
      <c r="X35" s="1030" t="str">
        <f>
IFERROR(V35*VLOOKUP(AF35,【参考】数式用3!$AD$15:$BA$23,MATCH(N35,【参考】数式用3!$AD$2:$BA$2,0)),"")</f>
        <v/>
      </c>
      <c r="Y35" s="1031"/>
      <c r="Z35" s="119"/>
      <c r="AA35" s="110"/>
      <c r="AB35" s="471" t="str">
        <f>
IFERROR(AA35*VLOOKUP(AG35,【参考】数式用3!$AD$24:$BA$27,MATCH(N35,【参考】数式用3!$AD$2:$BA$2,0)),"")</f>
        <v/>
      </c>
      <c r="AC35" s="121"/>
      <c r="AD35" s="463" t="str">
        <f t="shared" si="0"/>
        <v/>
      </c>
      <c r="AE35" s="464" t="str">
        <f t="shared" si="4"/>
        <v/>
      </c>
      <c r="AF35" s="464" t="str">
        <f t="shared" si="5"/>
        <v/>
      </c>
      <c r="AG35" s="464" t="str">
        <f t="shared" si="6"/>
        <v/>
      </c>
    </row>
    <row r="36" spans="1:33" ht="24.95" customHeight="1">
      <c r="A36" s="466">
        <v>
21</v>
      </c>
      <c r="B36" s="951" t="str">
        <f>
IF(基本情報入力シート!C73="","",基本情報入力シート!C73)</f>
        <v/>
      </c>
      <c r="C36" s="952"/>
      <c r="D36" s="952"/>
      <c r="E36" s="952"/>
      <c r="F36" s="952"/>
      <c r="G36" s="952"/>
      <c r="H36" s="952"/>
      <c r="I36" s="953"/>
      <c r="J36" s="467" t="str">
        <f>
IF(基本情報入力シート!M73="","",基本情報入力シート!M73)</f>
        <v/>
      </c>
      <c r="K36" s="468" t="str">
        <f>
IF(基本情報入力シート!R73="","",基本情報入力シート!R73)</f>
        <v/>
      </c>
      <c r="L36" s="468" t="str">
        <f>
IF(基本情報入力シート!W73="","",基本情報入力シート!W73)</f>
        <v/>
      </c>
      <c r="M36" s="469" t="str">
        <f>
IF(基本情報入力シート!X73="","",基本情報入力シート!X73)</f>
        <v/>
      </c>
      <c r="N36" s="470" t="str">
        <f>
IF(基本情報入力シート!Y73="","",基本情報入力シート!Y73)</f>
        <v/>
      </c>
      <c r="O36" s="114"/>
      <c r="P36" s="115"/>
      <c r="Q36" s="116"/>
      <c r="R36" s="117"/>
      <c r="S36" s="108"/>
      <c r="T36" s="461" t="str">
        <f>
IFERROR(S36*VLOOKUP(AE36,【参考】数式用3!$AD$3:$BA$14,MATCH(N36,【参考】数式用3!$AD$2:$BA$2,0)),"")</f>
        <v/>
      </c>
      <c r="U36" s="118"/>
      <c r="V36" s="109"/>
      <c r="W36" s="133"/>
      <c r="X36" s="1030" t="str">
        <f>
IFERROR(V36*VLOOKUP(AF36,【参考】数式用3!$AD$15:$BA$23,MATCH(N36,【参考】数式用3!$AD$2:$BA$2,0)),"")</f>
        <v/>
      </c>
      <c r="Y36" s="1031"/>
      <c r="Z36" s="119"/>
      <c r="AA36" s="110"/>
      <c r="AB36" s="471" t="str">
        <f>
IFERROR(AA36*VLOOKUP(AG36,【参考】数式用3!$AD$24:$BA$27,MATCH(N36,【参考】数式用3!$AD$2:$BA$2,0)),"")</f>
        <v/>
      </c>
      <c r="AC36" s="121"/>
      <c r="AD36" s="463" t="str">
        <f t="shared" si="0"/>
        <v/>
      </c>
      <c r="AE36" s="464" t="str">
        <f t="shared" si="4"/>
        <v/>
      </c>
      <c r="AF36" s="464" t="str">
        <f t="shared" si="5"/>
        <v/>
      </c>
      <c r="AG36" s="464" t="str">
        <f t="shared" si="6"/>
        <v/>
      </c>
    </row>
    <row r="37" spans="1:33" ht="24.95" customHeight="1">
      <c r="A37" s="466">
        <v>
22</v>
      </c>
      <c r="B37" s="951" t="str">
        <f>
IF(基本情報入力シート!C74="","",基本情報入力シート!C74)</f>
        <v/>
      </c>
      <c r="C37" s="952"/>
      <c r="D37" s="952"/>
      <c r="E37" s="952"/>
      <c r="F37" s="952"/>
      <c r="G37" s="952"/>
      <c r="H37" s="952"/>
      <c r="I37" s="953"/>
      <c r="J37" s="467" t="str">
        <f>
IF(基本情報入力シート!M74="","",基本情報入力シート!M74)</f>
        <v/>
      </c>
      <c r="K37" s="468" t="str">
        <f>
IF(基本情報入力シート!R74="","",基本情報入力シート!R74)</f>
        <v/>
      </c>
      <c r="L37" s="468" t="str">
        <f>
IF(基本情報入力シート!W74="","",基本情報入力シート!W74)</f>
        <v/>
      </c>
      <c r="M37" s="469" t="str">
        <f>
IF(基本情報入力シート!X74="","",基本情報入力シート!X74)</f>
        <v/>
      </c>
      <c r="N37" s="470" t="str">
        <f>
IF(基本情報入力シート!Y74="","",基本情報入力シート!Y74)</f>
        <v/>
      </c>
      <c r="O37" s="114"/>
      <c r="P37" s="115"/>
      <c r="Q37" s="116"/>
      <c r="R37" s="117"/>
      <c r="S37" s="108"/>
      <c r="T37" s="461" t="str">
        <f>
IFERROR(S37*VLOOKUP(AE37,【参考】数式用3!$AD$3:$BA$14,MATCH(N37,【参考】数式用3!$AD$2:$BA$2,0)),"")</f>
        <v/>
      </c>
      <c r="U37" s="118"/>
      <c r="V37" s="109"/>
      <c r="W37" s="133"/>
      <c r="X37" s="1030" t="str">
        <f>
IFERROR(V37*VLOOKUP(AF37,【参考】数式用3!$AD$15:$BA$23,MATCH(N37,【参考】数式用3!$AD$2:$BA$2,0)),"")</f>
        <v/>
      </c>
      <c r="Y37" s="1031"/>
      <c r="Z37" s="119"/>
      <c r="AA37" s="110"/>
      <c r="AB37" s="471" t="str">
        <f>
IFERROR(AA37*VLOOKUP(AG37,【参考】数式用3!$AD$24:$BA$27,MATCH(N37,【参考】数式用3!$AD$2:$BA$2,0)),"")</f>
        <v/>
      </c>
      <c r="AC37" s="121"/>
      <c r="AD37" s="463" t="str">
        <f t="shared" si="0"/>
        <v/>
      </c>
      <c r="AE37" s="464" t="str">
        <f t="shared" si="4"/>
        <v/>
      </c>
      <c r="AF37" s="464" t="str">
        <f t="shared" si="5"/>
        <v/>
      </c>
      <c r="AG37" s="464" t="str">
        <f t="shared" si="6"/>
        <v/>
      </c>
    </row>
    <row r="38" spans="1:33" ht="24.95" customHeight="1">
      <c r="A38" s="466">
        <v>
23</v>
      </c>
      <c r="B38" s="951" t="str">
        <f>
IF(基本情報入力シート!C75="","",基本情報入力シート!C75)</f>
        <v/>
      </c>
      <c r="C38" s="952"/>
      <c r="D38" s="952"/>
      <c r="E38" s="952"/>
      <c r="F38" s="952"/>
      <c r="G38" s="952"/>
      <c r="H38" s="952"/>
      <c r="I38" s="953"/>
      <c r="J38" s="467" t="str">
        <f>
IF(基本情報入力シート!M75="","",基本情報入力シート!M75)</f>
        <v/>
      </c>
      <c r="K38" s="468" t="str">
        <f>
IF(基本情報入力シート!R75="","",基本情報入力シート!R75)</f>
        <v/>
      </c>
      <c r="L38" s="468" t="str">
        <f>
IF(基本情報入力シート!W75="","",基本情報入力シート!W75)</f>
        <v/>
      </c>
      <c r="M38" s="469" t="str">
        <f>
IF(基本情報入力シート!X75="","",基本情報入力シート!X75)</f>
        <v/>
      </c>
      <c r="N38" s="470" t="str">
        <f>
IF(基本情報入力シート!Y75="","",基本情報入力シート!Y75)</f>
        <v/>
      </c>
      <c r="O38" s="114"/>
      <c r="P38" s="115"/>
      <c r="Q38" s="116"/>
      <c r="R38" s="117"/>
      <c r="S38" s="108"/>
      <c r="T38" s="461" t="str">
        <f>
IFERROR(S38*VLOOKUP(AE38,【参考】数式用3!$AD$3:$BA$14,MATCH(N38,【参考】数式用3!$AD$2:$BA$2,0)),"")</f>
        <v/>
      </c>
      <c r="U38" s="118"/>
      <c r="V38" s="109"/>
      <c r="W38" s="133"/>
      <c r="X38" s="1030" t="str">
        <f>
IFERROR(V38*VLOOKUP(AF38,【参考】数式用3!$AD$15:$BA$23,MATCH(N38,【参考】数式用3!$AD$2:$BA$2,0)),"")</f>
        <v/>
      </c>
      <c r="Y38" s="1031"/>
      <c r="Z38" s="119"/>
      <c r="AA38" s="110"/>
      <c r="AB38" s="471" t="str">
        <f>
IFERROR(AA38*VLOOKUP(AG38,【参考】数式用3!$AD$24:$BA$27,MATCH(N38,【参考】数式用3!$AD$2:$BA$2,0)),"")</f>
        <v/>
      </c>
      <c r="AC38" s="121"/>
      <c r="AD38" s="463" t="str">
        <f t="shared" si="0"/>
        <v/>
      </c>
      <c r="AE38" s="464" t="str">
        <f t="shared" si="4"/>
        <v/>
      </c>
      <c r="AF38" s="464" t="str">
        <f t="shared" si="5"/>
        <v/>
      </c>
      <c r="AG38" s="464" t="str">
        <f t="shared" si="6"/>
        <v/>
      </c>
    </row>
    <row r="39" spans="1:33" ht="24.95" customHeight="1">
      <c r="A39" s="466">
        <v>
24</v>
      </c>
      <c r="B39" s="951" t="str">
        <f>
IF(基本情報入力シート!C76="","",基本情報入力シート!C76)</f>
        <v/>
      </c>
      <c r="C39" s="952"/>
      <c r="D39" s="952"/>
      <c r="E39" s="952"/>
      <c r="F39" s="952"/>
      <c r="G39" s="952"/>
      <c r="H39" s="952"/>
      <c r="I39" s="953"/>
      <c r="J39" s="467" t="str">
        <f>
IF(基本情報入力シート!M76="","",基本情報入力シート!M76)</f>
        <v/>
      </c>
      <c r="K39" s="468" t="str">
        <f>
IF(基本情報入力シート!R76="","",基本情報入力シート!R76)</f>
        <v/>
      </c>
      <c r="L39" s="468" t="str">
        <f>
IF(基本情報入力シート!W76="","",基本情報入力シート!W76)</f>
        <v/>
      </c>
      <c r="M39" s="469" t="str">
        <f>
IF(基本情報入力シート!X76="","",基本情報入力シート!X76)</f>
        <v/>
      </c>
      <c r="N39" s="470" t="str">
        <f>
IF(基本情報入力シート!Y76="","",基本情報入力シート!Y76)</f>
        <v/>
      </c>
      <c r="O39" s="114"/>
      <c r="P39" s="115"/>
      <c r="Q39" s="116"/>
      <c r="R39" s="117"/>
      <c r="S39" s="108"/>
      <c r="T39" s="461" t="str">
        <f>
IFERROR(S39*VLOOKUP(AE39,【参考】数式用3!$AD$3:$BA$14,MATCH(N39,【参考】数式用3!$AD$2:$BA$2,0)),"")</f>
        <v/>
      </c>
      <c r="U39" s="118"/>
      <c r="V39" s="109"/>
      <c r="W39" s="133"/>
      <c r="X39" s="1030" t="str">
        <f>
IFERROR(V39*VLOOKUP(AF39,【参考】数式用3!$AD$15:$BA$23,MATCH(N39,【参考】数式用3!$AD$2:$BA$2,0)),"")</f>
        <v/>
      </c>
      <c r="Y39" s="1031"/>
      <c r="Z39" s="119"/>
      <c r="AA39" s="110"/>
      <c r="AB39" s="471" t="str">
        <f>
IFERROR(AA39*VLOOKUP(AG39,【参考】数式用3!$AD$24:$BA$27,MATCH(N39,【参考】数式用3!$AD$2:$BA$2,0)),"")</f>
        <v/>
      </c>
      <c r="AC39" s="121"/>
      <c r="AD39" s="463" t="str">
        <f t="shared" si="0"/>
        <v/>
      </c>
      <c r="AE39" s="464" t="str">
        <f t="shared" si="4"/>
        <v/>
      </c>
      <c r="AF39" s="464" t="str">
        <f t="shared" si="5"/>
        <v/>
      </c>
      <c r="AG39" s="464" t="str">
        <f t="shared" si="6"/>
        <v/>
      </c>
    </row>
    <row r="40" spans="1:33" ht="24.95" customHeight="1">
      <c r="A40" s="466">
        <v>
25</v>
      </c>
      <c r="B40" s="951" t="str">
        <f>
IF(基本情報入力シート!C77="","",基本情報入力シート!C77)</f>
        <v/>
      </c>
      <c r="C40" s="952"/>
      <c r="D40" s="952"/>
      <c r="E40" s="952"/>
      <c r="F40" s="952"/>
      <c r="G40" s="952"/>
      <c r="H40" s="952"/>
      <c r="I40" s="953"/>
      <c r="J40" s="467" t="str">
        <f>
IF(基本情報入力シート!M77="","",基本情報入力シート!M77)</f>
        <v/>
      </c>
      <c r="K40" s="468" t="str">
        <f>
IF(基本情報入力シート!R77="","",基本情報入力シート!R77)</f>
        <v/>
      </c>
      <c r="L40" s="468" t="str">
        <f>
IF(基本情報入力シート!W77="","",基本情報入力シート!W77)</f>
        <v/>
      </c>
      <c r="M40" s="469" t="str">
        <f>
IF(基本情報入力シート!X77="","",基本情報入力シート!X77)</f>
        <v/>
      </c>
      <c r="N40" s="470" t="str">
        <f>
IF(基本情報入力シート!Y77="","",基本情報入力シート!Y77)</f>
        <v/>
      </c>
      <c r="O40" s="114"/>
      <c r="P40" s="115"/>
      <c r="Q40" s="116"/>
      <c r="R40" s="117"/>
      <c r="S40" s="108"/>
      <c r="T40" s="461" t="str">
        <f>
IFERROR(S40*VLOOKUP(AE40,【参考】数式用3!$AD$3:$BA$14,MATCH(N40,【参考】数式用3!$AD$2:$BA$2,0)),"")</f>
        <v/>
      </c>
      <c r="U40" s="118"/>
      <c r="V40" s="109"/>
      <c r="W40" s="133"/>
      <c r="X40" s="1030" t="str">
        <f>
IFERROR(V40*VLOOKUP(AF40,【参考】数式用3!$AD$15:$BA$23,MATCH(N40,【参考】数式用3!$AD$2:$BA$2,0)),"")</f>
        <v/>
      </c>
      <c r="Y40" s="1031"/>
      <c r="Z40" s="119"/>
      <c r="AA40" s="110"/>
      <c r="AB40" s="471" t="str">
        <f>
IFERROR(AA40*VLOOKUP(AG40,【参考】数式用3!$AD$24:$BA$27,MATCH(N40,【参考】数式用3!$AD$2:$BA$2,0)),"")</f>
        <v/>
      </c>
      <c r="AC40" s="121"/>
      <c r="AD40" s="463" t="str">
        <f t="shared" si="0"/>
        <v/>
      </c>
      <c r="AE40" s="464" t="str">
        <f t="shared" si="4"/>
        <v/>
      </c>
      <c r="AF40" s="464" t="str">
        <f t="shared" si="5"/>
        <v/>
      </c>
      <c r="AG40" s="464" t="str">
        <f t="shared" si="6"/>
        <v/>
      </c>
    </row>
    <row r="41" spans="1:33" ht="24.95" customHeight="1">
      <c r="A41" s="466">
        <v>
26</v>
      </c>
      <c r="B41" s="951" t="str">
        <f>
IF(基本情報入力シート!C78="","",基本情報入力シート!C78)</f>
        <v/>
      </c>
      <c r="C41" s="952"/>
      <c r="D41" s="952"/>
      <c r="E41" s="952"/>
      <c r="F41" s="952"/>
      <c r="G41" s="952"/>
      <c r="H41" s="952"/>
      <c r="I41" s="953"/>
      <c r="J41" s="467" t="str">
        <f>
IF(基本情報入力シート!M78="","",基本情報入力シート!M78)</f>
        <v/>
      </c>
      <c r="K41" s="468" t="str">
        <f>
IF(基本情報入力シート!R78="","",基本情報入力シート!R78)</f>
        <v/>
      </c>
      <c r="L41" s="468" t="str">
        <f>
IF(基本情報入力シート!W78="","",基本情報入力シート!W78)</f>
        <v/>
      </c>
      <c r="M41" s="469" t="str">
        <f>
IF(基本情報入力シート!X78="","",基本情報入力シート!X78)</f>
        <v/>
      </c>
      <c r="N41" s="470" t="str">
        <f>
IF(基本情報入力シート!Y78="","",基本情報入力シート!Y78)</f>
        <v/>
      </c>
      <c r="O41" s="114"/>
      <c r="P41" s="115"/>
      <c r="Q41" s="116"/>
      <c r="R41" s="117"/>
      <c r="S41" s="108"/>
      <c r="T41" s="461" t="str">
        <f>
IFERROR(S41*VLOOKUP(AE41,【参考】数式用3!$AD$3:$BA$14,MATCH(N41,【参考】数式用3!$AD$2:$BA$2,0)),"")</f>
        <v/>
      </c>
      <c r="U41" s="118"/>
      <c r="V41" s="109"/>
      <c r="W41" s="133"/>
      <c r="X41" s="1030" t="str">
        <f>
IFERROR(V41*VLOOKUP(AF41,【参考】数式用3!$AD$15:$BA$23,MATCH(N41,【参考】数式用3!$AD$2:$BA$2,0)),"")</f>
        <v/>
      </c>
      <c r="Y41" s="1031"/>
      <c r="Z41" s="119"/>
      <c r="AA41" s="110"/>
      <c r="AB41" s="471" t="str">
        <f>
IFERROR(AA41*VLOOKUP(AG41,【参考】数式用3!$AD$24:$BA$27,MATCH(N41,【参考】数式用3!$AD$2:$BA$2,0)),"")</f>
        <v/>
      </c>
      <c r="AC41" s="121"/>
      <c r="AD41" s="463" t="str">
        <f t="shared" si="0"/>
        <v/>
      </c>
      <c r="AE41" s="464" t="str">
        <f t="shared" si="4"/>
        <v/>
      </c>
      <c r="AF41" s="464" t="str">
        <f t="shared" si="5"/>
        <v/>
      </c>
      <c r="AG41" s="464" t="str">
        <f t="shared" si="6"/>
        <v/>
      </c>
    </row>
    <row r="42" spans="1:33" ht="24.95" customHeight="1">
      <c r="A42" s="466">
        <v>
27</v>
      </c>
      <c r="B42" s="951" t="str">
        <f>
IF(基本情報入力シート!C79="","",基本情報入力シート!C79)</f>
        <v/>
      </c>
      <c r="C42" s="952"/>
      <c r="D42" s="952"/>
      <c r="E42" s="952"/>
      <c r="F42" s="952"/>
      <c r="G42" s="952"/>
      <c r="H42" s="952"/>
      <c r="I42" s="953"/>
      <c r="J42" s="467" t="str">
        <f>
IF(基本情報入力シート!M79="","",基本情報入力シート!M79)</f>
        <v/>
      </c>
      <c r="K42" s="468" t="str">
        <f>
IF(基本情報入力シート!R79="","",基本情報入力シート!R79)</f>
        <v/>
      </c>
      <c r="L42" s="468" t="str">
        <f>
IF(基本情報入力シート!W79="","",基本情報入力シート!W79)</f>
        <v/>
      </c>
      <c r="M42" s="469" t="str">
        <f>
IF(基本情報入力シート!X79="","",基本情報入力シート!X79)</f>
        <v/>
      </c>
      <c r="N42" s="470" t="str">
        <f>
IF(基本情報入力シート!Y79="","",基本情報入力シート!Y79)</f>
        <v/>
      </c>
      <c r="O42" s="114"/>
      <c r="P42" s="115"/>
      <c r="Q42" s="116"/>
      <c r="R42" s="117"/>
      <c r="S42" s="108"/>
      <c r="T42" s="461" t="str">
        <f>
IFERROR(S42*VLOOKUP(AE42,【参考】数式用3!$AD$3:$BA$14,MATCH(N42,【参考】数式用3!$AD$2:$BA$2,0)),"")</f>
        <v/>
      </c>
      <c r="U42" s="118"/>
      <c r="V42" s="109"/>
      <c r="W42" s="133"/>
      <c r="X42" s="1030" t="str">
        <f>
IFERROR(V42*VLOOKUP(AF42,【参考】数式用3!$AD$15:$BA$23,MATCH(N42,【参考】数式用3!$AD$2:$BA$2,0)),"")</f>
        <v/>
      </c>
      <c r="Y42" s="1031"/>
      <c r="Z42" s="119"/>
      <c r="AA42" s="110"/>
      <c r="AB42" s="471" t="str">
        <f>
IFERROR(AA42*VLOOKUP(AG42,【参考】数式用3!$AD$24:$BA$27,MATCH(N42,【参考】数式用3!$AD$2:$BA$2,0)),"")</f>
        <v/>
      </c>
      <c r="AC42" s="121"/>
      <c r="AD42" s="463" t="str">
        <f t="shared" si="0"/>
        <v/>
      </c>
      <c r="AE42" s="464" t="str">
        <f t="shared" si="4"/>
        <v/>
      </c>
      <c r="AF42" s="464" t="str">
        <f t="shared" si="5"/>
        <v/>
      </c>
      <c r="AG42" s="464" t="str">
        <f t="shared" si="6"/>
        <v/>
      </c>
    </row>
    <row r="43" spans="1:33" ht="24.95" customHeight="1">
      <c r="A43" s="466">
        <v>
28</v>
      </c>
      <c r="B43" s="951" t="str">
        <f>
IF(基本情報入力シート!C80="","",基本情報入力シート!C80)</f>
        <v/>
      </c>
      <c r="C43" s="952"/>
      <c r="D43" s="952"/>
      <c r="E43" s="952"/>
      <c r="F43" s="952"/>
      <c r="G43" s="952"/>
      <c r="H43" s="952"/>
      <c r="I43" s="953"/>
      <c r="J43" s="467" t="str">
        <f>
IF(基本情報入力シート!M80="","",基本情報入力シート!M80)</f>
        <v/>
      </c>
      <c r="K43" s="468" t="str">
        <f>
IF(基本情報入力シート!R80="","",基本情報入力シート!R80)</f>
        <v/>
      </c>
      <c r="L43" s="468" t="str">
        <f>
IF(基本情報入力シート!W80="","",基本情報入力シート!W80)</f>
        <v/>
      </c>
      <c r="M43" s="469" t="str">
        <f>
IF(基本情報入力シート!X80="","",基本情報入力シート!X80)</f>
        <v/>
      </c>
      <c r="N43" s="470" t="str">
        <f>
IF(基本情報入力シート!Y80="","",基本情報入力シート!Y80)</f>
        <v/>
      </c>
      <c r="O43" s="114"/>
      <c r="P43" s="115"/>
      <c r="Q43" s="116"/>
      <c r="R43" s="117"/>
      <c r="S43" s="108"/>
      <c r="T43" s="461" t="str">
        <f>
IFERROR(S43*VLOOKUP(AE43,【参考】数式用3!$AD$3:$BA$14,MATCH(N43,【参考】数式用3!$AD$2:$BA$2,0)),"")</f>
        <v/>
      </c>
      <c r="U43" s="118"/>
      <c r="V43" s="109"/>
      <c r="W43" s="133"/>
      <c r="X43" s="1030" t="str">
        <f>
IFERROR(V43*VLOOKUP(AF43,【参考】数式用3!$AD$15:$BA$23,MATCH(N43,【参考】数式用3!$AD$2:$BA$2,0)),"")</f>
        <v/>
      </c>
      <c r="Y43" s="1031"/>
      <c r="Z43" s="119"/>
      <c r="AA43" s="110"/>
      <c r="AB43" s="471" t="str">
        <f>
IFERROR(AA43*VLOOKUP(AG43,【参考】数式用3!$AD$24:$BA$27,MATCH(N43,【参考】数式用3!$AD$2:$BA$2,0)),"")</f>
        <v/>
      </c>
      <c r="AC43" s="121"/>
      <c r="AD43" s="463" t="str">
        <f t="shared" si="0"/>
        <v/>
      </c>
      <c r="AE43" s="464" t="str">
        <f t="shared" si="4"/>
        <v/>
      </c>
      <c r="AF43" s="464" t="str">
        <f t="shared" si="5"/>
        <v/>
      </c>
      <c r="AG43" s="464" t="str">
        <f t="shared" si="6"/>
        <v/>
      </c>
    </row>
    <row r="44" spans="1:33" ht="24.95" customHeight="1">
      <c r="A44" s="466">
        <v>
29</v>
      </c>
      <c r="B44" s="951" t="str">
        <f>
IF(基本情報入力シート!C81="","",基本情報入力シート!C81)</f>
        <v/>
      </c>
      <c r="C44" s="952"/>
      <c r="D44" s="952"/>
      <c r="E44" s="952"/>
      <c r="F44" s="952"/>
      <c r="G44" s="952"/>
      <c r="H44" s="952"/>
      <c r="I44" s="953"/>
      <c r="J44" s="467" t="str">
        <f>
IF(基本情報入力シート!M81="","",基本情報入力シート!M81)</f>
        <v/>
      </c>
      <c r="K44" s="468" t="str">
        <f>
IF(基本情報入力シート!R81="","",基本情報入力シート!R81)</f>
        <v/>
      </c>
      <c r="L44" s="468" t="str">
        <f>
IF(基本情報入力シート!W81="","",基本情報入力シート!W81)</f>
        <v/>
      </c>
      <c r="M44" s="469" t="str">
        <f>
IF(基本情報入力シート!X81="","",基本情報入力シート!X81)</f>
        <v/>
      </c>
      <c r="N44" s="470" t="str">
        <f>
IF(基本情報入力シート!Y81="","",基本情報入力シート!Y81)</f>
        <v/>
      </c>
      <c r="O44" s="114"/>
      <c r="P44" s="115"/>
      <c r="Q44" s="116"/>
      <c r="R44" s="117"/>
      <c r="S44" s="108"/>
      <c r="T44" s="461" t="str">
        <f>
IFERROR(S44*VLOOKUP(AE44,【参考】数式用3!$AD$3:$BA$14,MATCH(N44,【参考】数式用3!$AD$2:$BA$2,0)),"")</f>
        <v/>
      </c>
      <c r="U44" s="118"/>
      <c r="V44" s="109"/>
      <c r="W44" s="133"/>
      <c r="X44" s="1030" t="str">
        <f>
IFERROR(V44*VLOOKUP(AF44,【参考】数式用3!$AD$15:$BA$23,MATCH(N44,【参考】数式用3!$AD$2:$BA$2,0)),"")</f>
        <v/>
      </c>
      <c r="Y44" s="1031"/>
      <c r="Z44" s="119"/>
      <c r="AA44" s="110"/>
      <c r="AB44" s="471" t="str">
        <f>
IFERROR(AA44*VLOOKUP(AG44,【参考】数式用3!$AD$24:$BA$27,MATCH(N44,【参考】数式用3!$AD$2:$BA$2,0)),"")</f>
        <v/>
      </c>
      <c r="AC44" s="121"/>
      <c r="AD44" s="463" t="str">
        <f t="shared" si="0"/>
        <v/>
      </c>
      <c r="AE44" s="464" t="str">
        <f t="shared" si="4"/>
        <v/>
      </c>
      <c r="AF44" s="464" t="str">
        <f t="shared" si="5"/>
        <v/>
      </c>
      <c r="AG44" s="464" t="str">
        <f t="shared" si="6"/>
        <v/>
      </c>
    </row>
    <row r="45" spans="1:33" ht="24.95" customHeight="1">
      <c r="A45" s="466">
        <v>
30</v>
      </c>
      <c r="B45" s="951" t="str">
        <f>
IF(基本情報入力シート!C82="","",基本情報入力シート!C82)</f>
        <v/>
      </c>
      <c r="C45" s="952"/>
      <c r="D45" s="952"/>
      <c r="E45" s="952"/>
      <c r="F45" s="952"/>
      <c r="G45" s="952"/>
      <c r="H45" s="952"/>
      <c r="I45" s="953"/>
      <c r="J45" s="467" t="str">
        <f>
IF(基本情報入力シート!M82="","",基本情報入力シート!M82)</f>
        <v/>
      </c>
      <c r="K45" s="468" t="str">
        <f>
IF(基本情報入力シート!R82="","",基本情報入力シート!R82)</f>
        <v/>
      </c>
      <c r="L45" s="468" t="str">
        <f>
IF(基本情報入力シート!W82="","",基本情報入力シート!W82)</f>
        <v/>
      </c>
      <c r="M45" s="469" t="str">
        <f>
IF(基本情報入力シート!X82="","",基本情報入力シート!X82)</f>
        <v/>
      </c>
      <c r="N45" s="470" t="str">
        <f>
IF(基本情報入力シート!Y82="","",基本情報入力シート!Y82)</f>
        <v/>
      </c>
      <c r="O45" s="114"/>
      <c r="P45" s="115"/>
      <c r="Q45" s="116"/>
      <c r="R45" s="117"/>
      <c r="S45" s="108"/>
      <c r="T45" s="461" t="str">
        <f>
IFERROR(S45*VLOOKUP(AE45,【参考】数式用3!$AD$3:$BA$14,MATCH(N45,【参考】数式用3!$AD$2:$BA$2,0)),"")</f>
        <v/>
      </c>
      <c r="U45" s="118"/>
      <c r="V45" s="109"/>
      <c r="W45" s="133"/>
      <c r="X45" s="1030" t="str">
        <f>
IFERROR(V45*VLOOKUP(AF45,【参考】数式用3!$AD$15:$BA$23,MATCH(N45,【参考】数式用3!$AD$2:$BA$2,0)),"")</f>
        <v/>
      </c>
      <c r="Y45" s="1031"/>
      <c r="Z45" s="119"/>
      <c r="AA45" s="110"/>
      <c r="AB45" s="471" t="str">
        <f>
IFERROR(AA45*VLOOKUP(AG45,【参考】数式用3!$AD$24:$BA$27,MATCH(N45,【参考】数式用3!$AD$2:$BA$2,0)),"")</f>
        <v/>
      </c>
      <c r="AC45" s="121"/>
      <c r="AD45" s="463" t="str">
        <f t="shared" si="0"/>
        <v/>
      </c>
      <c r="AE45" s="464" t="str">
        <f t="shared" si="4"/>
        <v/>
      </c>
      <c r="AF45" s="464" t="str">
        <f t="shared" si="5"/>
        <v/>
      </c>
      <c r="AG45" s="464" t="str">
        <f t="shared" si="6"/>
        <v/>
      </c>
    </row>
    <row r="46" spans="1:33" ht="24.95" customHeight="1">
      <c r="A46" s="466">
        <v>
31</v>
      </c>
      <c r="B46" s="951" t="str">
        <f>
IF(基本情報入力シート!C83="","",基本情報入力シート!C83)</f>
        <v/>
      </c>
      <c r="C46" s="952"/>
      <c r="D46" s="952"/>
      <c r="E46" s="952"/>
      <c r="F46" s="952"/>
      <c r="G46" s="952"/>
      <c r="H46" s="952"/>
      <c r="I46" s="953"/>
      <c r="J46" s="467" t="str">
        <f>
IF(基本情報入力シート!M83="","",基本情報入力シート!M83)</f>
        <v/>
      </c>
      <c r="K46" s="468" t="str">
        <f>
IF(基本情報入力シート!R83="","",基本情報入力シート!R83)</f>
        <v/>
      </c>
      <c r="L46" s="468" t="str">
        <f>
IF(基本情報入力シート!W83="","",基本情報入力シート!W83)</f>
        <v/>
      </c>
      <c r="M46" s="469" t="str">
        <f>
IF(基本情報入力シート!X83="","",基本情報入力シート!X83)</f>
        <v/>
      </c>
      <c r="N46" s="470" t="str">
        <f>
IF(基本情報入力シート!Y83="","",基本情報入力シート!Y83)</f>
        <v/>
      </c>
      <c r="O46" s="114"/>
      <c r="P46" s="115"/>
      <c r="Q46" s="116"/>
      <c r="R46" s="117"/>
      <c r="S46" s="108"/>
      <c r="T46" s="461" t="str">
        <f>
IFERROR(S46*VLOOKUP(AE46,【参考】数式用3!$AD$3:$BA$14,MATCH(N46,【参考】数式用3!$AD$2:$BA$2,0)),"")</f>
        <v/>
      </c>
      <c r="U46" s="118"/>
      <c r="V46" s="109"/>
      <c r="W46" s="133"/>
      <c r="X46" s="1030" t="str">
        <f>
IFERROR(V46*VLOOKUP(AF46,【参考】数式用3!$AD$15:$BA$23,MATCH(N46,【参考】数式用3!$AD$2:$BA$2,0)),"")</f>
        <v/>
      </c>
      <c r="Y46" s="1031"/>
      <c r="Z46" s="119"/>
      <c r="AA46" s="110"/>
      <c r="AB46" s="471" t="str">
        <f>
IFERROR(AA46*VLOOKUP(AG46,【参考】数式用3!$AD$24:$BA$27,MATCH(N46,【参考】数式用3!$AD$2:$BA$2,0)),"")</f>
        <v/>
      </c>
      <c r="AC46" s="121"/>
      <c r="AD46" s="463" t="str">
        <f t="shared" si="0"/>
        <v/>
      </c>
      <c r="AE46" s="464" t="str">
        <f t="shared" si="4"/>
        <v/>
      </c>
      <c r="AF46" s="464" t="str">
        <f t="shared" si="5"/>
        <v/>
      </c>
      <c r="AG46" s="464" t="str">
        <f t="shared" si="6"/>
        <v/>
      </c>
    </row>
    <row r="47" spans="1:33" ht="24.95" customHeight="1">
      <c r="A47" s="466">
        <v>
32</v>
      </c>
      <c r="B47" s="951" t="str">
        <f>
IF(基本情報入力シート!C84="","",基本情報入力シート!C84)</f>
        <v/>
      </c>
      <c r="C47" s="952"/>
      <c r="D47" s="952"/>
      <c r="E47" s="952"/>
      <c r="F47" s="952"/>
      <c r="G47" s="952"/>
      <c r="H47" s="952"/>
      <c r="I47" s="953"/>
      <c r="J47" s="467" t="str">
        <f>
IF(基本情報入力シート!M84="","",基本情報入力シート!M84)</f>
        <v/>
      </c>
      <c r="K47" s="468" t="str">
        <f>
IF(基本情報入力シート!R84="","",基本情報入力シート!R84)</f>
        <v/>
      </c>
      <c r="L47" s="468" t="str">
        <f>
IF(基本情報入力シート!W84="","",基本情報入力シート!W84)</f>
        <v/>
      </c>
      <c r="M47" s="469" t="str">
        <f>
IF(基本情報入力シート!X84="","",基本情報入力シート!X84)</f>
        <v/>
      </c>
      <c r="N47" s="470" t="str">
        <f>
IF(基本情報入力シート!Y84="","",基本情報入力シート!Y84)</f>
        <v/>
      </c>
      <c r="O47" s="114"/>
      <c r="P47" s="115"/>
      <c r="Q47" s="116"/>
      <c r="R47" s="117"/>
      <c r="S47" s="108"/>
      <c r="T47" s="461" t="str">
        <f>
IFERROR(S47*VLOOKUP(AE47,【参考】数式用3!$AD$3:$BA$14,MATCH(N47,【参考】数式用3!$AD$2:$BA$2,0)),"")</f>
        <v/>
      </c>
      <c r="U47" s="118"/>
      <c r="V47" s="109"/>
      <c r="W47" s="133"/>
      <c r="X47" s="1030" t="str">
        <f>
IFERROR(V47*VLOOKUP(AF47,【参考】数式用3!$AD$15:$BA$23,MATCH(N47,【参考】数式用3!$AD$2:$BA$2,0)),"")</f>
        <v/>
      </c>
      <c r="Y47" s="1031"/>
      <c r="Z47" s="119"/>
      <c r="AA47" s="110"/>
      <c r="AB47" s="471" t="str">
        <f>
IFERROR(AA47*VLOOKUP(AG47,【参考】数式用3!$AD$24:$BA$27,MATCH(N47,【参考】数式用3!$AD$2:$BA$2,0)),"")</f>
        <v/>
      </c>
      <c r="AC47" s="121"/>
      <c r="AD47" s="463" t="str">
        <f t="shared" si="0"/>
        <v/>
      </c>
      <c r="AE47" s="464" t="str">
        <f t="shared" si="4"/>
        <v/>
      </c>
      <c r="AF47" s="464" t="str">
        <f t="shared" si="5"/>
        <v/>
      </c>
      <c r="AG47" s="464" t="str">
        <f t="shared" si="6"/>
        <v/>
      </c>
    </row>
    <row r="48" spans="1:33" ht="24.95" customHeight="1">
      <c r="A48" s="466">
        <v>
33</v>
      </c>
      <c r="B48" s="951" t="str">
        <f>
IF(基本情報入力シート!C85="","",基本情報入力シート!C85)</f>
        <v/>
      </c>
      <c r="C48" s="952"/>
      <c r="D48" s="952"/>
      <c r="E48" s="952"/>
      <c r="F48" s="952"/>
      <c r="G48" s="952"/>
      <c r="H48" s="952"/>
      <c r="I48" s="953"/>
      <c r="J48" s="467" t="str">
        <f>
IF(基本情報入力シート!M85="","",基本情報入力シート!M85)</f>
        <v/>
      </c>
      <c r="K48" s="468" t="str">
        <f>
IF(基本情報入力シート!R85="","",基本情報入力シート!R85)</f>
        <v/>
      </c>
      <c r="L48" s="468" t="str">
        <f>
IF(基本情報入力シート!W85="","",基本情報入力シート!W85)</f>
        <v/>
      </c>
      <c r="M48" s="469" t="str">
        <f>
IF(基本情報入力シート!X85="","",基本情報入力シート!X85)</f>
        <v/>
      </c>
      <c r="N48" s="470" t="str">
        <f>
IF(基本情報入力シート!Y85="","",基本情報入力シート!Y85)</f>
        <v/>
      </c>
      <c r="O48" s="114"/>
      <c r="P48" s="115"/>
      <c r="Q48" s="116"/>
      <c r="R48" s="117"/>
      <c r="S48" s="108"/>
      <c r="T48" s="461" t="str">
        <f>
IFERROR(S48*VLOOKUP(AE48,【参考】数式用3!$AD$3:$BA$14,MATCH(N48,【参考】数式用3!$AD$2:$BA$2,0)),"")</f>
        <v/>
      </c>
      <c r="U48" s="118"/>
      <c r="V48" s="109"/>
      <c r="W48" s="133"/>
      <c r="X48" s="1030" t="str">
        <f>
IFERROR(V48*VLOOKUP(AF48,【参考】数式用3!$AD$15:$BA$23,MATCH(N48,【参考】数式用3!$AD$2:$BA$2,0)),"")</f>
        <v/>
      </c>
      <c r="Y48" s="1031"/>
      <c r="Z48" s="119"/>
      <c r="AA48" s="110"/>
      <c r="AB48" s="471" t="str">
        <f>
IFERROR(AA48*VLOOKUP(AG48,【参考】数式用3!$AD$24:$BA$27,MATCH(N48,【参考】数式用3!$AD$2:$BA$2,0)),"")</f>
        <v/>
      </c>
      <c r="AC48" s="121"/>
      <c r="AD48" s="463" t="str">
        <f t="shared" si="0"/>
        <v/>
      </c>
      <c r="AE48" s="464" t="str">
        <f t="shared" si="4"/>
        <v/>
      </c>
      <c r="AF48" s="464" t="str">
        <f t="shared" si="5"/>
        <v/>
      </c>
      <c r="AG48" s="464" t="str">
        <f t="shared" si="6"/>
        <v/>
      </c>
    </row>
    <row r="49" spans="1:33" ht="24.95" customHeight="1">
      <c r="A49" s="466">
        <v>
34</v>
      </c>
      <c r="B49" s="951" t="str">
        <f>
IF(基本情報入力シート!C86="","",基本情報入力シート!C86)</f>
        <v/>
      </c>
      <c r="C49" s="952"/>
      <c r="D49" s="952"/>
      <c r="E49" s="952"/>
      <c r="F49" s="952"/>
      <c r="G49" s="952"/>
      <c r="H49" s="952"/>
      <c r="I49" s="953"/>
      <c r="J49" s="467" t="str">
        <f>
IF(基本情報入力シート!M86="","",基本情報入力シート!M86)</f>
        <v/>
      </c>
      <c r="K49" s="468" t="str">
        <f>
IF(基本情報入力シート!R86="","",基本情報入力シート!R86)</f>
        <v/>
      </c>
      <c r="L49" s="468" t="str">
        <f>
IF(基本情報入力シート!W86="","",基本情報入力シート!W86)</f>
        <v/>
      </c>
      <c r="M49" s="469" t="str">
        <f>
IF(基本情報入力シート!X86="","",基本情報入力シート!X86)</f>
        <v/>
      </c>
      <c r="N49" s="470" t="str">
        <f>
IF(基本情報入力シート!Y86="","",基本情報入力シート!Y86)</f>
        <v/>
      </c>
      <c r="O49" s="114"/>
      <c r="P49" s="115"/>
      <c r="Q49" s="116"/>
      <c r="R49" s="117"/>
      <c r="S49" s="108"/>
      <c r="T49" s="461" t="str">
        <f>
IFERROR(S49*VLOOKUP(AE49,【参考】数式用3!$AD$3:$BA$14,MATCH(N49,【参考】数式用3!$AD$2:$BA$2,0)),"")</f>
        <v/>
      </c>
      <c r="U49" s="118"/>
      <c r="V49" s="109"/>
      <c r="W49" s="133"/>
      <c r="X49" s="1030" t="str">
        <f>
IFERROR(V49*VLOOKUP(AF49,【参考】数式用3!$AD$15:$BA$23,MATCH(N49,【参考】数式用3!$AD$2:$BA$2,0)),"")</f>
        <v/>
      </c>
      <c r="Y49" s="1031"/>
      <c r="Z49" s="119"/>
      <c r="AA49" s="110"/>
      <c r="AB49" s="471" t="str">
        <f>
IFERROR(AA49*VLOOKUP(AG49,【参考】数式用3!$AD$24:$BA$27,MATCH(N49,【参考】数式用3!$AD$2:$BA$2,0)),"")</f>
        <v/>
      </c>
      <c r="AC49" s="121"/>
      <c r="AD49" s="463" t="str">
        <f t="shared" si="0"/>
        <v/>
      </c>
      <c r="AE49" s="464" t="str">
        <f t="shared" si="4"/>
        <v/>
      </c>
      <c r="AF49" s="464" t="str">
        <f t="shared" si="5"/>
        <v/>
      </c>
      <c r="AG49" s="464" t="str">
        <f t="shared" si="6"/>
        <v/>
      </c>
    </row>
    <row r="50" spans="1:33" ht="24.95" customHeight="1">
      <c r="A50" s="466">
        <v>
35</v>
      </c>
      <c r="B50" s="951" t="str">
        <f>
IF(基本情報入力シート!C87="","",基本情報入力シート!C87)</f>
        <v/>
      </c>
      <c r="C50" s="952"/>
      <c r="D50" s="952"/>
      <c r="E50" s="952"/>
      <c r="F50" s="952"/>
      <c r="G50" s="952"/>
      <c r="H50" s="952"/>
      <c r="I50" s="953"/>
      <c r="J50" s="467" t="str">
        <f>
IF(基本情報入力シート!M87="","",基本情報入力シート!M87)</f>
        <v/>
      </c>
      <c r="K50" s="468" t="str">
        <f>
IF(基本情報入力シート!R87="","",基本情報入力シート!R87)</f>
        <v/>
      </c>
      <c r="L50" s="468" t="str">
        <f>
IF(基本情報入力シート!W87="","",基本情報入力シート!W87)</f>
        <v/>
      </c>
      <c r="M50" s="469" t="str">
        <f>
IF(基本情報入力シート!X87="","",基本情報入力シート!X87)</f>
        <v/>
      </c>
      <c r="N50" s="470" t="str">
        <f>
IF(基本情報入力シート!Y87="","",基本情報入力シート!Y87)</f>
        <v/>
      </c>
      <c r="O50" s="114"/>
      <c r="P50" s="115"/>
      <c r="Q50" s="116"/>
      <c r="R50" s="117"/>
      <c r="S50" s="108"/>
      <c r="T50" s="461" t="str">
        <f>
IFERROR(S50*VLOOKUP(AE50,【参考】数式用3!$AD$3:$BA$14,MATCH(N50,【参考】数式用3!$AD$2:$BA$2,0)),"")</f>
        <v/>
      </c>
      <c r="U50" s="118"/>
      <c r="V50" s="109"/>
      <c r="W50" s="133"/>
      <c r="X50" s="1030" t="str">
        <f>
IFERROR(V50*VLOOKUP(AF50,【参考】数式用3!$AD$15:$BA$23,MATCH(N50,【参考】数式用3!$AD$2:$BA$2,0)),"")</f>
        <v/>
      </c>
      <c r="Y50" s="1031"/>
      <c r="Z50" s="119"/>
      <c r="AA50" s="110"/>
      <c r="AB50" s="471" t="str">
        <f>
IFERROR(AA50*VLOOKUP(AG50,【参考】数式用3!$AD$24:$BA$27,MATCH(N50,【参考】数式用3!$AD$2:$BA$2,0)),"")</f>
        <v/>
      </c>
      <c r="AC50" s="121"/>
      <c r="AD50" s="463" t="str">
        <f t="shared" si="0"/>
        <v/>
      </c>
      <c r="AE50" s="464" t="str">
        <f t="shared" si="4"/>
        <v/>
      </c>
      <c r="AF50" s="464" t="str">
        <f t="shared" si="5"/>
        <v/>
      </c>
      <c r="AG50" s="464" t="str">
        <f t="shared" si="6"/>
        <v/>
      </c>
    </row>
    <row r="51" spans="1:33" ht="24.95" customHeight="1">
      <c r="A51" s="466">
        <v>
36</v>
      </c>
      <c r="B51" s="951" t="str">
        <f>
IF(基本情報入力シート!C88="","",基本情報入力シート!C88)</f>
        <v/>
      </c>
      <c r="C51" s="952"/>
      <c r="D51" s="952"/>
      <c r="E51" s="952"/>
      <c r="F51" s="952"/>
      <c r="G51" s="952"/>
      <c r="H51" s="952"/>
      <c r="I51" s="953"/>
      <c r="J51" s="467" t="str">
        <f>
IF(基本情報入力シート!M88="","",基本情報入力シート!M88)</f>
        <v/>
      </c>
      <c r="K51" s="468" t="str">
        <f>
IF(基本情報入力シート!R88="","",基本情報入力シート!R88)</f>
        <v/>
      </c>
      <c r="L51" s="468" t="str">
        <f>
IF(基本情報入力シート!W88="","",基本情報入力シート!W88)</f>
        <v/>
      </c>
      <c r="M51" s="469" t="str">
        <f>
IF(基本情報入力シート!X88="","",基本情報入力シート!X88)</f>
        <v/>
      </c>
      <c r="N51" s="470" t="str">
        <f>
IF(基本情報入力シート!Y88="","",基本情報入力シート!Y88)</f>
        <v/>
      </c>
      <c r="O51" s="114"/>
      <c r="P51" s="115"/>
      <c r="Q51" s="116"/>
      <c r="R51" s="117"/>
      <c r="S51" s="108"/>
      <c r="T51" s="461" t="str">
        <f>
IFERROR(S51*VLOOKUP(AE51,【参考】数式用3!$AD$3:$BA$14,MATCH(N51,【参考】数式用3!$AD$2:$BA$2,0)),"")</f>
        <v/>
      </c>
      <c r="U51" s="118"/>
      <c r="V51" s="109"/>
      <c r="W51" s="133"/>
      <c r="X51" s="1030" t="str">
        <f>
IFERROR(V51*VLOOKUP(AF51,【参考】数式用3!$AD$15:$BA$23,MATCH(N51,【参考】数式用3!$AD$2:$BA$2,0)),"")</f>
        <v/>
      </c>
      <c r="Y51" s="1031"/>
      <c r="Z51" s="119"/>
      <c r="AA51" s="110"/>
      <c r="AB51" s="471" t="str">
        <f>
IFERROR(AA51*VLOOKUP(AG51,【参考】数式用3!$AD$24:$BA$27,MATCH(N51,【参考】数式用3!$AD$2:$BA$2,0)),"")</f>
        <v/>
      </c>
      <c r="AC51" s="121"/>
      <c r="AD51" s="463" t="str">
        <f t="shared" si="0"/>
        <v/>
      </c>
      <c r="AE51" s="464" t="str">
        <f t="shared" si="4"/>
        <v/>
      </c>
      <c r="AF51" s="464" t="str">
        <f t="shared" si="5"/>
        <v/>
      </c>
      <c r="AG51" s="464" t="str">
        <f t="shared" si="6"/>
        <v/>
      </c>
    </row>
    <row r="52" spans="1:33" ht="24.95" customHeight="1">
      <c r="A52" s="466">
        <v>
37</v>
      </c>
      <c r="B52" s="951" t="str">
        <f>
IF(基本情報入力シート!C89="","",基本情報入力シート!C89)</f>
        <v/>
      </c>
      <c r="C52" s="952"/>
      <c r="D52" s="952"/>
      <c r="E52" s="952"/>
      <c r="F52" s="952"/>
      <c r="G52" s="952"/>
      <c r="H52" s="952"/>
      <c r="I52" s="953"/>
      <c r="J52" s="467" t="str">
        <f>
IF(基本情報入力シート!M89="","",基本情報入力シート!M89)</f>
        <v/>
      </c>
      <c r="K52" s="468" t="str">
        <f>
IF(基本情報入力シート!R89="","",基本情報入力シート!R89)</f>
        <v/>
      </c>
      <c r="L52" s="468" t="str">
        <f>
IF(基本情報入力シート!W89="","",基本情報入力シート!W89)</f>
        <v/>
      </c>
      <c r="M52" s="469" t="str">
        <f>
IF(基本情報入力シート!X89="","",基本情報入力シート!X89)</f>
        <v/>
      </c>
      <c r="N52" s="470" t="str">
        <f>
IF(基本情報入力シート!Y89="","",基本情報入力シート!Y89)</f>
        <v/>
      </c>
      <c r="O52" s="114"/>
      <c r="P52" s="115"/>
      <c r="Q52" s="116"/>
      <c r="R52" s="117"/>
      <c r="S52" s="108"/>
      <c r="T52" s="461" t="str">
        <f>
IFERROR(S52*VLOOKUP(AE52,【参考】数式用3!$AD$3:$BA$14,MATCH(N52,【参考】数式用3!$AD$2:$BA$2,0)),"")</f>
        <v/>
      </c>
      <c r="U52" s="118"/>
      <c r="V52" s="109"/>
      <c r="W52" s="133"/>
      <c r="X52" s="1030" t="str">
        <f>
IFERROR(V52*VLOOKUP(AF52,【参考】数式用3!$AD$15:$BA$23,MATCH(N52,【参考】数式用3!$AD$2:$BA$2,0)),"")</f>
        <v/>
      </c>
      <c r="Y52" s="1031"/>
      <c r="Z52" s="119"/>
      <c r="AA52" s="110"/>
      <c r="AB52" s="471" t="str">
        <f>
IFERROR(AA52*VLOOKUP(AG52,【参考】数式用3!$AD$24:$BA$27,MATCH(N52,【参考】数式用3!$AD$2:$BA$2,0)),"")</f>
        <v/>
      </c>
      <c r="AC52" s="121"/>
      <c r="AD52" s="463" t="str">
        <f t="shared" si="0"/>
        <v/>
      </c>
      <c r="AE52" s="464" t="str">
        <f t="shared" si="4"/>
        <v/>
      </c>
      <c r="AF52" s="464" t="str">
        <f t="shared" si="5"/>
        <v/>
      </c>
      <c r="AG52" s="464" t="str">
        <f t="shared" si="6"/>
        <v/>
      </c>
    </row>
    <row r="53" spans="1:33" ht="24.95" customHeight="1">
      <c r="A53" s="466">
        <v>
38</v>
      </c>
      <c r="B53" s="951" t="str">
        <f>
IF(基本情報入力シート!C90="","",基本情報入力シート!C90)</f>
        <v/>
      </c>
      <c r="C53" s="952"/>
      <c r="D53" s="952"/>
      <c r="E53" s="952"/>
      <c r="F53" s="952"/>
      <c r="G53" s="952"/>
      <c r="H53" s="952"/>
      <c r="I53" s="953"/>
      <c r="J53" s="467" t="str">
        <f>
IF(基本情報入力シート!M90="","",基本情報入力シート!M90)</f>
        <v/>
      </c>
      <c r="K53" s="468" t="str">
        <f>
IF(基本情報入力シート!R90="","",基本情報入力シート!R90)</f>
        <v/>
      </c>
      <c r="L53" s="468" t="str">
        <f>
IF(基本情報入力シート!W90="","",基本情報入力シート!W90)</f>
        <v/>
      </c>
      <c r="M53" s="469" t="str">
        <f>
IF(基本情報入力シート!X90="","",基本情報入力シート!X90)</f>
        <v/>
      </c>
      <c r="N53" s="470" t="str">
        <f>
IF(基本情報入力シート!Y90="","",基本情報入力シート!Y90)</f>
        <v/>
      </c>
      <c r="O53" s="114"/>
      <c r="P53" s="115"/>
      <c r="Q53" s="116"/>
      <c r="R53" s="117"/>
      <c r="S53" s="108"/>
      <c r="T53" s="461" t="str">
        <f>
IFERROR(S53*VLOOKUP(AE53,【参考】数式用3!$AD$3:$BA$14,MATCH(N53,【参考】数式用3!$AD$2:$BA$2,0)),"")</f>
        <v/>
      </c>
      <c r="U53" s="118"/>
      <c r="V53" s="109"/>
      <c r="W53" s="133"/>
      <c r="X53" s="1030" t="str">
        <f>
IFERROR(V53*VLOOKUP(AF53,【参考】数式用3!$AD$15:$BA$23,MATCH(N53,【参考】数式用3!$AD$2:$BA$2,0)),"")</f>
        <v/>
      </c>
      <c r="Y53" s="1031"/>
      <c r="Z53" s="119"/>
      <c r="AA53" s="110"/>
      <c r="AB53" s="471" t="str">
        <f>
IFERROR(AA53*VLOOKUP(AG53,【参考】数式用3!$AD$24:$BA$27,MATCH(N53,【参考】数式用3!$AD$2:$BA$2,0)),"")</f>
        <v/>
      </c>
      <c r="AC53" s="121"/>
      <c r="AD53" s="463" t="str">
        <f t="shared" si="0"/>
        <v/>
      </c>
      <c r="AE53" s="464" t="str">
        <f t="shared" si="4"/>
        <v/>
      </c>
      <c r="AF53" s="464" t="str">
        <f t="shared" si="5"/>
        <v/>
      </c>
      <c r="AG53" s="464" t="str">
        <f t="shared" si="6"/>
        <v/>
      </c>
    </row>
    <row r="54" spans="1:33" ht="24.95" customHeight="1">
      <c r="A54" s="466">
        <v>
39</v>
      </c>
      <c r="B54" s="951" t="str">
        <f>
IF(基本情報入力シート!C91="","",基本情報入力シート!C91)</f>
        <v/>
      </c>
      <c r="C54" s="952"/>
      <c r="D54" s="952"/>
      <c r="E54" s="952"/>
      <c r="F54" s="952"/>
      <c r="G54" s="952"/>
      <c r="H54" s="952"/>
      <c r="I54" s="953"/>
      <c r="J54" s="467" t="str">
        <f>
IF(基本情報入力シート!M91="","",基本情報入力シート!M91)</f>
        <v/>
      </c>
      <c r="K54" s="468" t="str">
        <f>
IF(基本情報入力シート!R91="","",基本情報入力シート!R91)</f>
        <v/>
      </c>
      <c r="L54" s="468" t="str">
        <f>
IF(基本情報入力シート!W91="","",基本情報入力シート!W91)</f>
        <v/>
      </c>
      <c r="M54" s="469" t="str">
        <f>
IF(基本情報入力シート!X91="","",基本情報入力シート!X91)</f>
        <v/>
      </c>
      <c r="N54" s="470" t="str">
        <f>
IF(基本情報入力シート!Y91="","",基本情報入力シート!Y91)</f>
        <v/>
      </c>
      <c r="O54" s="114"/>
      <c r="P54" s="115"/>
      <c r="Q54" s="116"/>
      <c r="R54" s="117"/>
      <c r="S54" s="108"/>
      <c r="T54" s="461" t="str">
        <f>
IFERROR(S54*VLOOKUP(AE54,【参考】数式用3!$AD$3:$BA$14,MATCH(N54,【参考】数式用3!$AD$2:$BA$2,0)),"")</f>
        <v/>
      </c>
      <c r="U54" s="118"/>
      <c r="V54" s="109"/>
      <c r="W54" s="133"/>
      <c r="X54" s="1030" t="str">
        <f>
IFERROR(V54*VLOOKUP(AF54,【参考】数式用3!$AD$15:$BA$23,MATCH(N54,【参考】数式用3!$AD$2:$BA$2,0)),"")</f>
        <v/>
      </c>
      <c r="Y54" s="1031"/>
      <c r="Z54" s="119"/>
      <c r="AA54" s="110"/>
      <c r="AB54" s="471" t="str">
        <f>
IFERROR(AA54*VLOOKUP(AG54,【参考】数式用3!$AD$24:$BA$27,MATCH(N54,【参考】数式用3!$AD$2:$BA$2,0)),"")</f>
        <v/>
      </c>
      <c r="AC54" s="121"/>
      <c r="AD54" s="463" t="str">
        <f t="shared" si="0"/>
        <v/>
      </c>
      <c r="AE54" s="464" t="str">
        <f t="shared" si="4"/>
        <v/>
      </c>
      <c r="AF54" s="464" t="str">
        <f t="shared" si="5"/>
        <v/>
      </c>
      <c r="AG54" s="464" t="str">
        <f t="shared" si="6"/>
        <v/>
      </c>
    </row>
    <row r="55" spans="1:33" ht="24.95" customHeight="1">
      <c r="A55" s="466">
        <v>
40</v>
      </c>
      <c r="B55" s="951" t="str">
        <f>
IF(基本情報入力シート!C92="","",基本情報入力シート!C92)</f>
        <v/>
      </c>
      <c r="C55" s="952"/>
      <c r="D55" s="952"/>
      <c r="E55" s="952"/>
      <c r="F55" s="952"/>
      <c r="G55" s="952"/>
      <c r="H55" s="952"/>
      <c r="I55" s="953"/>
      <c r="J55" s="467" t="str">
        <f>
IF(基本情報入力シート!M92="","",基本情報入力シート!M92)</f>
        <v/>
      </c>
      <c r="K55" s="468" t="str">
        <f>
IF(基本情報入力シート!R92="","",基本情報入力シート!R92)</f>
        <v/>
      </c>
      <c r="L55" s="468" t="str">
        <f>
IF(基本情報入力シート!W92="","",基本情報入力シート!W92)</f>
        <v/>
      </c>
      <c r="M55" s="469" t="str">
        <f>
IF(基本情報入力シート!X92="","",基本情報入力シート!X92)</f>
        <v/>
      </c>
      <c r="N55" s="470" t="str">
        <f>
IF(基本情報入力シート!Y92="","",基本情報入力シート!Y92)</f>
        <v/>
      </c>
      <c r="O55" s="114"/>
      <c r="P55" s="115"/>
      <c r="Q55" s="116"/>
      <c r="R55" s="117"/>
      <c r="S55" s="108"/>
      <c r="T55" s="461" t="str">
        <f>
IFERROR(S55*VLOOKUP(AE55,【参考】数式用3!$AD$3:$BA$14,MATCH(N55,【参考】数式用3!$AD$2:$BA$2,0)),"")</f>
        <v/>
      </c>
      <c r="U55" s="118"/>
      <c r="V55" s="109"/>
      <c r="W55" s="133"/>
      <c r="X55" s="1030" t="str">
        <f>
IFERROR(V55*VLOOKUP(AF55,【参考】数式用3!$AD$15:$BA$23,MATCH(N55,【参考】数式用3!$AD$2:$BA$2,0)),"")</f>
        <v/>
      </c>
      <c r="Y55" s="1031"/>
      <c r="Z55" s="119"/>
      <c r="AA55" s="110"/>
      <c r="AB55" s="471" t="str">
        <f>
IFERROR(AA55*VLOOKUP(AG55,【参考】数式用3!$AD$24:$BA$27,MATCH(N55,【参考】数式用3!$AD$2:$BA$2,0)),"")</f>
        <v/>
      </c>
      <c r="AC55" s="121"/>
      <c r="AD55" s="463" t="str">
        <f t="shared" si="0"/>
        <v/>
      </c>
      <c r="AE55" s="464" t="str">
        <f t="shared" si="4"/>
        <v/>
      </c>
      <c r="AF55" s="464" t="str">
        <f t="shared" si="5"/>
        <v/>
      </c>
      <c r="AG55" s="464" t="str">
        <f t="shared" si="6"/>
        <v/>
      </c>
    </row>
    <row r="56" spans="1:33" ht="24.95" customHeight="1">
      <c r="A56" s="466">
        <v>
41</v>
      </c>
      <c r="B56" s="951" t="str">
        <f>
IF(基本情報入力シート!C93="","",基本情報入力シート!C93)</f>
        <v/>
      </c>
      <c r="C56" s="952"/>
      <c r="D56" s="952"/>
      <c r="E56" s="952"/>
      <c r="F56" s="952"/>
      <c r="G56" s="952"/>
      <c r="H56" s="952"/>
      <c r="I56" s="953"/>
      <c r="J56" s="467" t="str">
        <f>
IF(基本情報入力シート!M93="","",基本情報入力シート!M93)</f>
        <v/>
      </c>
      <c r="K56" s="468" t="str">
        <f>
IF(基本情報入力シート!R93="","",基本情報入力シート!R93)</f>
        <v/>
      </c>
      <c r="L56" s="468" t="str">
        <f>
IF(基本情報入力シート!W93="","",基本情報入力シート!W93)</f>
        <v/>
      </c>
      <c r="M56" s="469" t="str">
        <f>
IF(基本情報入力シート!X93="","",基本情報入力シート!X93)</f>
        <v/>
      </c>
      <c r="N56" s="470" t="str">
        <f>
IF(基本情報入力シート!Y93="","",基本情報入力シート!Y93)</f>
        <v/>
      </c>
      <c r="O56" s="114"/>
      <c r="P56" s="115"/>
      <c r="Q56" s="116"/>
      <c r="R56" s="117"/>
      <c r="S56" s="108"/>
      <c r="T56" s="461" t="str">
        <f>
IFERROR(S56*VLOOKUP(AE56,【参考】数式用3!$AD$3:$BA$14,MATCH(N56,【参考】数式用3!$AD$2:$BA$2,0)),"")</f>
        <v/>
      </c>
      <c r="U56" s="118"/>
      <c r="V56" s="109"/>
      <c r="W56" s="133"/>
      <c r="X56" s="1030" t="str">
        <f>
IFERROR(V56*VLOOKUP(AF56,【参考】数式用3!$AD$15:$BA$23,MATCH(N56,【参考】数式用3!$AD$2:$BA$2,0)),"")</f>
        <v/>
      </c>
      <c r="Y56" s="1031"/>
      <c r="Z56" s="119"/>
      <c r="AA56" s="110"/>
      <c r="AB56" s="471" t="str">
        <f>
IFERROR(AA56*VLOOKUP(AG56,【参考】数式用3!$AD$24:$BA$27,MATCH(N56,【参考】数式用3!$AD$2:$BA$2,0)),"")</f>
        <v/>
      </c>
      <c r="AC56" s="121"/>
      <c r="AD56" s="463" t="str">
        <f t="shared" si="0"/>
        <v/>
      </c>
      <c r="AE56" s="464" t="str">
        <f t="shared" si="4"/>
        <v/>
      </c>
      <c r="AF56" s="464" t="str">
        <f t="shared" si="5"/>
        <v/>
      </c>
      <c r="AG56" s="464" t="str">
        <f t="shared" si="6"/>
        <v/>
      </c>
    </row>
    <row r="57" spans="1:33" ht="24.95" customHeight="1">
      <c r="A57" s="466">
        <v>
42</v>
      </c>
      <c r="B57" s="951" t="str">
        <f>
IF(基本情報入力シート!C94="","",基本情報入力シート!C94)</f>
        <v/>
      </c>
      <c r="C57" s="952"/>
      <c r="D57" s="952"/>
      <c r="E57" s="952"/>
      <c r="F57" s="952"/>
      <c r="G57" s="952"/>
      <c r="H57" s="952"/>
      <c r="I57" s="953"/>
      <c r="J57" s="467" t="str">
        <f>
IF(基本情報入力シート!M94="","",基本情報入力シート!M94)</f>
        <v/>
      </c>
      <c r="K57" s="468" t="str">
        <f>
IF(基本情報入力シート!R94="","",基本情報入力シート!R94)</f>
        <v/>
      </c>
      <c r="L57" s="468" t="str">
        <f>
IF(基本情報入力シート!W94="","",基本情報入力シート!W94)</f>
        <v/>
      </c>
      <c r="M57" s="469" t="str">
        <f>
IF(基本情報入力シート!X94="","",基本情報入力シート!X94)</f>
        <v/>
      </c>
      <c r="N57" s="470" t="str">
        <f>
IF(基本情報入力シート!Y94="","",基本情報入力シート!Y94)</f>
        <v/>
      </c>
      <c r="O57" s="114"/>
      <c r="P57" s="115"/>
      <c r="Q57" s="116"/>
      <c r="R57" s="117"/>
      <c r="S57" s="108"/>
      <c r="T57" s="461" t="str">
        <f>
IFERROR(S57*VLOOKUP(AE57,【参考】数式用3!$AD$3:$BA$14,MATCH(N57,【参考】数式用3!$AD$2:$BA$2,0)),"")</f>
        <v/>
      </c>
      <c r="U57" s="118"/>
      <c r="V57" s="109"/>
      <c r="W57" s="133"/>
      <c r="X57" s="1030" t="str">
        <f>
IFERROR(V57*VLOOKUP(AF57,【参考】数式用3!$AD$15:$BA$23,MATCH(N57,【参考】数式用3!$AD$2:$BA$2,0)),"")</f>
        <v/>
      </c>
      <c r="Y57" s="1031"/>
      <c r="Z57" s="119"/>
      <c r="AA57" s="110"/>
      <c r="AB57" s="471" t="str">
        <f>
IFERROR(AA57*VLOOKUP(AG57,【参考】数式用3!$AD$24:$BA$27,MATCH(N57,【参考】数式用3!$AD$2:$BA$2,0)),"")</f>
        <v/>
      </c>
      <c r="AC57" s="121"/>
      <c r="AD57" s="463" t="str">
        <f t="shared" si="0"/>
        <v/>
      </c>
      <c r="AE57" s="464" t="str">
        <f t="shared" si="4"/>
        <v/>
      </c>
      <c r="AF57" s="464" t="str">
        <f t="shared" si="5"/>
        <v/>
      </c>
      <c r="AG57" s="464" t="str">
        <f t="shared" si="6"/>
        <v/>
      </c>
    </row>
    <row r="58" spans="1:33" ht="24.95" customHeight="1">
      <c r="A58" s="466">
        <v>
43</v>
      </c>
      <c r="B58" s="951" t="str">
        <f>
IF(基本情報入力シート!C95="","",基本情報入力シート!C95)</f>
        <v/>
      </c>
      <c r="C58" s="952"/>
      <c r="D58" s="952"/>
      <c r="E58" s="952"/>
      <c r="F58" s="952"/>
      <c r="G58" s="952"/>
      <c r="H58" s="952"/>
      <c r="I58" s="953"/>
      <c r="J58" s="467" t="str">
        <f>
IF(基本情報入力シート!M95="","",基本情報入力シート!M95)</f>
        <v/>
      </c>
      <c r="K58" s="468" t="str">
        <f>
IF(基本情報入力シート!R95="","",基本情報入力シート!R95)</f>
        <v/>
      </c>
      <c r="L58" s="468" t="str">
        <f>
IF(基本情報入力シート!W95="","",基本情報入力シート!W95)</f>
        <v/>
      </c>
      <c r="M58" s="469" t="str">
        <f>
IF(基本情報入力シート!X95="","",基本情報入力シート!X95)</f>
        <v/>
      </c>
      <c r="N58" s="470" t="str">
        <f>
IF(基本情報入力シート!Y95="","",基本情報入力シート!Y95)</f>
        <v/>
      </c>
      <c r="O58" s="114"/>
      <c r="P58" s="115"/>
      <c r="Q58" s="116"/>
      <c r="R58" s="117"/>
      <c r="S58" s="108"/>
      <c r="T58" s="461" t="str">
        <f>
IFERROR(S58*VLOOKUP(AE58,【参考】数式用3!$AD$3:$BA$14,MATCH(N58,【参考】数式用3!$AD$2:$BA$2,0)),"")</f>
        <v/>
      </c>
      <c r="U58" s="118"/>
      <c r="V58" s="109"/>
      <c r="W58" s="133"/>
      <c r="X58" s="1030" t="str">
        <f>
IFERROR(V58*VLOOKUP(AF58,【参考】数式用3!$AD$15:$BA$23,MATCH(N58,【参考】数式用3!$AD$2:$BA$2,0)),"")</f>
        <v/>
      </c>
      <c r="Y58" s="1031"/>
      <c r="Z58" s="119"/>
      <c r="AA58" s="110"/>
      <c r="AB58" s="471" t="str">
        <f>
IFERROR(AA58*VLOOKUP(AG58,【参考】数式用3!$AD$24:$BA$27,MATCH(N58,【参考】数式用3!$AD$2:$BA$2,0)),"")</f>
        <v/>
      </c>
      <c r="AC58" s="121"/>
      <c r="AD58" s="463" t="str">
        <f t="shared" si="0"/>
        <v/>
      </c>
      <c r="AE58" s="464" t="str">
        <f t="shared" si="4"/>
        <v/>
      </c>
      <c r="AF58" s="464" t="str">
        <f t="shared" si="5"/>
        <v/>
      </c>
      <c r="AG58" s="464" t="str">
        <f t="shared" si="6"/>
        <v/>
      </c>
    </row>
    <row r="59" spans="1:33" ht="24.95" customHeight="1">
      <c r="A59" s="466">
        <v>
44</v>
      </c>
      <c r="B59" s="951" t="str">
        <f>
IF(基本情報入力シート!C96="","",基本情報入力シート!C96)</f>
        <v/>
      </c>
      <c r="C59" s="952"/>
      <c r="D59" s="952"/>
      <c r="E59" s="952"/>
      <c r="F59" s="952"/>
      <c r="G59" s="952"/>
      <c r="H59" s="952"/>
      <c r="I59" s="953"/>
      <c r="J59" s="467" t="str">
        <f>
IF(基本情報入力シート!M96="","",基本情報入力シート!M96)</f>
        <v/>
      </c>
      <c r="K59" s="468" t="str">
        <f>
IF(基本情報入力シート!R96="","",基本情報入力シート!R96)</f>
        <v/>
      </c>
      <c r="L59" s="468" t="str">
        <f>
IF(基本情報入力シート!W96="","",基本情報入力シート!W96)</f>
        <v/>
      </c>
      <c r="M59" s="469" t="str">
        <f>
IF(基本情報入力シート!X96="","",基本情報入力シート!X96)</f>
        <v/>
      </c>
      <c r="N59" s="470" t="str">
        <f>
IF(基本情報入力シート!Y96="","",基本情報入力シート!Y96)</f>
        <v/>
      </c>
      <c r="O59" s="114"/>
      <c r="P59" s="115"/>
      <c r="Q59" s="116"/>
      <c r="R59" s="117"/>
      <c r="S59" s="108"/>
      <c r="T59" s="461" t="str">
        <f>
IFERROR(S59*VLOOKUP(AE59,【参考】数式用3!$AD$3:$BA$14,MATCH(N59,【参考】数式用3!$AD$2:$BA$2,0)),"")</f>
        <v/>
      </c>
      <c r="U59" s="118"/>
      <c r="V59" s="109"/>
      <c r="W59" s="133"/>
      <c r="X59" s="1030" t="str">
        <f>
IFERROR(V59*VLOOKUP(AF59,【参考】数式用3!$AD$15:$BA$23,MATCH(N59,【参考】数式用3!$AD$2:$BA$2,0)),"")</f>
        <v/>
      </c>
      <c r="Y59" s="1031"/>
      <c r="Z59" s="119"/>
      <c r="AA59" s="110"/>
      <c r="AB59" s="471" t="str">
        <f>
IFERROR(AA59*VLOOKUP(AG59,【参考】数式用3!$AD$24:$BA$27,MATCH(N59,【参考】数式用3!$AD$2:$BA$2,0)),"")</f>
        <v/>
      </c>
      <c r="AC59" s="121"/>
      <c r="AD59" s="463" t="str">
        <f t="shared" si="0"/>
        <v/>
      </c>
      <c r="AE59" s="464" t="str">
        <f t="shared" si="4"/>
        <v/>
      </c>
      <c r="AF59" s="464" t="str">
        <f t="shared" si="5"/>
        <v/>
      </c>
      <c r="AG59" s="464" t="str">
        <f t="shared" si="6"/>
        <v/>
      </c>
    </row>
    <row r="60" spans="1:33" ht="24.95" customHeight="1">
      <c r="A60" s="466">
        <v>
45</v>
      </c>
      <c r="B60" s="951" t="str">
        <f>
IF(基本情報入力シート!C97="","",基本情報入力シート!C97)</f>
        <v/>
      </c>
      <c r="C60" s="952"/>
      <c r="D60" s="952"/>
      <c r="E60" s="952"/>
      <c r="F60" s="952"/>
      <c r="G60" s="952"/>
      <c r="H60" s="952"/>
      <c r="I60" s="953"/>
      <c r="J60" s="467" t="str">
        <f>
IF(基本情報入力シート!M97="","",基本情報入力シート!M97)</f>
        <v/>
      </c>
      <c r="K60" s="468" t="str">
        <f>
IF(基本情報入力シート!R97="","",基本情報入力シート!R97)</f>
        <v/>
      </c>
      <c r="L60" s="468" t="str">
        <f>
IF(基本情報入力シート!W97="","",基本情報入力シート!W97)</f>
        <v/>
      </c>
      <c r="M60" s="469" t="str">
        <f>
IF(基本情報入力シート!X97="","",基本情報入力シート!X97)</f>
        <v/>
      </c>
      <c r="N60" s="470" t="str">
        <f>
IF(基本情報入力シート!Y97="","",基本情報入力シート!Y97)</f>
        <v/>
      </c>
      <c r="O60" s="114"/>
      <c r="P60" s="115"/>
      <c r="Q60" s="116"/>
      <c r="R60" s="117"/>
      <c r="S60" s="108"/>
      <c r="T60" s="461" t="str">
        <f>
IFERROR(S60*VLOOKUP(AE60,【参考】数式用3!$AD$3:$BA$14,MATCH(N60,【参考】数式用3!$AD$2:$BA$2,0)),"")</f>
        <v/>
      </c>
      <c r="U60" s="118"/>
      <c r="V60" s="109"/>
      <c r="W60" s="133"/>
      <c r="X60" s="1030" t="str">
        <f>
IFERROR(V60*VLOOKUP(AF60,【参考】数式用3!$AD$15:$BA$23,MATCH(N60,【参考】数式用3!$AD$2:$BA$2,0)),"")</f>
        <v/>
      </c>
      <c r="Y60" s="1031"/>
      <c r="Z60" s="119"/>
      <c r="AA60" s="110"/>
      <c r="AB60" s="471" t="str">
        <f>
IFERROR(AA60*VLOOKUP(AG60,【参考】数式用3!$AD$24:$BA$27,MATCH(N60,【参考】数式用3!$AD$2:$BA$2,0)),"")</f>
        <v/>
      </c>
      <c r="AC60" s="121"/>
      <c r="AD60" s="463" t="str">
        <f t="shared" si="0"/>
        <v/>
      </c>
      <c r="AE60" s="464" t="str">
        <f t="shared" si="4"/>
        <v/>
      </c>
      <c r="AF60" s="464" t="str">
        <f t="shared" si="5"/>
        <v/>
      </c>
      <c r="AG60" s="464" t="str">
        <f t="shared" si="6"/>
        <v/>
      </c>
    </row>
    <row r="61" spans="1:33" ht="24.95" customHeight="1">
      <c r="A61" s="466">
        <v>
46</v>
      </c>
      <c r="B61" s="951" t="str">
        <f>
IF(基本情報入力シート!C98="","",基本情報入力シート!C98)</f>
        <v/>
      </c>
      <c r="C61" s="952"/>
      <c r="D61" s="952"/>
      <c r="E61" s="952"/>
      <c r="F61" s="952"/>
      <c r="G61" s="952"/>
      <c r="H61" s="952"/>
      <c r="I61" s="953"/>
      <c r="J61" s="467" t="str">
        <f>
IF(基本情報入力シート!M98="","",基本情報入力シート!M98)</f>
        <v/>
      </c>
      <c r="K61" s="468" t="str">
        <f>
IF(基本情報入力シート!R98="","",基本情報入力シート!R98)</f>
        <v/>
      </c>
      <c r="L61" s="468" t="str">
        <f>
IF(基本情報入力シート!W98="","",基本情報入力シート!W98)</f>
        <v/>
      </c>
      <c r="M61" s="469" t="str">
        <f>
IF(基本情報入力シート!X98="","",基本情報入力シート!X98)</f>
        <v/>
      </c>
      <c r="N61" s="470" t="str">
        <f>
IF(基本情報入力シート!Y98="","",基本情報入力シート!Y98)</f>
        <v/>
      </c>
      <c r="O61" s="114"/>
      <c r="P61" s="115"/>
      <c r="Q61" s="116"/>
      <c r="R61" s="117"/>
      <c r="S61" s="108"/>
      <c r="T61" s="461" t="str">
        <f>
IFERROR(S61*VLOOKUP(AE61,【参考】数式用3!$AD$3:$BA$14,MATCH(N61,【参考】数式用3!$AD$2:$BA$2,0)),"")</f>
        <v/>
      </c>
      <c r="U61" s="118"/>
      <c r="V61" s="109"/>
      <c r="W61" s="133"/>
      <c r="X61" s="1030" t="str">
        <f>
IFERROR(V61*VLOOKUP(AF61,【参考】数式用3!$AD$15:$BA$23,MATCH(N61,【参考】数式用3!$AD$2:$BA$2,0)),"")</f>
        <v/>
      </c>
      <c r="Y61" s="1031"/>
      <c r="Z61" s="119"/>
      <c r="AA61" s="110"/>
      <c r="AB61" s="471" t="str">
        <f>
IFERROR(AA61*VLOOKUP(AG61,【参考】数式用3!$AD$24:$BA$27,MATCH(N61,【参考】数式用3!$AD$2:$BA$2,0)),"")</f>
        <v/>
      </c>
      <c r="AC61" s="121"/>
      <c r="AD61" s="463" t="str">
        <f t="shared" si="0"/>
        <v/>
      </c>
      <c r="AE61" s="464" t="str">
        <f t="shared" si="4"/>
        <v/>
      </c>
      <c r="AF61" s="464" t="str">
        <f t="shared" si="5"/>
        <v/>
      </c>
      <c r="AG61" s="464" t="str">
        <f t="shared" si="6"/>
        <v/>
      </c>
    </row>
    <row r="62" spans="1:33" ht="24.95" customHeight="1">
      <c r="A62" s="466">
        <v>
47</v>
      </c>
      <c r="B62" s="951" t="str">
        <f>
IF(基本情報入力シート!C99="","",基本情報入力シート!C99)</f>
        <v/>
      </c>
      <c r="C62" s="952"/>
      <c r="D62" s="952"/>
      <c r="E62" s="952"/>
      <c r="F62" s="952"/>
      <c r="G62" s="952"/>
      <c r="H62" s="952"/>
      <c r="I62" s="953"/>
      <c r="J62" s="467" t="str">
        <f>
IF(基本情報入力シート!M99="","",基本情報入力シート!M99)</f>
        <v/>
      </c>
      <c r="K62" s="468" t="str">
        <f>
IF(基本情報入力シート!R99="","",基本情報入力シート!R99)</f>
        <v/>
      </c>
      <c r="L62" s="468" t="str">
        <f>
IF(基本情報入力シート!W99="","",基本情報入力シート!W99)</f>
        <v/>
      </c>
      <c r="M62" s="469" t="str">
        <f>
IF(基本情報入力シート!X99="","",基本情報入力シート!X99)</f>
        <v/>
      </c>
      <c r="N62" s="470" t="str">
        <f>
IF(基本情報入力シート!Y99="","",基本情報入力シート!Y99)</f>
        <v/>
      </c>
      <c r="O62" s="114"/>
      <c r="P62" s="115"/>
      <c r="Q62" s="116"/>
      <c r="R62" s="117"/>
      <c r="S62" s="108"/>
      <c r="T62" s="461" t="str">
        <f>
IFERROR(S62*VLOOKUP(AE62,【参考】数式用3!$AD$3:$BA$14,MATCH(N62,【参考】数式用3!$AD$2:$BA$2,0)),"")</f>
        <v/>
      </c>
      <c r="U62" s="118"/>
      <c r="V62" s="109"/>
      <c r="W62" s="133"/>
      <c r="X62" s="1030" t="str">
        <f>
IFERROR(V62*VLOOKUP(AF62,【参考】数式用3!$AD$15:$BA$23,MATCH(N62,【参考】数式用3!$AD$2:$BA$2,0)),"")</f>
        <v/>
      </c>
      <c r="Y62" s="1031"/>
      <c r="Z62" s="119"/>
      <c r="AA62" s="110"/>
      <c r="AB62" s="471" t="str">
        <f>
IFERROR(AA62*VLOOKUP(AG62,【参考】数式用3!$AD$24:$BA$27,MATCH(N62,【参考】数式用3!$AD$2:$BA$2,0)),"")</f>
        <v/>
      </c>
      <c r="AC62" s="121"/>
      <c r="AD62" s="463" t="str">
        <f t="shared" si="0"/>
        <v/>
      </c>
      <c r="AE62" s="464" t="str">
        <f t="shared" si="4"/>
        <v/>
      </c>
      <c r="AF62" s="464" t="str">
        <f t="shared" si="5"/>
        <v/>
      </c>
      <c r="AG62" s="464" t="str">
        <f t="shared" si="6"/>
        <v/>
      </c>
    </row>
    <row r="63" spans="1:33" ht="24.95" customHeight="1">
      <c r="A63" s="466">
        <v>
48</v>
      </c>
      <c r="B63" s="951" t="str">
        <f>
IF(基本情報入力シート!C100="","",基本情報入力シート!C100)</f>
        <v/>
      </c>
      <c r="C63" s="952"/>
      <c r="D63" s="952"/>
      <c r="E63" s="952"/>
      <c r="F63" s="952"/>
      <c r="G63" s="952"/>
      <c r="H63" s="952"/>
      <c r="I63" s="953"/>
      <c r="J63" s="467" t="str">
        <f>
IF(基本情報入力シート!M100="","",基本情報入力シート!M100)</f>
        <v/>
      </c>
      <c r="K63" s="468" t="str">
        <f>
IF(基本情報入力シート!R100="","",基本情報入力シート!R100)</f>
        <v/>
      </c>
      <c r="L63" s="468" t="str">
        <f>
IF(基本情報入力シート!W100="","",基本情報入力シート!W100)</f>
        <v/>
      </c>
      <c r="M63" s="469" t="str">
        <f>
IF(基本情報入力シート!X100="","",基本情報入力シート!X100)</f>
        <v/>
      </c>
      <c r="N63" s="470" t="str">
        <f>
IF(基本情報入力シート!Y100="","",基本情報入力シート!Y100)</f>
        <v/>
      </c>
      <c r="O63" s="114"/>
      <c r="P63" s="115"/>
      <c r="Q63" s="116"/>
      <c r="R63" s="117"/>
      <c r="S63" s="108"/>
      <c r="T63" s="461" t="str">
        <f>
IFERROR(S63*VLOOKUP(AE63,【参考】数式用3!$AD$3:$BA$14,MATCH(N63,【参考】数式用3!$AD$2:$BA$2,0)),"")</f>
        <v/>
      </c>
      <c r="U63" s="118"/>
      <c r="V63" s="109"/>
      <c r="W63" s="133"/>
      <c r="X63" s="1030" t="str">
        <f>
IFERROR(V63*VLOOKUP(AF63,【参考】数式用3!$AD$15:$BA$23,MATCH(N63,【参考】数式用3!$AD$2:$BA$2,0)),"")</f>
        <v/>
      </c>
      <c r="Y63" s="1031"/>
      <c r="Z63" s="119"/>
      <c r="AA63" s="110"/>
      <c r="AB63" s="471" t="str">
        <f>
IFERROR(AA63*VLOOKUP(AG63,【参考】数式用3!$AD$24:$BA$27,MATCH(N63,【参考】数式用3!$AD$2:$BA$2,0)),"")</f>
        <v/>
      </c>
      <c r="AC63" s="121"/>
      <c r="AD63" s="463" t="str">
        <f t="shared" si="0"/>
        <v/>
      </c>
      <c r="AE63" s="464" t="str">
        <f t="shared" si="4"/>
        <v/>
      </c>
      <c r="AF63" s="464" t="str">
        <f t="shared" si="5"/>
        <v/>
      </c>
      <c r="AG63" s="464" t="str">
        <f t="shared" si="6"/>
        <v/>
      </c>
    </row>
    <row r="64" spans="1:33" ht="24.95" customHeight="1">
      <c r="A64" s="466">
        <v>
49</v>
      </c>
      <c r="B64" s="951" t="str">
        <f>
IF(基本情報入力シート!C101="","",基本情報入力シート!C101)</f>
        <v/>
      </c>
      <c r="C64" s="952"/>
      <c r="D64" s="952"/>
      <c r="E64" s="952"/>
      <c r="F64" s="952"/>
      <c r="G64" s="952"/>
      <c r="H64" s="952"/>
      <c r="I64" s="953"/>
      <c r="J64" s="467" t="str">
        <f>
IF(基本情報入力シート!M101="","",基本情報入力シート!M101)</f>
        <v/>
      </c>
      <c r="K64" s="468" t="str">
        <f>
IF(基本情報入力シート!R101="","",基本情報入力シート!R101)</f>
        <v/>
      </c>
      <c r="L64" s="468" t="str">
        <f>
IF(基本情報入力シート!W101="","",基本情報入力シート!W101)</f>
        <v/>
      </c>
      <c r="M64" s="469" t="str">
        <f>
IF(基本情報入力シート!X101="","",基本情報入力シート!X101)</f>
        <v/>
      </c>
      <c r="N64" s="470" t="str">
        <f>
IF(基本情報入力シート!Y101="","",基本情報入力シート!Y101)</f>
        <v/>
      </c>
      <c r="O64" s="114"/>
      <c r="P64" s="115"/>
      <c r="Q64" s="116"/>
      <c r="R64" s="117"/>
      <c r="S64" s="108"/>
      <c r="T64" s="461" t="str">
        <f>
IFERROR(S64*VLOOKUP(AE64,【参考】数式用3!$AD$3:$BA$14,MATCH(N64,【参考】数式用3!$AD$2:$BA$2,0)),"")</f>
        <v/>
      </c>
      <c r="U64" s="118"/>
      <c r="V64" s="109"/>
      <c r="W64" s="133"/>
      <c r="X64" s="1030" t="str">
        <f>
IFERROR(V64*VLOOKUP(AF64,【参考】数式用3!$AD$15:$BA$23,MATCH(N64,【参考】数式用3!$AD$2:$BA$2,0)),"")</f>
        <v/>
      </c>
      <c r="Y64" s="1031"/>
      <c r="Z64" s="119"/>
      <c r="AA64" s="110"/>
      <c r="AB64" s="471" t="str">
        <f>
IFERROR(AA64*VLOOKUP(AG64,【参考】数式用3!$AD$24:$BA$27,MATCH(N64,【参考】数式用3!$AD$2:$BA$2,0)),"")</f>
        <v/>
      </c>
      <c r="AC64" s="121"/>
      <c r="AD64" s="463" t="str">
        <f t="shared" si="0"/>
        <v/>
      </c>
      <c r="AE64" s="464" t="str">
        <f t="shared" si="4"/>
        <v/>
      </c>
      <c r="AF64" s="464" t="str">
        <f t="shared" si="5"/>
        <v/>
      </c>
      <c r="AG64" s="464" t="str">
        <f t="shared" si="6"/>
        <v/>
      </c>
    </row>
    <row r="65" spans="1:33" ht="24.95" customHeight="1">
      <c r="A65" s="466">
        <v>
50</v>
      </c>
      <c r="B65" s="951" t="str">
        <f>
IF(基本情報入力シート!C102="","",基本情報入力シート!C102)</f>
        <v/>
      </c>
      <c r="C65" s="952"/>
      <c r="D65" s="952"/>
      <c r="E65" s="952"/>
      <c r="F65" s="952"/>
      <c r="G65" s="952"/>
      <c r="H65" s="952"/>
      <c r="I65" s="953"/>
      <c r="J65" s="467" t="str">
        <f>
IF(基本情報入力シート!M102="","",基本情報入力シート!M102)</f>
        <v/>
      </c>
      <c r="K65" s="468" t="str">
        <f>
IF(基本情報入力シート!R102="","",基本情報入力シート!R102)</f>
        <v/>
      </c>
      <c r="L65" s="468" t="str">
        <f>
IF(基本情報入力シート!W102="","",基本情報入力シート!W102)</f>
        <v/>
      </c>
      <c r="M65" s="469" t="str">
        <f>
IF(基本情報入力シート!X102="","",基本情報入力シート!X102)</f>
        <v/>
      </c>
      <c r="N65" s="470" t="str">
        <f>
IF(基本情報入力シート!Y102="","",基本情報入力シート!Y102)</f>
        <v/>
      </c>
      <c r="O65" s="114"/>
      <c r="P65" s="115"/>
      <c r="Q65" s="116"/>
      <c r="R65" s="117"/>
      <c r="S65" s="108"/>
      <c r="T65" s="461" t="str">
        <f>
IFERROR(S65*VLOOKUP(AE65,【参考】数式用3!$AD$3:$BA$14,MATCH(N65,【参考】数式用3!$AD$2:$BA$2,0)),"")</f>
        <v/>
      </c>
      <c r="U65" s="118"/>
      <c r="V65" s="109"/>
      <c r="W65" s="133"/>
      <c r="X65" s="1030" t="str">
        <f>
IFERROR(V65*VLOOKUP(AF65,【参考】数式用3!$AD$15:$BA$23,MATCH(N65,【参考】数式用3!$AD$2:$BA$2,0)),"")</f>
        <v/>
      </c>
      <c r="Y65" s="1031"/>
      <c r="Z65" s="119"/>
      <c r="AA65" s="110"/>
      <c r="AB65" s="471" t="str">
        <f>
IFERROR(AA65*VLOOKUP(AG65,【参考】数式用3!$AD$24:$BA$27,MATCH(N65,【参考】数式用3!$AD$2:$BA$2,0)),"")</f>
        <v/>
      </c>
      <c r="AC65" s="121"/>
      <c r="AD65" s="463" t="str">
        <f t="shared" si="0"/>
        <v/>
      </c>
      <c r="AE65" s="464" t="str">
        <f t="shared" si="4"/>
        <v/>
      </c>
      <c r="AF65" s="464" t="str">
        <f t="shared" si="5"/>
        <v/>
      </c>
      <c r="AG65" s="464" t="str">
        <f t="shared" si="6"/>
        <v/>
      </c>
    </row>
    <row r="66" spans="1:33" ht="24.95" customHeight="1">
      <c r="A66" s="466">
        <v>
51</v>
      </c>
      <c r="B66" s="951" t="str">
        <f>
IF(基本情報入力シート!C103="","",基本情報入力シート!C103)</f>
        <v/>
      </c>
      <c r="C66" s="952"/>
      <c r="D66" s="952"/>
      <c r="E66" s="952"/>
      <c r="F66" s="952"/>
      <c r="G66" s="952"/>
      <c r="H66" s="952"/>
      <c r="I66" s="953"/>
      <c r="J66" s="467" t="str">
        <f>
IF(基本情報入力シート!M103="","",基本情報入力シート!M103)</f>
        <v/>
      </c>
      <c r="K66" s="468" t="str">
        <f>
IF(基本情報入力シート!R103="","",基本情報入力シート!R103)</f>
        <v/>
      </c>
      <c r="L66" s="468" t="str">
        <f>
IF(基本情報入力シート!W103="","",基本情報入力シート!W103)</f>
        <v/>
      </c>
      <c r="M66" s="469" t="str">
        <f>
IF(基本情報入力シート!X103="","",基本情報入力シート!X103)</f>
        <v/>
      </c>
      <c r="N66" s="470" t="str">
        <f>
IF(基本情報入力シート!Y103="","",基本情報入力シート!Y103)</f>
        <v/>
      </c>
      <c r="O66" s="114"/>
      <c r="P66" s="115"/>
      <c r="Q66" s="116"/>
      <c r="R66" s="117"/>
      <c r="S66" s="108"/>
      <c r="T66" s="461" t="str">
        <f>
IFERROR(S66*VLOOKUP(AE66,【参考】数式用3!$AD$3:$BA$14,MATCH(N66,【参考】数式用3!$AD$2:$BA$2,0)),"")</f>
        <v/>
      </c>
      <c r="U66" s="118"/>
      <c r="V66" s="109"/>
      <c r="W66" s="133"/>
      <c r="X66" s="1030" t="str">
        <f>
IFERROR(V66*VLOOKUP(AF66,【参考】数式用3!$AD$15:$BA$23,MATCH(N66,【参考】数式用3!$AD$2:$BA$2,0)),"")</f>
        <v/>
      </c>
      <c r="Y66" s="1031"/>
      <c r="Z66" s="119"/>
      <c r="AA66" s="110"/>
      <c r="AB66" s="471" t="str">
        <f>
IFERROR(AA66*VLOOKUP(AG66,【参考】数式用3!$AD$24:$BA$27,MATCH(N66,【参考】数式用3!$AD$2:$BA$2,0)),"")</f>
        <v/>
      </c>
      <c r="AC66" s="121"/>
      <c r="AD66" s="463" t="str">
        <f t="shared" si="0"/>
        <v/>
      </c>
      <c r="AE66" s="464" t="str">
        <f t="shared" si="4"/>
        <v/>
      </c>
      <c r="AF66" s="464" t="str">
        <f t="shared" si="5"/>
        <v/>
      </c>
      <c r="AG66" s="464" t="str">
        <f t="shared" si="6"/>
        <v/>
      </c>
    </row>
    <row r="67" spans="1:33" ht="24.95" customHeight="1">
      <c r="A67" s="466">
        <v>
52</v>
      </c>
      <c r="B67" s="951" t="str">
        <f>
IF(基本情報入力シート!C104="","",基本情報入力シート!C104)</f>
        <v/>
      </c>
      <c r="C67" s="952"/>
      <c r="D67" s="952"/>
      <c r="E67" s="952"/>
      <c r="F67" s="952"/>
      <c r="G67" s="952"/>
      <c r="H67" s="952"/>
      <c r="I67" s="953"/>
      <c r="J67" s="467" t="str">
        <f>
IF(基本情報入力シート!M104="","",基本情報入力シート!M104)</f>
        <v/>
      </c>
      <c r="K67" s="468" t="str">
        <f>
IF(基本情報入力シート!R104="","",基本情報入力シート!R104)</f>
        <v/>
      </c>
      <c r="L67" s="468" t="str">
        <f>
IF(基本情報入力シート!W104="","",基本情報入力シート!W104)</f>
        <v/>
      </c>
      <c r="M67" s="469" t="str">
        <f>
IF(基本情報入力シート!X104="","",基本情報入力シート!X104)</f>
        <v/>
      </c>
      <c r="N67" s="470" t="str">
        <f>
IF(基本情報入力シート!Y104="","",基本情報入力シート!Y104)</f>
        <v/>
      </c>
      <c r="O67" s="114"/>
      <c r="P67" s="115"/>
      <c r="Q67" s="116"/>
      <c r="R67" s="117"/>
      <c r="S67" s="108"/>
      <c r="T67" s="461" t="str">
        <f>
IFERROR(S67*VLOOKUP(AE67,【参考】数式用3!$AD$3:$BA$14,MATCH(N67,【参考】数式用3!$AD$2:$BA$2,0)),"")</f>
        <v/>
      </c>
      <c r="U67" s="118"/>
      <c r="V67" s="109"/>
      <c r="W67" s="133"/>
      <c r="X67" s="1030" t="str">
        <f>
IFERROR(V67*VLOOKUP(AF67,【参考】数式用3!$AD$15:$BA$23,MATCH(N67,【参考】数式用3!$AD$2:$BA$2,0)),"")</f>
        <v/>
      </c>
      <c r="Y67" s="1031"/>
      <c r="Z67" s="119"/>
      <c r="AA67" s="110"/>
      <c r="AB67" s="471" t="str">
        <f>
IFERROR(AA67*VLOOKUP(AG67,【参考】数式用3!$AD$24:$BA$27,MATCH(N67,【参考】数式用3!$AD$2:$BA$2,0)),"")</f>
        <v/>
      </c>
      <c r="AC67" s="121"/>
      <c r="AD67" s="463" t="str">
        <f t="shared" si="0"/>
        <v/>
      </c>
      <c r="AE67" s="464" t="str">
        <f t="shared" si="4"/>
        <v/>
      </c>
      <c r="AF67" s="464" t="str">
        <f t="shared" si="5"/>
        <v/>
      </c>
      <c r="AG67" s="464" t="str">
        <f t="shared" si="6"/>
        <v/>
      </c>
    </row>
    <row r="68" spans="1:33" ht="24.95" customHeight="1">
      <c r="A68" s="466">
        <v>
53</v>
      </c>
      <c r="B68" s="951" t="str">
        <f>
IF(基本情報入力シート!C105="","",基本情報入力シート!C105)</f>
        <v/>
      </c>
      <c r="C68" s="952"/>
      <c r="D68" s="952"/>
      <c r="E68" s="952"/>
      <c r="F68" s="952"/>
      <c r="G68" s="952"/>
      <c r="H68" s="952"/>
      <c r="I68" s="953"/>
      <c r="J68" s="467" t="str">
        <f>
IF(基本情報入力シート!M105="","",基本情報入力シート!M105)</f>
        <v/>
      </c>
      <c r="K68" s="468" t="str">
        <f>
IF(基本情報入力シート!R105="","",基本情報入力シート!R105)</f>
        <v/>
      </c>
      <c r="L68" s="468" t="str">
        <f>
IF(基本情報入力シート!W105="","",基本情報入力シート!W105)</f>
        <v/>
      </c>
      <c r="M68" s="469" t="str">
        <f>
IF(基本情報入力シート!X105="","",基本情報入力シート!X105)</f>
        <v/>
      </c>
      <c r="N68" s="470" t="str">
        <f>
IF(基本情報入力シート!Y105="","",基本情報入力シート!Y105)</f>
        <v/>
      </c>
      <c r="O68" s="114"/>
      <c r="P68" s="115"/>
      <c r="Q68" s="116"/>
      <c r="R68" s="117"/>
      <c r="S68" s="108"/>
      <c r="T68" s="461" t="str">
        <f>
IFERROR(S68*VLOOKUP(AE68,【参考】数式用3!$AD$3:$BA$14,MATCH(N68,【参考】数式用3!$AD$2:$BA$2,0)),"")</f>
        <v/>
      </c>
      <c r="U68" s="118"/>
      <c r="V68" s="109"/>
      <c r="W68" s="133"/>
      <c r="X68" s="1030" t="str">
        <f>
IFERROR(V68*VLOOKUP(AF68,【参考】数式用3!$AD$15:$BA$23,MATCH(N68,【参考】数式用3!$AD$2:$BA$2,0)),"")</f>
        <v/>
      </c>
      <c r="Y68" s="1031"/>
      <c r="Z68" s="119"/>
      <c r="AA68" s="110"/>
      <c r="AB68" s="471" t="str">
        <f>
IFERROR(AA68*VLOOKUP(AG68,【参考】数式用3!$AD$24:$BA$27,MATCH(N68,【参考】数式用3!$AD$2:$BA$2,0)),"")</f>
        <v/>
      </c>
      <c r="AC68" s="121"/>
      <c r="AD68" s="463" t="str">
        <f t="shared" si="0"/>
        <v/>
      </c>
      <c r="AE68" s="464" t="str">
        <f t="shared" si="4"/>
        <v/>
      </c>
      <c r="AF68" s="464" t="str">
        <f t="shared" si="5"/>
        <v/>
      </c>
      <c r="AG68" s="464" t="str">
        <f t="shared" si="6"/>
        <v/>
      </c>
    </row>
    <row r="69" spans="1:33" ht="24.95" customHeight="1">
      <c r="A69" s="466">
        <v>
54</v>
      </c>
      <c r="B69" s="951" t="str">
        <f>
IF(基本情報入力シート!C106="","",基本情報入力シート!C106)</f>
        <v/>
      </c>
      <c r="C69" s="952"/>
      <c r="D69" s="952"/>
      <c r="E69" s="952"/>
      <c r="F69" s="952"/>
      <c r="G69" s="952"/>
      <c r="H69" s="952"/>
      <c r="I69" s="953"/>
      <c r="J69" s="467" t="str">
        <f>
IF(基本情報入力シート!M106="","",基本情報入力シート!M106)</f>
        <v/>
      </c>
      <c r="K69" s="468" t="str">
        <f>
IF(基本情報入力シート!R106="","",基本情報入力シート!R106)</f>
        <v/>
      </c>
      <c r="L69" s="468" t="str">
        <f>
IF(基本情報入力シート!W106="","",基本情報入力シート!W106)</f>
        <v/>
      </c>
      <c r="M69" s="469" t="str">
        <f>
IF(基本情報入力シート!X106="","",基本情報入力シート!X106)</f>
        <v/>
      </c>
      <c r="N69" s="470" t="str">
        <f>
IF(基本情報入力シート!Y106="","",基本情報入力シート!Y106)</f>
        <v/>
      </c>
      <c r="O69" s="114"/>
      <c r="P69" s="115"/>
      <c r="Q69" s="116"/>
      <c r="R69" s="117"/>
      <c r="S69" s="108"/>
      <c r="T69" s="461" t="str">
        <f>
IFERROR(S69*VLOOKUP(AE69,【参考】数式用3!$AD$3:$BA$14,MATCH(N69,【参考】数式用3!$AD$2:$BA$2,0)),"")</f>
        <v/>
      </c>
      <c r="U69" s="118"/>
      <c r="V69" s="109"/>
      <c r="W69" s="133"/>
      <c r="X69" s="1030" t="str">
        <f>
IFERROR(V69*VLOOKUP(AF69,【参考】数式用3!$AD$15:$BA$23,MATCH(N69,【参考】数式用3!$AD$2:$BA$2,0)),"")</f>
        <v/>
      </c>
      <c r="Y69" s="1031"/>
      <c r="Z69" s="119"/>
      <c r="AA69" s="110"/>
      <c r="AB69" s="471" t="str">
        <f>
IFERROR(AA69*VLOOKUP(AG69,【参考】数式用3!$AD$24:$BA$27,MATCH(N69,【参考】数式用3!$AD$2:$BA$2,0)),"")</f>
        <v/>
      </c>
      <c r="AC69" s="121"/>
      <c r="AD69" s="463" t="str">
        <f t="shared" si="0"/>
        <v/>
      </c>
      <c r="AE69" s="464" t="str">
        <f t="shared" si="4"/>
        <v/>
      </c>
      <c r="AF69" s="464" t="str">
        <f t="shared" si="5"/>
        <v/>
      </c>
      <c r="AG69" s="464" t="str">
        <f t="shared" si="6"/>
        <v/>
      </c>
    </row>
    <row r="70" spans="1:33" ht="24.95" customHeight="1">
      <c r="A70" s="466">
        <v>
55</v>
      </c>
      <c r="B70" s="951" t="str">
        <f>
IF(基本情報入力シート!C107="","",基本情報入力シート!C107)</f>
        <v/>
      </c>
      <c r="C70" s="952"/>
      <c r="D70" s="952"/>
      <c r="E70" s="952"/>
      <c r="F70" s="952"/>
      <c r="G70" s="952"/>
      <c r="H70" s="952"/>
      <c r="I70" s="953"/>
      <c r="J70" s="467" t="str">
        <f>
IF(基本情報入力シート!M107="","",基本情報入力シート!M107)</f>
        <v/>
      </c>
      <c r="K70" s="468" t="str">
        <f>
IF(基本情報入力シート!R107="","",基本情報入力シート!R107)</f>
        <v/>
      </c>
      <c r="L70" s="468" t="str">
        <f>
IF(基本情報入力シート!W107="","",基本情報入力シート!W107)</f>
        <v/>
      </c>
      <c r="M70" s="469" t="str">
        <f>
IF(基本情報入力シート!X107="","",基本情報入力シート!X107)</f>
        <v/>
      </c>
      <c r="N70" s="470" t="str">
        <f>
IF(基本情報入力シート!Y107="","",基本情報入力シート!Y107)</f>
        <v/>
      </c>
      <c r="O70" s="114"/>
      <c r="P70" s="115"/>
      <c r="Q70" s="116"/>
      <c r="R70" s="117"/>
      <c r="S70" s="108"/>
      <c r="T70" s="461" t="str">
        <f>
IFERROR(S70*VLOOKUP(AE70,【参考】数式用3!$AD$3:$BA$14,MATCH(N70,【参考】数式用3!$AD$2:$BA$2,0)),"")</f>
        <v/>
      </c>
      <c r="U70" s="118"/>
      <c r="V70" s="109"/>
      <c r="W70" s="133"/>
      <c r="X70" s="1030" t="str">
        <f>
IFERROR(V70*VLOOKUP(AF70,【参考】数式用3!$AD$15:$BA$23,MATCH(N70,【参考】数式用3!$AD$2:$BA$2,0)),"")</f>
        <v/>
      </c>
      <c r="Y70" s="1031"/>
      <c r="Z70" s="119"/>
      <c r="AA70" s="110"/>
      <c r="AB70" s="471" t="str">
        <f>
IFERROR(AA70*VLOOKUP(AG70,【参考】数式用3!$AD$24:$BA$27,MATCH(N70,【参考】数式用3!$AD$2:$BA$2,0)),"")</f>
        <v/>
      </c>
      <c r="AC70" s="121"/>
      <c r="AD70" s="463" t="str">
        <f t="shared" si="0"/>
        <v/>
      </c>
      <c r="AE70" s="464" t="str">
        <f t="shared" si="4"/>
        <v/>
      </c>
      <c r="AF70" s="464" t="str">
        <f t="shared" si="5"/>
        <v/>
      </c>
      <c r="AG70" s="464" t="str">
        <f t="shared" si="6"/>
        <v/>
      </c>
    </row>
    <row r="71" spans="1:33" ht="24.95" customHeight="1">
      <c r="A71" s="466">
        <v>
56</v>
      </c>
      <c r="B71" s="951" t="str">
        <f>
IF(基本情報入力シート!C108="","",基本情報入力シート!C108)</f>
        <v/>
      </c>
      <c r="C71" s="952"/>
      <c r="D71" s="952"/>
      <c r="E71" s="952"/>
      <c r="F71" s="952"/>
      <c r="G71" s="952"/>
      <c r="H71" s="952"/>
      <c r="I71" s="953"/>
      <c r="J71" s="467" t="str">
        <f>
IF(基本情報入力シート!M108="","",基本情報入力シート!M108)</f>
        <v/>
      </c>
      <c r="K71" s="468" t="str">
        <f>
IF(基本情報入力シート!R108="","",基本情報入力シート!R108)</f>
        <v/>
      </c>
      <c r="L71" s="468" t="str">
        <f>
IF(基本情報入力シート!W108="","",基本情報入力シート!W108)</f>
        <v/>
      </c>
      <c r="M71" s="469" t="str">
        <f>
IF(基本情報入力シート!X108="","",基本情報入力シート!X108)</f>
        <v/>
      </c>
      <c r="N71" s="470" t="str">
        <f>
IF(基本情報入力シート!Y108="","",基本情報入力シート!Y108)</f>
        <v/>
      </c>
      <c r="O71" s="114"/>
      <c r="P71" s="115"/>
      <c r="Q71" s="116"/>
      <c r="R71" s="117"/>
      <c r="S71" s="108"/>
      <c r="T71" s="461" t="str">
        <f>
IFERROR(S71*VLOOKUP(AE71,【参考】数式用3!$AD$3:$BA$14,MATCH(N71,【参考】数式用3!$AD$2:$BA$2,0)),"")</f>
        <v/>
      </c>
      <c r="U71" s="118"/>
      <c r="V71" s="109"/>
      <c r="W71" s="133"/>
      <c r="X71" s="1030" t="str">
        <f>
IFERROR(V71*VLOOKUP(AF71,【参考】数式用3!$AD$15:$BA$23,MATCH(N71,【参考】数式用3!$AD$2:$BA$2,0)),"")</f>
        <v/>
      </c>
      <c r="Y71" s="1031"/>
      <c r="Z71" s="119"/>
      <c r="AA71" s="110"/>
      <c r="AB71" s="471" t="str">
        <f>
IFERROR(AA71*VLOOKUP(AG71,【参考】数式用3!$AD$24:$BA$27,MATCH(N71,【参考】数式用3!$AD$2:$BA$2,0)),"")</f>
        <v/>
      </c>
      <c r="AC71" s="121"/>
      <c r="AD71" s="463" t="str">
        <f t="shared" si="0"/>
        <v/>
      </c>
      <c r="AE71" s="464" t="str">
        <f t="shared" si="4"/>
        <v/>
      </c>
      <c r="AF71" s="464" t="str">
        <f t="shared" si="5"/>
        <v/>
      </c>
      <c r="AG71" s="464" t="str">
        <f t="shared" si="6"/>
        <v/>
      </c>
    </row>
    <row r="72" spans="1:33" ht="24.95" customHeight="1">
      <c r="A72" s="466">
        <v>
57</v>
      </c>
      <c r="B72" s="951" t="str">
        <f>
IF(基本情報入力シート!C109="","",基本情報入力シート!C109)</f>
        <v/>
      </c>
      <c r="C72" s="952"/>
      <c r="D72" s="952"/>
      <c r="E72" s="952"/>
      <c r="F72" s="952"/>
      <c r="G72" s="952"/>
      <c r="H72" s="952"/>
      <c r="I72" s="953"/>
      <c r="J72" s="467" t="str">
        <f>
IF(基本情報入力シート!M109="","",基本情報入力シート!M109)</f>
        <v/>
      </c>
      <c r="K72" s="468" t="str">
        <f>
IF(基本情報入力シート!R109="","",基本情報入力シート!R109)</f>
        <v/>
      </c>
      <c r="L72" s="468" t="str">
        <f>
IF(基本情報入力シート!W109="","",基本情報入力シート!W109)</f>
        <v/>
      </c>
      <c r="M72" s="469" t="str">
        <f>
IF(基本情報入力シート!X109="","",基本情報入力シート!X109)</f>
        <v/>
      </c>
      <c r="N72" s="470" t="str">
        <f>
IF(基本情報入力シート!Y109="","",基本情報入力シート!Y109)</f>
        <v/>
      </c>
      <c r="O72" s="114"/>
      <c r="P72" s="115"/>
      <c r="Q72" s="116"/>
      <c r="R72" s="117"/>
      <c r="S72" s="108"/>
      <c r="T72" s="461" t="str">
        <f>
IFERROR(S72*VLOOKUP(AE72,【参考】数式用3!$AD$3:$BA$14,MATCH(N72,【参考】数式用3!$AD$2:$BA$2,0)),"")</f>
        <v/>
      </c>
      <c r="U72" s="118"/>
      <c r="V72" s="109"/>
      <c r="W72" s="133"/>
      <c r="X72" s="1030" t="str">
        <f>
IFERROR(V72*VLOOKUP(AF72,【参考】数式用3!$AD$15:$BA$23,MATCH(N72,【参考】数式用3!$AD$2:$BA$2,0)),"")</f>
        <v/>
      </c>
      <c r="Y72" s="1031"/>
      <c r="Z72" s="119"/>
      <c r="AA72" s="110"/>
      <c r="AB72" s="471" t="str">
        <f>
IFERROR(AA72*VLOOKUP(AG72,【参考】数式用3!$AD$24:$BA$27,MATCH(N72,【参考】数式用3!$AD$2:$BA$2,0)),"")</f>
        <v/>
      </c>
      <c r="AC72" s="121"/>
      <c r="AD72" s="463" t="str">
        <f t="shared" si="0"/>
        <v/>
      </c>
      <c r="AE72" s="464" t="str">
        <f t="shared" si="4"/>
        <v/>
      </c>
      <c r="AF72" s="464" t="str">
        <f t="shared" si="5"/>
        <v/>
      </c>
      <c r="AG72" s="464" t="str">
        <f t="shared" si="6"/>
        <v/>
      </c>
    </row>
    <row r="73" spans="1:33" ht="24.95" customHeight="1">
      <c r="A73" s="466">
        <v>
58</v>
      </c>
      <c r="B73" s="951" t="str">
        <f>
IF(基本情報入力シート!C110="","",基本情報入力シート!C110)</f>
        <v/>
      </c>
      <c r="C73" s="952"/>
      <c r="D73" s="952"/>
      <c r="E73" s="952"/>
      <c r="F73" s="952"/>
      <c r="G73" s="952"/>
      <c r="H73" s="952"/>
      <c r="I73" s="953"/>
      <c r="J73" s="467" t="str">
        <f>
IF(基本情報入力シート!M110="","",基本情報入力シート!M110)</f>
        <v/>
      </c>
      <c r="K73" s="468" t="str">
        <f>
IF(基本情報入力シート!R110="","",基本情報入力シート!R110)</f>
        <v/>
      </c>
      <c r="L73" s="468" t="str">
        <f>
IF(基本情報入力シート!W110="","",基本情報入力シート!W110)</f>
        <v/>
      </c>
      <c r="M73" s="469" t="str">
        <f>
IF(基本情報入力シート!X110="","",基本情報入力シート!X110)</f>
        <v/>
      </c>
      <c r="N73" s="470" t="str">
        <f>
IF(基本情報入力シート!Y110="","",基本情報入力シート!Y110)</f>
        <v/>
      </c>
      <c r="O73" s="114"/>
      <c r="P73" s="115"/>
      <c r="Q73" s="116"/>
      <c r="R73" s="117"/>
      <c r="S73" s="108"/>
      <c r="T73" s="461" t="str">
        <f>
IFERROR(S73*VLOOKUP(AE73,【参考】数式用3!$AD$3:$BA$14,MATCH(N73,【参考】数式用3!$AD$2:$BA$2,0)),"")</f>
        <v/>
      </c>
      <c r="U73" s="118"/>
      <c r="V73" s="109"/>
      <c r="W73" s="133"/>
      <c r="X73" s="1030" t="str">
        <f>
IFERROR(V73*VLOOKUP(AF73,【参考】数式用3!$AD$15:$BA$23,MATCH(N73,【参考】数式用3!$AD$2:$BA$2,0)),"")</f>
        <v/>
      </c>
      <c r="Y73" s="1031"/>
      <c r="Z73" s="119"/>
      <c r="AA73" s="110"/>
      <c r="AB73" s="471" t="str">
        <f>
IFERROR(AA73*VLOOKUP(AG73,【参考】数式用3!$AD$24:$BA$27,MATCH(N73,【参考】数式用3!$AD$2:$BA$2,0)),"")</f>
        <v/>
      </c>
      <c r="AC73" s="121"/>
      <c r="AD73" s="463" t="str">
        <f t="shared" si="0"/>
        <v/>
      </c>
      <c r="AE73" s="464" t="str">
        <f t="shared" si="4"/>
        <v/>
      </c>
      <c r="AF73" s="464" t="str">
        <f t="shared" si="5"/>
        <v/>
      </c>
      <c r="AG73" s="464" t="str">
        <f t="shared" si="6"/>
        <v/>
      </c>
    </row>
    <row r="74" spans="1:33" ht="24.95" customHeight="1">
      <c r="A74" s="466">
        <v>
59</v>
      </c>
      <c r="B74" s="951" t="str">
        <f>
IF(基本情報入力シート!C111="","",基本情報入力シート!C111)</f>
        <v/>
      </c>
      <c r="C74" s="952"/>
      <c r="D74" s="952"/>
      <c r="E74" s="952"/>
      <c r="F74" s="952"/>
      <c r="G74" s="952"/>
      <c r="H74" s="952"/>
      <c r="I74" s="953"/>
      <c r="J74" s="467" t="str">
        <f>
IF(基本情報入力シート!M111="","",基本情報入力シート!M111)</f>
        <v/>
      </c>
      <c r="K74" s="468" t="str">
        <f>
IF(基本情報入力シート!R111="","",基本情報入力シート!R111)</f>
        <v/>
      </c>
      <c r="L74" s="468" t="str">
        <f>
IF(基本情報入力シート!W111="","",基本情報入力シート!W111)</f>
        <v/>
      </c>
      <c r="M74" s="469" t="str">
        <f>
IF(基本情報入力シート!X111="","",基本情報入力シート!X111)</f>
        <v/>
      </c>
      <c r="N74" s="470" t="str">
        <f>
IF(基本情報入力シート!Y111="","",基本情報入力シート!Y111)</f>
        <v/>
      </c>
      <c r="O74" s="114"/>
      <c r="P74" s="115"/>
      <c r="Q74" s="116"/>
      <c r="R74" s="117"/>
      <c r="S74" s="108"/>
      <c r="T74" s="461" t="str">
        <f>
IFERROR(S74*VLOOKUP(AE74,【参考】数式用3!$AD$3:$BA$14,MATCH(N74,【参考】数式用3!$AD$2:$BA$2,0)),"")</f>
        <v/>
      </c>
      <c r="U74" s="118"/>
      <c r="V74" s="109"/>
      <c r="W74" s="133"/>
      <c r="X74" s="1030" t="str">
        <f>
IFERROR(V74*VLOOKUP(AF74,【参考】数式用3!$AD$15:$BA$23,MATCH(N74,【参考】数式用3!$AD$2:$BA$2,0)),"")</f>
        <v/>
      </c>
      <c r="Y74" s="1031"/>
      <c r="Z74" s="119"/>
      <c r="AA74" s="110"/>
      <c r="AB74" s="471" t="str">
        <f>
IFERROR(AA74*VLOOKUP(AG74,【参考】数式用3!$AD$24:$BA$27,MATCH(N74,【参考】数式用3!$AD$2:$BA$2,0)),"")</f>
        <v/>
      </c>
      <c r="AC74" s="121"/>
      <c r="AD74" s="463" t="str">
        <f t="shared" si="0"/>
        <v/>
      </c>
      <c r="AE74" s="464" t="str">
        <f t="shared" si="4"/>
        <v/>
      </c>
      <c r="AF74" s="464" t="str">
        <f t="shared" si="5"/>
        <v/>
      </c>
      <c r="AG74" s="464" t="str">
        <f t="shared" si="6"/>
        <v/>
      </c>
    </row>
    <row r="75" spans="1:33" ht="24.95" customHeight="1">
      <c r="A75" s="466">
        <v>
60</v>
      </c>
      <c r="B75" s="951" t="str">
        <f>
IF(基本情報入力シート!C112="","",基本情報入力シート!C112)</f>
        <v/>
      </c>
      <c r="C75" s="952"/>
      <c r="D75" s="952"/>
      <c r="E75" s="952"/>
      <c r="F75" s="952"/>
      <c r="G75" s="952"/>
      <c r="H75" s="952"/>
      <c r="I75" s="953"/>
      <c r="J75" s="467" t="str">
        <f>
IF(基本情報入力シート!M112="","",基本情報入力シート!M112)</f>
        <v/>
      </c>
      <c r="K75" s="468" t="str">
        <f>
IF(基本情報入力シート!R112="","",基本情報入力シート!R112)</f>
        <v/>
      </c>
      <c r="L75" s="468" t="str">
        <f>
IF(基本情報入力シート!W112="","",基本情報入力シート!W112)</f>
        <v/>
      </c>
      <c r="M75" s="469" t="str">
        <f>
IF(基本情報入力シート!X112="","",基本情報入力シート!X112)</f>
        <v/>
      </c>
      <c r="N75" s="470" t="str">
        <f>
IF(基本情報入力シート!Y112="","",基本情報入力シート!Y112)</f>
        <v/>
      </c>
      <c r="O75" s="114"/>
      <c r="P75" s="115"/>
      <c r="Q75" s="116"/>
      <c r="R75" s="117"/>
      <c r="S75" s="108"/>
      <c r="T75" s="461" t="str">
        <f>
IFERROR(S75*VLOOKUP(AE75,【参考】数式用3!$AD$3:$BA$14,MATCH(N75,【参考】数式用3!$AD$2:$BA$2,0)),"")</f>
        <v/>
      </c>
      <c r="U75" s="118"/>
      <c r="V75" s="109"/>
      <c r="W75" s="133"/>
      <c r="X75" s="1030" t="str">
        <f>
IFERROR(V75*VLOOKUP(AF75,【参考】数式用3!$AD$15:$BA$23,MATCH(N75,【参考】数式用3!$AD$2:$BA$2,0)),"")</f>
        <v/>
      </c>
      <c r="Y75" s="1031"/>
      <c r="Z75" s="119"/>
      <c r="AA75" s="110"/>
      <c r="AB75" s="471" t="str">
        <f>
IFERROR(AA75*VLOOKUP(AG75,【参考】数式用3!$AD$24:$BA$27,MATCH(N75,【参考】数式用3!$AD$2:$BA$2,0)),"")</f>
        <v/>
      </c>
      <c r="AC75" s="121"/>
      <c r="AD75" s="463" t="str">
        <f t="shared" si="0"/>
        <v/>
      </c>
      <c r="AE75" s="464" t="str">
        <f t="shared" si="4"/>
        <v/>
      </c>
      <c r="AF75" s="464" t="str">
        <f t="shared" si="5"/>
        <v/>
      </c>
      <c r="AG75" s="464" t="str">
        <f t="shared" si="6"/>
        <v/>
      </c>
    </row>
    <row r="76" spans="1:33" ht="24.95" customHeight="1">
      <c r="A76" s="466">
        <v>
61</v>
      </c>
      <c r="B76" s="951" t="str">
        <f>
IF(基本情報入力シート!C113="","",基本情報入力シート!C113)</f>
        <v/>
      </c>
      <c r="C76" s="952"/>
      <c r="D76" s="952"/>
      <c r="E76" s="952"/>
      <c r="F76" s="952"/>
      <c r="G76" s="952"/>
      <c r="H76" s="952"/>
      <c r="I76" s="953"/>
      <c r="J76" s="467" t="str">
        <f>
IF(基本情報入力シート!M113="","",基本情報入力シート!M113)</f>
        <v/>
      </c>
      <c r="K76" s="468" t="str">
        <f>
IF(基本情報入力シート!R113="","",基本情報入力シート!R113)</f>
        <v/>
      </c>
      <c r="L76" s="468" t="str">
        <f>
IF(基本情報入力シート!W113="","",基本情報入力シート!W113)</f>
        <v/>
      </c>
      <c r="M76" s="469" t="str">
        <f>
IF(基本情報入力シート!X113="","",基本情報入力シート!X113)</f>
        <v/>
      </c>
      <c r="N76" s="470" t="str">
        <f>
IF(基本情報入力シート!Y113="","",基本情報入力シート!Y113)</f>
        <v/>
      </c>
      <c r="O76" s="114"/>
      <c r="P76" s="115"/>
      <c r="Q76" s="116"/>
      <c r="R76" s="117"/>
      <c r="S76" s="108"/>
      <c r="T76" s="461" t="str">
        <f>
IFERROR(S76*VLOOKUP(AE76,【参考】数式用3!$AD$3:$BA$14,MATCH(N76,【参考】数式用3!$AD$2:$BA$2,0)),"")</f>
        <v/>
      </c>
      <c r="U76" s="118"/>
      <c r="V76" s="109"/>
      <c r="W76" s="133"/>
      <c r="X76" s="1030" t="str">
        <f>
IFERROR(V76*VLOOKUP(AF76,【参考】数式用3!$AD$15:$BA$23,MATCH(N76,【参考】数式用3!$AD$2:$BA$2,0)),"")</f>
        <v/>
      </c>
      <c r="Y76" s="1031"/>
      <c r="Z76" s="119"/>
      <c r="AA76" s="110"/>
      <c r="AB76" s="471" t="str">
        <f>
IFERROR(AA76*VLOOKUP(AG76,【参考】数式用3!$AD$24:$BA$27,MATCH(N76,【参考】数式用3!$AD$2:$BA$2,0)),"")</f>
        <v/>
      </c>
      <c r="AC76" s="121"/>
      <c r="AD76" s="463" t="str">
        <f t="shared" si="0"/>
        <v/>
      </c>
      <c r="AE76" s="464" t="str">
        <f t="shared" si="4"/>
        <v/>
      </c>
      <c r="AF76" s="464" t="str">
        <f t="shared" si="5"/>
        <v/>
      </c>
      <c r="AG76" s="464" t="str">
        <f t="shared" si="6"/>
        <v/>
      </c>
    </row>
    <row r="77" spans="1:33" ht="24.95" customHeight="1">
      <c r="A77" s="466">
        <v>
62</v>
      </c>
      <c r="B77" s="951" t="str">
        <f>
IF(基本情報入力シート!C114="","",基本情報入力シート!C114)</f>
        <v/>
      </c>
      <c r="C77" s="952"/>
      <c r="D77" s="952"/>
      <c r="E77" s="952"/>
      <c r="F77" s="952"/>
      <c r="G77" s="952"/>
      <c r="H77" s="952"/>
      <c r="I77" s="953"/>
      <c r="J77" s="467" t="str">
        <f>
IF(基本情報入力シート!M114="","",基本情報入力シート!M114)</f>
        <v/>
      </c>
      <c r="K77" s="468" t="str">
        <f>
IF(基本情報入力シート!R114="","",基本情報入力シート!R114)</f>
        <v/>
      </c>
      <c r="L77" s="468" t="str">
        <f>
IF(基本情報入力シート!W114="","",基本情報入力シート!W114)</f>
        <v/>
      </c>
      <c r="M77" s="469" t="str">
        <f>
IF(基本情報入力シート!X114="","",基本情報入力シート!X114)</f>
        <v/>
      </c>
      <c r="N77" s="470" t="str">
        <f>
IF(基本情報入力シート!Y114="","",基本情報入力シート!Y114)</f>
        <v/>
      </c>
      <c r="O77" s="114"/>
      <c r="P77" s="115"/>
      <c r="Q77" s="116"/>
      <c r="R77" s="117"/>
      <c r="S77" s="108"/>
      <c r="T77" s="461" t="str">
        <f>
IFERROR(S77*VLOOKUP(AE77,【参考】数式用3!$AD$3:$BA$14,MATCH(N77,【参考】数式用3!$AD$2:$BA$2,0)),"")</f>
        <v/>
      </c>
      <c r="U77" s="118"/>
      <c r="V77" s="109"/>
      <c r="W77" s="133"/>
      <c r="X77" s="1030" t="str">
        <f>
IFERROR(V77*VLOOKUP(AF77,【参考】数式用3!$AD$15:$BA$23,MATCH(N77,【参考】数式用3!$AD$2:$BA$2,0)),"")</f>
        <v/>
      </c>
      <c r="Y77" s="1031"/>
      <c r="Z77" s="119"/>
      <c r="AA77" s="110"/>
      <c r="AB77" s="471" t="str">
        <f>
IFERROR(AA77*VLOOKUP(AG77,【参考】数式用3!$AD$24:$BA$27,MATCH(N77,【参考】数式用3!$AD$2:$BA$2,0)),"")</f>
        <v/>
      </c>
      <c r="AC77" s="121"/>
      <c r="AD77" s="463" t="str">
        <f t="shared" si="0"/>
        <v/>
      </c>
      <c r="AE77" s="464" t="str">
        <f t="shared" si="4"/>
        <v/>
      </c>
      <c r="AF77" s="464" t="str">
        <f t="shared" si="5"/>
        <v/>
      </c>
      <c r="AG77" s="464" t="str">
        <f t="shared" si="6"/>
        <v/>
      </c>
    </row>
    <row r="78" spans="1:33" ht="24.95" customHeight="1">
      <c r="A78" s="466">
        <v>
63</v>
      </c>
      <c r="B78" s="951" t="str">
        <f>
IF(基本情報入力シート!C115="","",基本情報入力シート!C115)</f>
        <v/>
      </c>
      <c r="C78" s="952"/>
      <c r="D78" s="952"/>
      <c r="E78" s="952"/>
      <c r="F78" s="952"/>
      <c r="G78" s="952"/>
      <c r="H78" s="952"/>
      <c r="I78" s="953"/>
      <c r="J78" s="467" t="str">
        <f>
IF(基本情報入力シート!M115="","",基本情報入力シート!M115)</f>
        <v/>
      </c>
      <c r="K78" s="468" t="str">
        <f>
IF(基本情報入力シート!R115="","",基本情報入力シート!R115)</f>
        <v/>
      </c>
      <c r="L78" s="468" t="str">
        <f>
IF(基本情報入力シート!W115="","",基本情報入力シート!W115)</f>
        <v/>
      </c>
      <c r="M78" s="469" t="str">
        <f>
IF(基本情報入力シート!X115="","",基本情報入力シート!X115)</f>
        <v/>
      </c>
      <c r="N78" s="470" t="str">
        <f>
IF(基本情報入力シート!Y115="","",基本情報入力シート!Y115)</f>
        <v/>
      </c>
      <c r="O78" s="114"/>
      <c r="P78" s="115"/>
      <c r="Q78" s="116"/>
      <c r="R78" s="117"/>
      <c r="S78" s="108"/>
      <c r="T78" s="461" t="str">
        <f>
IFERROR(S78*VLOOKUP(AE78,【参考】数式用3!$AD$3:$BA$14,MATCH(N78,【参考】数式用3!$AD$2:$BA$2,0)),"")</f>
        <v/>
      </c>
      <c r="U78" s="118"/>
      <c r="V78" s="109"/>
      <c r="W78" s="133"/>
      <c r="X78" s="1030" t="str">
        <f>
IFERROR(V78*VLOOKUP(AF78,【参考】数式用3!$AD$15:$BA$23,MATCH(N78,【参考】数式用3!$AD$2:$BA$2,0)),"")</f>
        <v/>
      </c>
      <c r="Y78" s="1031"/>
      <c r="Z78" s="119"/>
      <c r="AA78" s="110"/>
      <c r="AB78" s="471" t="str">
        <f>
IFERROR(AA78*VLOOKUP(AG78,【参考】数式用3!$AD$24:$BA$27,MATCH(N78,【参考】数式用3!$AD$2:$BA$2,0)),"")</f>
        <v/>
      </c>
      <c r="AC78" s="121"/>
      <c r="AD78" s="463" t="str">
        <f t="shared" si="0"/>
        <v/>
      </c>
      <c r="AE78" s="464" t="str">
        <f t="shared" si="4"/>
        <v/>
      </c>
      <c r="AF78" s="464" t="str">
        <f t="shared" si="5"/>
        <v/>
      </c>
      <c r="AG78" s="464" t="str">
        <f t="shared" si="6"/>
        <v/>
      </c>
    </row>
    <row r="79" spans="1:33" ht="24.95" customHeight="1">
      <c r="A79" s="466">
        <v>
64</v>
      </c>
      <c r="B79" s="951" t="str">
        <f>
IF(基本情報入力シート!C116="","",基本情報入力シート!C116)</f>
        <v/>
      </c>
      <c r="C79" s="952"/>
      <c r="D79" s="952"/>
      <c r="E79" s="952"/>
      <c r="F79" s="952"/>
      <c r="G79" s="952"/>
      <c r="H79" s="952"/>
      <c r="I79" s="953"/>
      <c r="J79" s="467" t="str">
        <f>
IF(基本情報入力シート!M116="","",基本情報入力シート!M116)</f>
        <v/>
      </c>
      <c r="K79" s="468" t="str">
        <f>
IF(基本情報入力シート!R116="","",基本情報入力シート!R116)</f>
        <v/>
      </c>
      <c r="L79" s="468" t="str">
        <f>
IF(基本情報入力シート!W116="","",基本情報入力シート!W116)</f>
        <v/>
      </c>
      <c r="M79" s="469" t="str">
        <f>
IF(基本情報入力シート!X116="","",基本情報入力シート!X116)</f>
        <v/>
      </c>
      <c r="N79" s="470" t="str">
        <f>
IF(基本情報入力シート!Y116="","",基本情報入力シート!Y116)</f>
        <v/>
      </c>
      <c r="O79" s="114"/>
      <c r="P79" s="115"/>
      <c r="Q79" s="116"/>
      <c r="R79" s="117"/>
      <c r="S79" s="108"/>
      <c r="T79" s="461" t="str">
        <f>
IFERROR(S79*VLOOKUP(AE79,【参考】数式用3!$AD$3:$BA$14,MATCH(N79,【参考】数式用3!$AD$2:$BA$2,0)),"")</f>
        <v/>
      </c>
      <c r="U79" s="118"/>
      <c r="V79" s="109"/>
      <c r="W79" s="133"/>
      <c r="X79" s="1030" t="str">
        <f>
IFERROR(V79*VLOOKUP(AF79,【参考】数式用3!$AD$15:$BA$23,MATCH(N79,【参考】数式用3!$AD$2:$BA$2,0)),"")</f>
        <v/>
      </c>
      <c r="Y79" s="1031"/>
      <c r="Z79" s="119"/>
      <c r="AA79" s="110"/>
      <c r="AB79" s="471" t="str">
        <f>
IFERROR(AA79*VLOOKUP(AG79,【参考】数式用3!$AD$24:$BA$27,MATCH(N79,【参考】数式用3!$AD$2:$BA$2,0)),"")</f>
        <v/>
      </c>
      <c r="AC79" s="121"/>
      <c r="AD79" s="463" t="str">
        <f t="shared" si="0"/>
        <v/>
      </c>
      <c r="AE79" s="464" t="str">
        <f t="shared" si="4"/>
        <v/>
      </c>
      <c r="AF79" s="464" t="str">
        <f t="shared" si="5"/>
        <v/>
      </c>
      <c r="AG79" s="464" t="str">
        <f t="shared" si="6"/>
        <v/>
      </c>
    </row>
    <row r="80" spans="1:33" ht="24.95" customHeight="1">
      <c r="A80" s="466">
        <v>
65</v>
      </c>
      <c r="B80" s="951" t="str">
        <f>
IF(基本情報入力シート!C117="","",基本情報入力シート!C117)</f>
        <v/>
      </c>
      <c r="C80" s="952"/>
      <c r="D80" s="952"/>
      <c r="E80" s="952"/>
      <c r="F80" s="952"/>
      <c r="G80" s="952"/>
      <c r="H80" s="952"/>
      <c r="I80" s="953"/>
      <c r="J80" s="467" t="str">
        <f>
IF(基本情報入力シート!M117="","",基本情報入力シート!M117)</f>
        <v/>
      </c>
      <c r="K80" s="468" t="str">
        <f>
IF(基本情報入力シート!R117="","",基本情報入力シート!R117)</f>
        <v/>
      </c>
      <c r="L80" s="468" t="str">
        <f>
IF(基本情報入力シート!W117="","",基本情報入力シート!W117)</f>
        <v/>
      </c>
      <c r="M80" s="469" t="str">
        <f>
IF(基本情報入力シート!X117="","",基本情報入力シート!X117)</f>
        <v/>
      </c>
      <c r="N80" s="470" t="str">
        <f>
IF(基本情報入力シート!Y117="","",基本情報入力シート!Y117)</f>
        <v/>
      </c>
      <c r="O80" s="114"/>
      <c r="P80" s="115"/>
      <c r="Q80" s="116"/>
      <c r="R80" s="117"/>
      <c r="S80" s="108"/>
      <c r="T80" s="461" t="str">
        <f>
IFERROR(S80*VLOOKUP(AE80,【参考】数式用3!$AD$3:$BA$14,MATCH(N80,【参考】数式用3!$AD$2:$BA$2,0)),"")</f>
        <v/>
      </c>
      <c r="U80" s="118"/>
      <c r="V80" s="109"/>
      <c r="W80" s="133"/>
      <c r="X80" s="1030" t="str">
        <f>
IFERROR(V80*VLOOKUP(AF80,【参考】数式用3!$AD$15:$BA$23,MATCH(N80,【参考】数式用3!$AD$2:$BA$2,0)),"")</f>
        <v/>
      </c>
      <c r="Y80" s="1031"/>
      <c r="Z80" s="119"/>
      <c r="AA80" s="110"/>
      <c r="AB80" s="471" t="str">
        <f>
IFERROR(AA80*VLOOKUP(AG80,【参考】数式用3!$AD$24:$BA$27,MATCH(N80,【参考】数式用3!$AD$2:$BA$2,0)),"")</f>
        <v/>
      </c>
      <c r="AC80" s="121"/>
      <c r="AD80" s="463" t="str">
        <f t="shared" si="0"/>
        <v/>
      </c>
      <c r="AE80" s="464" t="str">
        <f t="shared" si="4"/>
        <v/>
      </c>
      <c r="AF80" s="464" t="str">
        <f t="shared" si="5"/>
        <v/>
      </c>
      <c r="AG80" s="464" t="str">
        <f t="shared" si="6"/>
        <v/>
      </c>
    </row>
    <row r="81" spans="1:33" ht="24.95" customHeight="1">
      <c r="A81" s="466">
        <v>
66</v>
      </c>
      <c r="B81" s="951" t="str">
        <f>
IF(基本情報入力シート!C118="","",基本情報入力シート!C118)</f>
        <v/>
      </c>
      <c r="C81" s="952"/>
      <c r="D81" s="952"/>
      <c r="E81" s="952"/>
      <c r="F81" s="952"/>
      <c r="G81" s="952"/>
      <c r="H81" s="952"/>
      <c r="I81" s="953"/>
      <c r="J81" s="467" t="str">
        <f>
IF(基本情報入力シート!M118="","",基本情報入力シート!M118)</f>
        <v/>
      </c>
      <c r="K81" s="468" t="str">
        <f>
IF(基本情報入力シート!R118="","",基本情報入力シート!R118)</f>
        <v/>
      </c>
      <c r="L81" s="468" t="str">
        <f>
IF(基本情報入力シート!W118="","",基本情報入力シート!W118)</f>
        <v/>
      </c>
      <c r="M81" s="469" t="str">
        <f>
IF(基本情報入力シート!X118="","",基本情報入力シート!X118)</f>
        <v/>
      </c>
      <c r="N81" s="470" t="str">
        <f>
IF(基本情報入力シート!Y118="","",基本情報入力シート!Y118)</f>
        <v/>
      </c>
      <c r="O81" s="114"/>
      <c r="P81" s="115"/>
      <c r="Q81" s="116"/>
      <c r="R81" s="117"/>
      <c r="S81" s="108"/>
      <c r="T81" s="461" t="str">
        <f>
IFERROR(S81*VLOOKUP(AE81,【参考】数式用3!$AD$3:$BA$14,MATCH(N81,【参考】数式用3!$AD$2:$BA$2,0)),"")</f>
        <v/>
      </c>
      <c r="U81" s="118"/>
      <c r="V81" s="109"/>
      <c r="W81" s="133"/>
      <c r="X81" s="1030" t="str">
        <f>
IFERROR(V81*VLOOKUP(AF81,【参考】数式用3!$AD$15:$BA$23,MATCH(N81,【参考】数式用3!$AD$2:$BA$2,0)),"")</f>
        <v/>
      </c>
      <c r="Y81" s="1031"/>
      <c r="Z81" s="119"/>
      <c r="AA81" s="110"/>
      <c r="AB81" s="471" t="str">
        <f>
IFERROR(AA81*VLOOKUP(AG81,【参考】数式用3!$AD$24:$BA$27,MATCH(N81,【参考】数式用3!$AD$2:$BA$2,0)),"")</f>
        <v/>
      </c>
      <c r="AC81" s="121"/>
      <c r="AD81" s="463" t="str">
        <f t="shared" ref="AD81:AD115" si="7">
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64" t="str">
        <f t="shared" si="4"/>
        <v/>
      </c>
      <c r="AF81" s="464" t="str">
        <f t="shared" si="5"/>
        <v/>
      </c>
      <c r="AG81" s="464" t="str">
        <f t="shared" si="6"/>
        <v/>
      </c>
    </row>
    <row r="82" spans="1:33" ht="24.95" customHeight="1">
      <c r="A82" s="466">
        <v>
67</v>
      </c>
      <c r="B82" s="951" t="str">
        <f>
IF(基本情報入力シート!C119="","",基本情報入力シート!C119)</f>
        <v/>
      </c>
      <c r="C82" s="952"/>
      <c r="D82" s="952"/>
      <c r="E82" s="952"/>
      <c r="F82" s="952"/>
      <c r="G82" s="952"/>
      <c r="H82" s="952"/>
      <c r="I82" s="953"/>
      <c r="J82" s="467" t="str">
        <f>
IF(基本情報入力シート!M119="","",基本情報入力シート!M119)</f>
        <v/>
      </c>
      <c r="K82" s="468" t="str">
        <f>
IF(基本情報入力シート!R119="","",基本情報入力シート!R119)</f>
        <v/>
      </c>
      <c r="L82" s="468" t="str">
        <f>
IF(基本情報入力シート!W119="","",基本情報入力シート!W119)</f>
        <v/>
      </c>
      <c r="M82" s="469" t="str">
        <f>
IF(基本情報入力シート!X119="","",基本情報入力シート!X119)</f>
        <v/>
      </c>
      <c r="N82" s="470" t="str">
        <f>
IF(基本情報入力シート!Y119="","",基本情報入力シート!Y119)</f>
        <v/>
      </c>
      <c r="O82" s="114"/>
      <c r="P82" s="115"/>
      <c r="Q82" s="116"/>
      <c r="R82" s="117"/>
      <c r="S82" s="108"/>
      <c r="T82" s="461" t="str">
        <f>
IFERROR(S82*VLOOKUP(AE82,【参考】数式用3!$AD$3:$BA$14,MATCH(N82,【参考】数式用3!$AD$2:$BA$2,0)),"")</f>
        <v/>
      </c>
      <c r="U82" s="118"/>
      <c r="V82" s="109"/>
      <c r="W82" s="133"/>
      <c r="X82" s="1030" t="str">
        <f>
IFERROR(V82*VLOOKUP(AF82,【参考】数式用3!$AD$15:$BA$23,MATCH(N82,【参考】数式用3!$AD$2:$BA$2,0)),"")</f>
        <v/>
      </c>
      <c r="Y82" s="1031"/>
      <c r="Z82" s="119"/>
      <c r="AA82" s="110"/>
      <c r="AB82" s="471" t="str">
        <f>
IFERROR(AA82*VLOOKUP(AG82,【参考】数式用3!$AD$24:$BA$27,MATCH(N82,【参考】数式用3!$AD$2:$BA$2,0)),"")</f>
        <v/>
      </c>
      <c r="AC82" s="121"/>
      <c r="AD82" s="463" t="str">
        <f t="shared" si="7"/>
        <v/>
      </c>
      <c r="AE82" s="464" t="str">
        <f t="shared" si="4"/>
        <v/>
      </c>
      <c r="AF82" s="464" t="str">
        <f t="shared" si="5"/>
        <v/>
      </c>
      <c r="AG82" s="464" t="str">
        <f t="shared" si="6"/>
        <v/>
      </c>
    </row>
    <row r="83" spans="1:33" ht="24.95" customHeight="1">
      <c r="A83" s="466">
        <v>
68</v>
      </c>
      <c r="B83" s="951" t="str">
        <f>
IF(基本情報入力シート!C120="","",基本情報入力シート!C120)</f>
        <v/>
      </c>
      <c r="C83" s="952"/>
      <c r="D83" s="952"/>
      <c r="E83" s="952"/>
      <c r="F83" s="952"/>
      <c r="G83" s="952"/>
      <c r="H83" s="952"/>
      <c r="I83" s="953"/>
      <c r="J83" s="467" t="str">
        <f>
IF(基本情報入力シート!M120="","",基本情報入力シート!M120)</f>
        <v/>
      </c>
      <c r="K83" s="468" t="str">
        <f>
IF(基本情報入力シート!R120="","",基本情報入力シート!R120)</f>
        <v/>
      </c>
      <c r="L83" s="468" t="str">
        <f>
IF(基本情報入力シート!W120="","",基本情報入力シート!W120)</f>
        <v/>
      </c>
      <c r="M83" s="469" t="str">
        <f>
IF(基本情報入力シート!X120="","",基本情報入力シート!X120)</f>
        <v/>
      </c>
      <c r="N83" s="470" t="str">
        <f>
IF(基本情報入力シート!Y120="","",基本情報入力シート!Y120)</f>
        <v/>
      </c>
      <c r="O83" s="114"/>
      <c r="P83" s="115"/>
      <c r="Q83" s="116"/>
      <c r="R83" s="117"/>
      <c r="S83" s="108"/>
      <c r="T83" s="461" t="str">
        <f>
IFERROR(S83*VLOOKUP(AE83,【参考】数式用3!$AD$3:$BA$14,MATCH(N83,【参考】数式用3!$AD$2:$BA$2,0)),"")</f>
        <v/>
      </c>
      <c r="U83" s="118"/>
      <c r="V83" s="109"/>
      <c r="W83" s="133"/>
      <c r="X83" s="1030" t="str">
        <f>
IFERROR(V83*VLOOKUP(AF83,【参考】数式用3!$AD$15:$BA$23,MATCH(N83,【参考】数式用3!$AD$2:$BA$2,0)),"")</f>
        <v/>
      </c>
      <c r="Y83" s="1031"/>
      <c r="Z83" s="119"/>
      <c r="AA83" s="110"/>
      <c r="AB83" s="471" t="str">
        <f>
IFERROR(AA83*VLOOKUP(AG83,【参考】数式用3!$AD$24:$BA$27,MATCH(N83,【参考】数式用3!$AD$2:$BA$2,0)),"")</f>
        <v/>
      </c>
      <c r="AC83" s="121"/>
      <c r="AD83" s="463" t="str">
        <f t="shared" si="7"/>
        <v/>
      </c>
      <c r="AE83" s="464" t="str">
        <f t="shared" si="4"/>
        <v/>
      </c>
      <c r="AF83" s="464" t="str">
        <f t="shared" si="5"/>
        <v/>
      </c>
      <c r="AG83" s="464" t="str">
        <f t="shared" si="6"/>
        <v/>
      </c>
    </row>
    <row r="84" spans="1:33" ht="24.95" customHeight="1">
      <c r="A84" s="466">
        <v>
69</v>
      </c>
      <c r="B84" s="951" t="str">
        <f>
IF(基本情報入力シート!C121="","",基本情報入力シート!C121)</f>
        <v/>
      </c>
      <c r="C84" s="952"/>
      <c r="D84" s="952"/>
      <c r="E84" s="952"/>
      <c r="F84" s="952"/>
      <c r="G84" s="952"/>
      <c r="H84" s="952"/>
      <c r="I84" s="953"/>
      <c r="J84" s="467" t="str">
        <f>
IF(基本情報入力シート!M121="","",基本情報入力シート!M121)</f>
        <v/>
      </c>
      <c r="K84" s="468" t="str">
        <f>
IF(基本情報入力シート!R121="","",基本情報入力シート!R121)</f>
        <v/>
      </c>
      <c r="L84" s="468" t="str">
        <f>
IF(基本情報入力シート!W121="","",基本情報入力シート!W121)</f>
        <v/>
      </c>
      <c r="M84" s="469" t="str">
        <f>
IF(基本情報入力シート!X121="","",基本情報入力シート!X121)</f>
        <v/>
      </c>
      <c r="N84" s="470" t="str">
        <f>
IF(基本情報入力シート!Y121="","",基本情報入力シート!Y121)</f>
        <v/>
      </c>
      <c r="O84" s="114"/>
      <c r="P84" s="115"/>
      <c r="Q84" s="116"/>
      <c r="R84" s="117"/>
      <c r="S84" s="108"/>
      <c r="T84" s="461" t="str">
        <f>
IFERROR(S84*VLOOKUP(AE84,【参考】数式用3!$AD$3:$BA$14,MATCH(N84,【参考】数式用3!$AD$2:$BA$2,0)),"")</f>
        <v/>
      </c>
      <c r="U84" s="118"/>
      <c r="V84" s="109"/>
      <c r="W84" s="133"/>
      <c r="X84" s="1030" t="str">
        <f>
IFERROR(V84*VLOOKUP(AF84,【参考】数式用3!$AD$15:$BA$23,MATCH(N84,【参考】数式用3!$AD$2:$BA$2,0)),"")</f>
        <v/>
      </c>
      <c r="Y84" s="1031"/>
      <c r="Z84" s="119"/>
      <c r="AA84" s="110"/>
      <c r="AB84" s="471" t="str">
        <f>
IFERROR(AA84*VLOOKUP(AG84,【参考】数式用3!$AD$24:$BA$27,MATCH(N84,【参考】数式用3!$AD$2:$BA$2,0)),"")</f>
        <v/>
      </c>
      <c r="AC84" s="121"/>
      <c r="AD84" s="463" t="str">
        <f t="shared" si="7"/>
        <v/>
      </c>
      <c r="AE84" s="464" t="str">
        <f t="shared" si="4"/>
        <v/>
      </c>
      <c r="AF84" s="464" t="str">
        <f t="shared" si="5"/>
        <v/>
      </c>
      <c r="AG84" s="464" t="str">
        <f t="shared" si="6"/>
        <v/>
      </c>
    </row>
    <row r="85" spans="1:33" ht="24.95" customHeight="1">
      <c r="A85" s="466">
        <v>
70</v>
      </c>
      <c r="B85" s="951" t="str">
        <f>
IF(基本情報入力シート!C122="","",基本情報入力シート!C122)</f>
        <v/>
      </c>
      <c r="C85" s="952"/>
      <c r="D85" s="952"/>
      <c r="E85" s="952"/>
      <c r="F85" s="952"/>
      <c r="G85" s="952"/>
      <c r="H85" s="952"/>
      <c r="I85" s="953"/>
      <c r="J85" s="467" t="str">
        <f>
IF(基本情報入力シート!M122="","",基本情報入力シート!M122)</f>
        <v/>
      </c>
      <c r="K85" s="468" t="str">
        <f>
IF(基本情報入力シート!R122="","",基本情報入力シート!R122)</f>
        <v/>
      </c>
      <c r="L85" s="468" t="str">
        <f>
IF(基本情報入力シート!W122="","",基本情報入力シート!W122)</f>
        <v/>
      </c>
      <c r="M85" s="469" t="str">
        <f>
IF(基本情報入力シート!X122="","",基本情報入力シート!X122)</f>
        <v/>
      </c>
      <c r="N85" s="470" t="str">
        <f>
IF(基本情報入力シート!Y122="","",基本情報入力シート!Y122)</f>
        <v/>
      </c>
      <c r="O85" s="114"/>
      <c r="P85" s="115"/>
      <c r="Q85" s="116"/>
      <c r="R85" s="117"/>
      <c r="S85" s="108"/>
      <c r="T85" s="461" t="str">
        <f>
IFERROR(S85*VLOOKUP(AE85,【参考】数式用3!$AD$3:$BA$14,MATCH(N85,【参考】数式用3!$AD$2:$BA$2,0)),"")</f>
        <v/>
      </c>
      <c r="U85" s="118"/>
      <c r="V85" s="109"/>
      <c r="W85" s="133"/>
      <c r="X85" s="1030" t="str">
        <f>
IFERROR(V85*VLOOKUP(AF85,【参考】数式用3!$AD$15:$BA$23,MATCH(N85,【参考】数式用3!$AD$2:$BA$2,0)),"")</f>
        <v/>
      </c>
      <c r="Y85" s="1031"/>
      <c r="Z85" s="119"/>
      <c r="AA85" s="110"/>
      <c r="AB85" s="471" t="str">
        <f>
IFERROR(AA85*VLOOKUP(AG85,【参考】数式用3!$AD$24:$BA$27,MATCH(N85,【参考】数式用3!$AD$2:$BA$2,0)),"")</f>
        <v/>
      </c>
      <c r="AC85" s="121"/>
      <c r="AD85" s="463" t="str">
        <f t="shared" si="7"/>
        <v/>
      </c>
      <c r="AE85" s="464" t="str">
        <f t="shared" si="4"/>
        <v/>
      </c>
      <c r="AF85" s="464" t="str">
        <f t="shared" si="5"/>
        <v/>
      </c>
      <c r="AG85" s="464" t="str">
        <f t="shared" si="6"/>
        <v/>
      </c>
    </row>
    <row r="86" spans="1:33" ht="24.95" customHeight="1">
      <c r="A86" s="466">
        <v>
71</v>
      </c>
      <c r="B86" s="951" t="str">
        <f>
IF(基本情報入力シート!C123="","",基本情報入力シート!C123)</f>
        <v/>
      </c>
      <c r="C86" s="952"/>
      <c r="D86" s="952"/>
      <c r="E86" s="952"/>
      <c r="F86" s="952"/>
      <c r="G86" s="952"/>
      <c r="H86" s="952"/>
      <c r="I86" s="953"/>
      <c r="J86" s="467" t="str">
        <f>
IF(基本情報入力シート!M123="","",基本情報入力シート!M123)</f>
        <v/>
      </c>
      <c r="K86" s="468" t="str">
        <f>
IF(基本情報入力シート!R123="","",基本情報入力シート!R123)</f>
        <v/>
      </c>
      <c r="L86" s="468" t="str">
        <f>
IF(基本情報入力シート!W123="","",基本情報入力シート!W123)</f>
        <v/>
      </c>
      <c r="M86" s="469" t="str">
        <f>
IF(基本情報入力シート!X123="","",基本情報入力シート!X123)</f>
        <v/>
      </c>
      <c r="N86" s="470" t="str">
        <f>
IF(基本情報入力シート!Y123="","",基本情報入力シート!Y123)</f>
        <v/>
      </c>
      <c r="O86" s="114"/>
      <c r="P86" s="115"/>
      <c r="Q86" s="116"/>
      <c r="R86" s="117"/>
      <c r="S86" s="108"/>
      <c r="T86" s="461" t="str">
        <f>
IFERROR(S86*VLOOKUP(AE86,【参考】数式用3!$AD$3:$BA$14,MATCH(N86,【参考】数式用3!$AD$2:$BA$2,0)),"")</f>
        <v/>
      </c>
      <c r="U86" s="118"/>
      <c r="V86" s="109"/>
      <c r="W86" s="133"/>
      <c r="X86" s="1030" t="str">
        <f>
IFERROR(V86*VLOOKUP(AF86,【参考】数式用3!$AD$15:$BA$23,MATCH(N86,【参考】数式用3!$AD$2:$BA$2,0)),"")</f>
        <v/>
      </c>
      <c r="Y86" s="1031"/>
      <c r="Z86" s="119"/>
      <c r="AA86" s="110"/>
      <c r="AB86" s="471" t="str">
        <f>
IFERROR(AA86*VLOOKUP(AG86,【参考】数式用3!$AD$24:$BA$27,MATCH(N86,【参考】数式用3!$AD$2:$BA$2,0)),"")</f>
        <v/>
      </c>
      <c r="AC86" s="121"/>
      <c r="AD86" s="463" t="str">
        <f t="shared" si="7"/>
        <v/>
      </c>
      <c r="AE86" s="464" t="str">
        <f t="shared" si="4"/>
        <v/>
      </c>
      <c r="AF86" s="464" t="str">
        <f t="shared" si="5"/>
        <v/>
      </c>
      <c r="AG86" s="464" t="str">
        <f t="shared" si="6"/>
        <v/>
      </c>
    </row>
    <row r="87" spans="1:33" ht="24.95" customHeight="1">
      <c r="A87" s="466">
        <v>
72</v>
      </c>
      <c r="B87" s="951" t="str">
        <f>
IF(基本情報入力シート!C124="","",基本情報入力シート!C124)</f>
        <v/>
      </c>
      <c r="C87" s="952"/>
      <c r="D87" s="952"/>
      <c r="E87" s="952"/>
      <c r="F87" s="952"/>
      <c r="G87" s="952"/>
      <c r="H87" s="952"/>
      <c r="I87" s="953"/>
      <c r="J87" s="467" t="str">
        <f>
IF(基本情報入力シート!M124="","",基本情報入力シート!M124)</f>
        <v/>
      </c>
      <c r="K87" s="468" t="str">
        <f>
IF(基本情報入力シート!R124="","",基本情報入力シート!R124)</f>
        <v/>
      </c>
      <c r="L87" s="468" t="str">
        <f>
IF(基本情報入力シート!W124="","",基本情報入力シート!W124)</f>
        <v/>
      </c>
      <c r="M87" s="469" t="str">
        <f>
IF(基本情報入力シート!X124="","",基本情報入力シート!X124)</f>
        <v/>
      </c>
      <c r="N87" s="470" t="str">
        <f>
IF(基本情報入力シート!Y124="","",基本情報入力シート!Y124)</f>
        <v/>
      </c>
      <c r="O87" s="114"/>
      <c r="P87" s="115"/>
      <c r="Q87" s="116"/>
      <c r="R87" s="117"/>
      <c r="S87" s="108"/>
      <c r="T87" s="461" t="str">
        <f>
IFERROR(S87*VLOOKUP(AE87,【参考】数式用3!$AD$3:$BA$14,MATCH(N87,【参考】数式用3!$AD$2:$BA$2,0)),"")</f>
        <v/>
      </c>
      <c r="U87" s="118"/>
      <c r="V87" s="109"/>
      <c r="W87" s="133"/>
      <c r="X87" s="1030" t="str">
        <f>
IFERROR(V87*VLOOKUP(AF87,【参考】数式用3!$AD$15:$BA$23,MATCH(N87,【参考】数式用3!$AD$2:$BA$2,0)),"")</f>
        <v/>
      </c>
      <c r="Y87" s="1031"/>
      <c r="Z87" s="119"/>
      <c r="AA87" s="110"/>
      <c r="AB87" s="471" t="str">
        <f>
IFERROR(AA87*VLOOKUP(AG87,【参考】数式用3!$AD$24:$BA$27,MATCH(N87,【参考】数式用3!$AD$2:$BA$2,0)),"")</f>
        <v/>
      </c>
      <c r="AC87" s="121"/>
      <c r="AD87" s="463" t="str">
        <f t="shared" si="7"/>
        <v/>
      </c>
      <c r="AE87" s="464" t="str">
        <f t="shared" ref="AE87:AE115" si="8">
IF(AND(O87="",R87=""),"",O87&amp;"から"&amp;R87)</f>
        <v/>
      </c>
      <c r="AF87" s="464" t="str">
        <f t="shared" ref="AF87:AF115" si="9">
IF(AND(P87="",U87=""),"",P87&amp;"から"&amp;U87)</f>
        <v/>
      </c>
      <c r="AG87" s="464" t="str">
        <f t="shared" ref="AG87:AG115" si="10">
IF(AND(Q87="",Z87=""),"",Q87&amp;"から"&amp;Z87)</f>
        <v/>
      </c>
    </row>
    <row r="88" spans="1:33" ht="24.95" customHeight="1">
      <c r="A88" s="466">
        <v>
73</v>
      </c>
      <c r="B88" s="951" t="str">
        <f>
IF(基本情報入力シート!C125="","",基本情報入力シート!C125)</f>
        <v/>
      </c>
      <c r="C88" s="952"/>
      <c r="D88" s="952"/>
      <c r="E88" s="952"/>
      <c r="F88" s="952"/>
      <c r="G88" s="952"/>
      <c r="H88" s="952"/>
      <c r="I88" s="953"/>
      <c r="J88" s="467" t="str">
        <f>
IF(基本情報入力シート!M125="","",基本情報入力シート!M125)</f>
        <v/>
      </c>
      <c r="K88" s="468" t="str">
        <f>
IF(基本情報入力シート!R125="","",基本情報入力シート!R125)</f>
        <v/>
      </c>
      <c r="L88" s="468" t="str">
        <f>
IF(基本情報入力シート!W125="","",基本情報入力シート!W125)</f>
        <v/>
      </c>
      <c r="M88" s="469" t="str">
        <f>
IF(基本情報入力シート!X125="","",基本情報入力シート!X125)</f>
        <v/>
      </c>
      <c r="N88" s="470" t="str">
        <f>
IF(基本情報入力シート!Y125="","",基本情報入力シート!Y125)</f>
        <v/>
      </c>
      <c r="O88" s="114"/>
      <c r="P88" s="115"/>
      <c r="Q88" s="116"/>
      <c r="R88" s="117"/>
      <c r="S88" s="108"/>
      <c r="T88" s="461" t="str">
        <f>
IFERROR(S88*VLOOKUP(AE88,【参考】数式用3!$AD$3:$BA$14,MATCH(N88,【参考】数式用3!$AD$2:$BA$2,0)),"")</f>
        <v/>
      </c>
      <c r="U88" s="118"/>
      <c r="V88" s="109"/>
      <c r="W88" s="133"/>
      <c r="X88" s="1030" t="str">
        <f>
IFERROR(V88*VLOOKUP(AF88,【参考】数式用3!$AD$15:$BA$23,MATCH(N88,【参考】数式用3!$AD$2:$BA$2,0)),"")</f>
        <v/>
      </c>
      <c r="Y88" s="1031"/>
      <c r="Z88" s="119"/>
      <c r="AA88" s="110"/>
      <c r="AB88" s="471" t="str">
        <f>
IFERROR(AA88*VLOOKUP(AG88,【参考】数式用3!$AD$24:$BA$27,MATCH(N88,【参考】数式用3!$AD$2:$BA$2,0)),"")</f>
        <v/>
      </c>
      <c r="AC88" s="121"/>
      <c r="AD88" s="463" t="str">
        <f t="shared" si="7"/>
        <v/>
      </c>
      <c r="AE88" s="464" t="str">
        <f t="shared" si="8"/>
        <v/>
      </c>
      <c r="AF88" s="464" t="str">
        <f t="shared" si="9"/>
        <v/>
      </c>
      <c r="AG88" s="464" t="str">
        <f t="shared" si="10"/>
        <v/>
      </c>
    </row>
    <row r="89" spans="1:33" ht="24.95" customHeight="1">
      <c r="A89" s="466">
        <v>
74</v>
      </c>
      <c r="B89" s="951" t="str">
        <f>
IF(基本情報入力シート!C126="","",基本情報入力シート!C126)</f>
        <v/>
      </c>
      <c r="C89" s="952"/>
      <c r="D89" s="952"/>
      <c r="E89" s="952"/>
      <c r="F89" s="952"/>
      <c r="G89" s="952"/>
      <c r="H89" s="952"/>
      <c r="I89" s="953"/>
      <c r="J89" s="467" t="str">
        <f>
IF(基本情報入力シート!M126="","",基本情報入力シート!M126)</f>
        <v/>
      </c>
      <c r="K89" s="468" t="str">
        <f>
IF(基本情報入力シート!R126="","",基本情報入力シート!R126)</f>
        <v/>
      </c>
      <c r="L89" s="468" t="str">
        <f>
IF(基本情報入力シート!W126="","",基本情報入力シート!W126)</f>
        <v/>
      </c>
      <c r="M89" s="469" t="str">
        <f>
IF(基本情報入力シート!X126="","",基本情報入力シート!X126)</f>
        <v/>
      </c>
      <c r="N89" s="470" t="str">
        <f>
IF(基本情報入力シート!Y126="","",基本情報入力シート!Y126)</f>
        <v/>
      </c>
      <c r="O89" s="114"/>
      <c r="P89" s="115"/>
      <c r="Q89" s="116"/>
      <c r="R89" s="117"/>
      <c r="S89" s="108"/>
      <c r="T89" s="461" t="str">
        <f>
IFERROR(S89*VLOOKUP(AE89,【参考】数式用3!$AD$3:$BA$14,MATCH(N89,【参考】数式用3!$AD$2:$BA$2,0)),"")</f>
        <v/>
      </c>
      <c r="U89" s="118"/>
      <c r="V89" s="109"/>
      <c r="W89" s="133"/>
      <c r="X89" s="1030" t="str">
        <f>
IFERROR(V89*VLOOKUP(AF89,【参考】数式用3!$AD$15:$BA$23,MATCH(N89,【参考】数式用3!$AD$2:$BA$2,0)),"")</f>
        <v/>
      </c>
      <c r="Y89" s="1031"/>
      <c r="Z89" s="119"/>
      <c r="AA89" s="110"/>
      <c r="AB89" s="471" t="str">
        <f>
IFERROR(AA89*VLOOKUP(AG89,【参考】数式用3!$AD$24:$BA$27,MATCH(N89,【参考】数式用3!$AD$2:$BA$2,0)),"")</f>
        <v/>
      </c>
      <c r="AC89" s="121"/>
      <c r="AD89" s="463" t="str">
        <f t="shared" si="7"/>
        <v/>
      </c>
      <c r="AE89" s="464" t="str">
        <f t="shared" si="8"/>
        <v/>
      </c>
      <c r="AF89" s="464" t="str">
        <f t="shared" si="9"/>
        <v/>
      </c>
      <c r="AG89" s="464" t="str">
        <f t="shared" si="10"/>
        <v/>
      </c>
    </row>
    <row r="90" spans="1:33" ht="24.95" customHeight="1">
      <c r="A90" s="466">
        <v>
75</v>
      </c>
      <c r="B90" s="951" t="str">
        <f>
IF(基本情報入力シート!C127="","",基本情報入力シート!C127)</f>
        <v/>
      </c>
      <c r="C90" s="952"/>
      <c r="D90" s="952"/>
      <c r="E90" s="952"/>
      <c r="F90" s="952"/>
      <c r="G90" s="952"/>
      <c r="H90" s="952"/>
      <c r="I90" s="953"/>
      <c r="J90" s="467" t="str">
        <f>
IF(基本情報入力シート!M127="","",基本情報入力シート!M127)</f>
        <v/>
      </c>
      <c r="K90" s="468" t="str">
        <f>
IF(基本情報入力シート!R127="","",基本情報入力シート!R127)</f>
        <v/>
      </c>
      <c r="L90" s="468" t="str">
        <f>
IF(基本情報入力シート!W127="","",基本情報入力シート!W127)</f>
        <v/>
      </c>
      <c r="M90" s="469" t="str">
        <f>
IF(基本情報入力シート!X127="","",基本情報入力シート!X127)</f>
        <v/>
      </c>
      <c r="N90" s="470" t="str">
        <f>
IF(基本情報入力シート!Y127="","",基本情報入力シート!Y127)</f>
        <v/>
      </c>
      <c r="O90" s="114"/>
      <c r="P90" s="115"/>
      <c r="Q90" s="116"/>
      <c r="R90" s="117"/>
      <c r="S90" s="108"/>
      <c r="T90" s="461" t="str">
        <f>
IFERROR(S90*VLOOKUP(AE90,【参考】数式用3!$AD$3:$BA$14,MATCH(N90,【参考】数式用3!$AD$2:$BA$2,0)),"")</f>
        <v/>
      </c>
      <c r="U90" s="118"/>
      <c r="V90" s="109"/>
      <c r="W90" s="133"/>
      <c r="X90" s="1030" t="str">
        <f>
IFERROR(V90*VLOOKUP(AF90,【参考】数式用3!$AD$15:$BA$23,MATCH(N90,【参考】数式用3!$AD$2:$BA$2,0)),"")</f>
        <v/>
      </c>
      <c r="Y90" s="1031"/>
      <c r="Z90" s="119"/>
      <c r="AA90" s="110"/>
      <c r="AB90" s="471" t="str">
        <f>
IFERROR(AA90*VLOOKUP(AG90,【参考】数式用3!$AD$24:$BA$27,MATCH(N90,【参考】数式用3!$AD$2:$BA$2,0)),"")</f>
        <v/>
      </c>
      <c r="AC90" s="121"/>
      <c r="AD90" s="463" t="str">
        <f t="shared" si="7"/>
        <v/>
      </c>
      <c r="AE90" s="464" t="str">
        <f t="shared" si="8"/>
        <v/>
      </c>
      <c r="AF90" s="464" t="str">
        <f t="shared" si="9"/>
        <v/>
      </c>
      <c r="AG90" s="464" t="str">
        <f t="shared" si="10"/>
        <v/>
      </c>
    </row>
    <row r="91" spans="1:33" ht="24.95" customHeight="1">
      <c r="A91" s="466">
        <v>
76</v>
      </c>
      <c r="B91" s="951" t="str">
        <f>
IF(基本情報入力シート!C128="","",基本情報入力シート!C128)</f>
        <v/>
      </c>
      <c r="C91" s="952"/>
      <c r="D91" s="952"/>
      <c r="E91" s="952"/>
      <c r="F91" s="952"/>
      <c r="G91" s="952"/>
      <c r="H91" s="952"/>
      <c r="I91" s="953"/>
      <c r="J91" s="467" t="str">
        <f>
IF(基本情報入力シート!M128="","",基本情報入力シート!M128)</f>
        <v/>
      </c>
      <c r="K91" s="468" t="str">
        <f>
IF(基本情報入力シート!R128="","",基本情報入力シート!R128)</f>
        <v/>
      </c>
      <c r="L91" s="468" t="str">
        <f>
IF(基本情報入力シート!W128="","",基本情報入力シート!W128)</f>
        <v/>
      </c>
      <c r="M91" s="469" t="str">
        <f>
IF(基本情報入力シート!X128="","",基本情報入力シート!X128)</f>
        <v/>
      </c>
      <c r="N91" s="470" t="str">
        <f>
IF(基本情報入力シート!Y128="","",基本情報入力シート!Y128)</f>
        <v/>
      </c>
      <c r="O91" s="114"/>
      <c r="P91" s="115"/>
      <c r="Q91" s="116"/>
      <c r="R91" s="117"/>
      <c r="S91" s="108"/>
      <c r="T91" s="461" t="str">
        <f>
IFERROR(S91*VLOOKUP(AE91,【参考】数式用3!$AD$3:$BA$14,MATCH(N91,【参考】数式用3!$AD$2:$BA$2,0)),"")</f>
        <v/>
      </c>
      <c r="U91" s="118"/>
      <c r="V91" s="109"/>
      <c r="W91" s="133"/>
      <c r="X91" s="1030" t="str">
        <f>
IFERROR(V91*VLOOKUP(AF91,【参考】数式用3!$AD$15:$BA$23,MATCH(N91,【参考】数式用3!$AD$2:$BA$2,0)),"")</f>
        <v/>
      </c>
      <c r="Y91" s="1031"/>
      <c r="Z91" s="119"/>
      <c r="AA91" s="110"/>
      <c r="AB91" s="471" t="str">
        <f>
IFERROR(AA91*VLOOKUP(AG91,【参考】数式用3!$AD$24:$BA$27,MATCH(N91,【参考】数式用3!$AD$2:$BA$2,0)),"")</f>
        <v/>
      </c>
      <c r="AC91" s="121"/>
      <c r="AD91" s="463" t="str">
        <f t="shared" si="7"/>
        <v/>
      </c>
      <c r="AE91" s="464" t="str">
        <f t="shared" si="8"/>
        <v/>
      </c>
      <c r="AF91" s="464" t="str">
        <f t="shared" si="9"/>
        <v/>
      </c>
      <c r="AG91" s="464" t="str">
        <f t="shared" si="10"/>
        <v/>
      </c>
    </row>
    <row r="92" spans="1:33" ht="24.95" customHeight="1">
      <c r="A92" s="466">
        <v>
77</v>
      </c>
      <c r="B92" s="951" t="str">
        <f>
IF(基本情報入力シート!C129="","",基本情報入力シート!C129)</f>
        <v/>
      </c>
      <c r="C92" s="952"/>
      <c r="D92" s="952"/>
      <c r="E92" s="952"/>
      <c r="F92" s="952"/>
      <c r="G92" s="952"/>
      <c r="H92" s="952"/>
      <c r="I92" s="953"/>
      <c r="J92" s="467" t="str">
        <f>
IF(基本情報入力シート!M129="","",基本情報入力シート!M129)</f>
        <v/>
      </c>
      <c r="K92" s="468" t="str">
        <f>
IF(基本情報入力シート!R129="","",基本情報入力シート!R129)</f>
        <v/>
      </c>
      <c r="L92" s="468" t="str">
        <f>
IF(基本情報入力シート!W129="","",基本情報入力シート!W129)</f>
        <v/>
      </c>
      <c r="M92" s="469" t="str">
        <f>
IF(基本情報入力シート!X129="","",基本情報入力シート!X129)</f>
        <v/>
      </c>
      <c r="N92" s="470" t="str">
        <f>
IF(基本情報入力シート!Y129="","",基本情報入力シート!Y129)</f>
        <v/>
      </c>
      <c r="O92" s="114"/>
      <c r="P92" s="115"/>
      <c r="Q92" s="116"/>
      <c r="R92" s="117"/>
      <c r="S92" s="108"/>
      <c r="T92" s="461" t="str">
        <f>
IFERROR(S92*VLOOKUP(AE92,【参考】数式用3!$AD$3:$BA$14,MATCH(N92,【参考】数式用3!$AD$2:$BA$2,0)),"")</f>
        <v/>
      </c>
      <c r="U92" s="118"/>
      <c r="V92" s="109"/>
      <c r="W92" s="133"/>
      <c r="X92" s="1030" t="str">
        <f>
IFERROR(V92*VLOOKUP(AF92,【参考】数式用3!$AD$15:$BA$23,MATCH(N92,【参考】数式用3!$AD$2:$BA$2,0)),"")</f>
        <v/>
      </c>
      <c r="Y92" s="1031"/>
      <c r="Z92" s="119"/>
      <c r="AA92" s="110"/>
      <c r="AB92" s="471" t="str">
        <f>
IFERROR(AA92*VLOOKUP(AG92,【参考】数式用3!$AD$24:$BA$27,MATCH(N92,【参考】数式用3!$AD$2:$BA$2,0)),"")</f>
        <v/>
      </c>
      <c r="AC92" s="121"/>
      <c r="AD92" s="463" t="str">
        <f t="shared" si="7"/>
        <v/>
      </c>
      <c r="AE92" s="464" t="str">
        <f t="shared" si="8"/>
        <v/>
      </c>
      <c r="AF92" s="464" t="str">
        <f t="shared" si="9"/>
        <v/>
      </c>
      <c r="AG92" s="464" t="str">
        <f t="shared" si="10"/>
        <v/>
      </c>
    </row>
    <row r="93" spans="1:33" ht="24.95" customHeight="1">
      <c r="A93" s="466">
        <v>
78</v>
      </c>
      <c r="B93" s="951" t="str">
        <f>
IF(基本情報入力シート!C130="","",基本情報入力シート!C130)</f>
        <v/>
      </c>
      <c r="C93" s="952"/>
      <c r="D93" s="952"/>
      <c r="E93" s="952"/>
      <c r="F93" s="952"/>
      <c r="G93" s="952"/>
      <c r="H93" s="952"/>
      <c r="I93" s="953"/>
      <c r="J93" s="467" t="str">
        <f>
IF(基本情報入力シート!M130="","",基本情報入力シート!M130)</f>
        <v/>
      </c>
      <c r="K93" s="468" t="str">
        <f>
IF(基本情報入力シート!R130="","",基本情報入力シート!R130)</f>
        <v/>
      </c>
      <c r="L93" s="468" t="str">
        <f>
IF(基本情報入力シート!W130="","",基本情報入力シート!W130)</f>
        <v/>
      </c>
      <c r="M93" s="469" t="str">
        <f>
IF(基本情報入力シート!X130="","",基本情報入力シート!X130)</f>
        <v/>
      </c>
      <c r="N93" s="470" t="str">
        <f>
IF(基本情報入力シート!Y130="","",基本情報入力シート!Y130)</f>
        <v/>
      </c>
      <c r="O93" s="114"/>
      <c r="P93" s="115"/>
      <c r="Q93" s="116"/>
      <c r="R93" s="117"/>
      <c r="S93" s="108"/>
      <c r="T93" s="461" t="str">
        <f>
IFERROR(S93*VLOOKUP(AE93,【参考】数式用3!$AD$3:$BA$14,MATCH(N93,【参考】数式用3!$AD$2:$BA$2,0)),"")</f>
        <v/>
      </c>
      <c r="U93" s="118"/>
      <c r="V93" s="109"/>
      <c r="W93" s="133"/>
      <c r="X93" s="1030" t="str">
        <f>
IFERROR(V93*VLOOKUP(AF93,【参考】数式用3!$AD$15:$BA$23,MATCH(N93,【参考】数式用3!$AD$2:$BA$2,0)),"")</f>
        <v/>
      </c>
      <c r="Y93" s="1031"/>
      <c r="Z93" s="119"/>
      <c r="AA93" s="110"/>
      <c r="AB93" s="471" t="str">
        <f>
IFERROR(AA93*VLOOKUP(AG93,【参考】数式用3!$AD$24:$BA$27,MATCH(N93,【参考】数式用3!$AD$2:$BA$2,0)),"")</f>
        <v/>
      </c>
      <c r="AC93" s="121"/>
      <c r="AD93" s="463" t="str">
        <f t="shared" si="7"/>
        <v/>
      </c>
      <c r="AE93" s="464" t="str">
        <f t="shared" si="8"/>
        <v/>
      </c>
      <c r="AF93" s="464" t="str">
        <f t="shared" si="9"/>
        <v/>
      </c>
      <c r="AG93" s="464" t="str">
        <f t="shared" si="10"/>
        <v/>
      </c>
    </row>
    <row r="94" spans="1:33" ht="24.95" customHeight="1">
      <c r="A94" s="466">
        <v>
79</v>
      </c>
      <c r="B94" s="951" t="str">
        <f>
IF(基本情報入力シート!C131="","",基本情報入力シート!C131)</f>
        <v/>
      </c>
      <c r="C94" s="952"/>
      <c r="D94" s="952"/>
      <c r="E94" s="952"/>
      <c r="F94" s="952"/>
      <c r="G94" s="952"/>
      <c r="H94" s="952"/>
      <c r="I94" s="953"/>
      <c r="J94" s="467" t="str">
        <f>
IF(基本情報入力シート!M131="","",基本情報入力シート!M131)</f>
        <v/>
      </c>
      <c r="K94" s="468" t="str">
        <f>
IF(基本情報入力シート!R131="","",基本情報入力シート!R131)</f>
        <v/>
      </c>
      <c r="L94" s="468" t="str">
        <f>
IF(基本情報入力シート!W131="","",基本情報入力シート!W131)</f>
        <v/>
      </c>
      <c r="M94" s="469" t="str">
        <f>
IF(基本情報入力シート!X131="","",基本情報入力シート!X131)</f>
        <v/>
      </c>
      <c r="N94" s="470" t="str">
        <f>
IF(基本情報入力シート!Y131="","",基本情報入力シート!Y131)</f>
        <v/>
      </c>
      <c r="O94" s="114"/>
      <c r="P94" s="115"/>
      <c r="Q94" s="116"/>
      <c r="R94" s="117"/>
      <c r="S94" s="108"/>
      <c r="T94" s="461" t="str">
        <f>
IFERROR(S94*VLOOKUP(AE94,【参考】数式用3!$AD$3:$BA$14,MATCH(N94,【参考】数式用3!$AD$2:$BA$2,0)),"")</f>
        <v/>
      </c>
      <c r="U94" s="118"/>
      <c r="V94" s="109"/>
      <c r="W94" s="133"/>
      <c r="X94" s="1030" t="str">
        <f>
IFERROR(V94*VLOOKUP(AF94,【参考】数式用3!$AD$15:$BA$23,MATCH(N94,【参考】数式用3!$AD$2:$BA$2,0)),"")</f>
        <v/>
      </c>
      <c r="Y94" s="1031"/>
      <c r="Z94" s="119"/>
      <c r="AA94" s="110"/>
      <c r="AB94" s="471" t="str">
        <f>
IFERROR(AA94*VLOOKUP(AG94,【参考】数式用3!$AD$24:$BA$27,MATCH(N94,【参考】数式用3!$AD$2:$BA$2,0)),"")</f>
        <v/>
      </c>
      <c r="AC94" s="121"/>
      <c r="AD94" s="463" t="str">
        <f t="shared" si="7"/>
        <v/>
      </c>
      <c r="AE94" s="464" t="str">
        <f t="shared" si="8"/>
        <v/>
      </c>
      <c r="AF94" s="464" t="str">
        <f t="shared" si="9"/>
        <v/>
      </c>
      <c r="AG94" s="464" t="str">
        <f t="shared" si="10"/>
        <v/>
      </c>
    </row>
    <row r="95" spans="1:33" ht="24.95" customHeight="1">
      <c r="A95" s="466">
        <v>
80</v>
      </c>
      <c r="B95" s="951" t="str">
        <f>
IF(基本情報入力シート!C132="","",基本情報入力シート!C132)</f>
        <v/>
      </c>
      <c r="C95" s="952"/>
      <c r="D95" s="952"/>
      <c r="E95" s="952"/>
      <c r="F95" s="952"/>
      <c r="G95" s="952"/>
      <c r="H95" s="952"/>
      <c r="I95" s="953"/>
      <c r="J95" s="467" t="str">
        <f>
IF(基本情報入力シート!M132="","",基本情報入力シート!M132)</f>
        <v/>
      </c>
      <c r="K95" s="468" t="str">
        <f>
IF(基本情報入力シート!R132="","",基本情報入力シート!R132)</f>
        <v/>
      </c>
      <c r="L95" s="468" t="str">
        <f>
IF(基本情報入力シート!W132="","",基本情報入力シート!W132)</f>
        <v/>
      </c>
      <c r="M95" s="469" t="str">
        <f>
IF(基本情報入力シート!X132="","",基本情報入力シート!X132)</f>
        <v/>
      </c>
      <c r="N95" s="470" t="str">
        <f>
IF(基本情報入力シート!Y132="","",基本情報入力シート!Y132)</f>
        <v/>
      </c>
      <c r="O95" s="114"/>
      <c r="P95" s="115"/>
      <c r="Q95" s="116"/>
      <c r="R95" s="117"/>
      <c r="S95" s="108"/>
      <c r="T95" s="461" t="str">
        <f>
IFERROR(S95*VLOOKUP(AE95,【参考】数式用3!$AD$3:$BA$14,MATCH(N95,【参考】数式用3!$AD$2:$BA$2,0)),"")</f>
        <v/>
      </c>
      <c r="U95" s="118"/>
      <c r="V95" s="109"/>
      <c r="W95" s="133"/>
      <c r="X95" s="1030" t="str">
        <f>
IFERROR(V95*VLOOKUP(AF95,【参考】数式用3!$AD$15:$BA$23,MATCH(N95,【参考】数式用3!$AD$2:$BA$2,0)),"")</f>
        <v/>
      </c>
      <c r="Y95" s="1031"/>
      <c r="Z95" s="119"/>
      <c r="AA95" s="110"/>
      <c r="AB95" s="471" t="str">
        <f>
IFERROR(AA95*VLOOKUP(AG95,【参考】数式用3!$AD$24:$BA$27,MATCH(N95,【参考】数式用3!$AD$2:$BA$2,0)),"")</f>
        <v/>
      </c>
      <c r="AC95" s="121"/>
      <c r="AD95" s="463" t="str">
        <f t="shared" si="7"/>
        <v/>
      </c>
      <c r="AE95" s="464" t="str">
        <f t="shared" si="8"/>
        <v/>
      </c>
      <c r="AF95" s="464" t="str">
        <f t="shared" si="9"/>
        <v/>
      </c>
      <c r="AG95" s="464" t="str">
        <f t="shared" si="10"/>
        <v/>
      </c>
    </row>
    <row r="96" spans="1:33" ht="24.95" customHeight="1">
      <c r="A96" s="466">
        <v>
81</v>
      </c>
      <c r="B96" s="951" t="str">
        <f>
IF(基本情報入力シート!C133="","",基本情報入力シート!C133)</f>
        <v/>
      </c>
      <c r="C96" s="952"/>
      <c r="D96" s="952"/>
      <c r="E96" s="952"/>
      <c r="F96" s="952"/>
      <c r="G96" s="952"/>
      <c r="H96" s="952"/>
      <c r="I96" s="953"/>
      <c r="J96" s="467" t="str">
        <f>
IF(基本情報入力シート!M133="","",基本情報入力シート!M133)</f>
        <v/>
      </c>
      <c r="K96" s="468" t="str">
        <f>
IF(基本情報入力シート!R133="","",基本情報入力シート!R133)</f>
        <v/>
      </c>
      <c r="L96" s="468" t="str">
        <f>
IF(基本情報入力シート!W133="","",基本情報入力シート!W133)</f>
        <v/>
      </c>
      <c r="M96" s="469" t="str">
        <f>
IF(基本情報入力シート!X133="","",基本情報入力シート!X133)</f>
        <v/>
      </c>
      <c r="N96" s="470" t="str">
        <f>
IF(基本情報入力シート!Y133="","",基本情報入力シート!Y133)</f>
        <v/>
      </c>
      <c r="O96" s="114"/>
      <c r="P96" s="115"/>
      <c r="Q96" s="116"/>
      <c r="R96" s="117"/>
      <c r="S96" s="108"/>
      <c r="T96" s="461" t="str">
        <f>
IFERROR(S96*VLOOKUP(AE96,【参考】数式用3!$AD$3:$BA$14,MATCH(N96,【参考】数式用3!$AD$2:$BA$2,0)),"")</f>
        <v/>
      </c>
      <c r="U96" s="118"/>
      <c r="V96" s="109"/>
      <c r="W96" s="133"/>
      <c r="X96" s="1030" t="str">
        <f>
IFERROR(V96*VLOOKUP(AF96,【参考】数式用3!$AD$15:$BA$23,MATCH(N96,【参考】数式用3!$AD$2:$BA$2,0)),"")</f>
        <v/>
      </c>
      <c r="Y96" s="1031"/>
      <c r="Z96" s="119"/>
      <c r="AA96" s="110"/>
      <c r="AB96" s="471" t="str">
        <f>
IFERROR(AA96*VLOOKUP(AG96,【参考】数式用3!$AD$24:$BA$27,MATCH(N96,【参考】数式用3!$AD$2:$BA$2,0)),"")</f>
        <v/>
      </c>
      <c r="AC96" s="121"/>
      <c r="AD96" s="463" t="str">
        <f t="shared" si="7"/>
        <v/>
      </c>
      <c r="AE96" s="464" t="str">
        <f t="shared" si="8"/>
        <v/>
      </c>
      <c r="AF96" s="464" t="str">
        <f t="shared" si="9"/>
        <v/>
      </c>
      <c r="AG96" s="464" t="str">
        <f t="shared" si="10"/>
        <v/>
      </c>
    </row>
    <row r="97" spans="1:33" ht="24.95" customHeight="1">
      <c r="A97" s="466">
        <v>
82</v>
      </c>
      <c r="B97" s="951" t="str">
        <f>
IF(基本情報入力シート!C134="","",基本情報入力シート!C134)</f>
        <v/>
      </c>
      <c r="C97" s="952"/>
      <c r="D97" s="952"/>
      <c r="E97" s="952"/>
      <c r="F97" s="952"/>
      <c r="G97" s="952"/>
      <c r="H97" s="952"/>
      <c r="I97" s="953"/>
      <c r="J97" s="467" t="str">
        <f>
IF(基本情報入力シート!M134="","",基本情報入力シート!M134)</f>
        <v/>
      </c>
      <c r="K97" s="468" t="str">
        <f>
IF(基本情報入力シート!R134="","",基本情報入力シート!R134)</f>
        <v/>
      </c>
      <c r="L97" s="468" t="str">
        <f>
IF(基本情報入力シート!W134="","",基本情報入力シート!W134)</f>
        <v/>
      </c>
      <c r="M97" s="469" t="str">
        <f>
IF(基本情報入力シート!X134="","",基本情報入力シート!X134)</f>
        <v/>
      </c>
      <c r="N97" s="470" t="str">
        <f>
IF(基本情報入力シート!Y134="","",基本情報入力シート!Y134)</f>
        <v/>
      </c>
      <c r="O97" s="114"/>
      <c r="P97" s="115"/>
      <c r="Q97" s="116"/>
      <c r="R97" s="117"/>
      <c r="S97" s="108"/>
      <c r="T97" s="461" t="str">
        <f>
IFERROR(S97*VLOOKUP(AE97,【参考】数式用3!$AD$3:$BA$14,MATCH(N97,【参考】数式用3!$AD$2:$BA$2,0)),"")</f>
        <v/>
      </c>
      <c r="U97" s="118"/>
      <c r="V97" s="109"/>
      <c r="W97" s="133"/>
      <c r="X97" s="1030" t="str">
        <f>
IFERROR(V97*VLOOKUP(AF97,【参考】数式用3!$AD$15:$BA$23,MATCH(N97,【参考】数式用3!$AD$2:$BA$2,0)),"")</f>
        <v/>
      </c>
      <c r="Y97" s="1031"/>
      <c r="Z97" s="119"/>
      <c r="AA97" s="110"/>
      <c r="AB97" s="471" t="str">
        <f>
IFERROR(AA97*VLOOKUP(AG97,【参考】数式用3!$AD$24:$BA$27,MATCH(N97,【参考】数式用3!$AD$2:$BA$2,0)),"")</f>
        <v/>
      </c>
      <c r="AC97" s="121"/>
      <c r="AD97" s="463" t="str">
        <f t="shared" si="7"/>
        <v/>
      </c>
      <c r="AE97" s="464" t="str">
        <f t="shared" si="8"/>
        <v/>
      </c>
      <c r="AF97" s="464" t="str">
        <f t="shared" si="9"/>
        <v/>
      </c>
      <c r="AG97" s="464" t="str">
        <f t="shared" si="10"/>
        <v/>
      </c>
    </row>
    <row r="98" spans="1:33" ht="24.95" customHeight="1">
      <c r="A98" s="466">
        <v>
83</v>
      </c>
      <c r="B98" s="951" t="str">
        <f>
IF(基本情報入力シート!C135="","",基本情報入力シート!C135)</f>
        <v/>
      </c>
      <c r="C98" s="952"/>
      <c r="D98" s="952"/>
      <c r="E98" s="952"/>
      <c r="F98" s="952"/>
      <c r="G98" s="952"/>
      <c r="H98" s="952"/>
      <c r="I98" s="953"/>
      <c r="J98" s="467" t="str">
        <f>
IF(基本情報入力シート!M135="","",基本情報入力シート!M135)</f>
        <v/>
      </c>
      <c r="K98" s="468" t="str">
        <f>
IF(基本情報入力シート!R135="","",基本情報入力シート!R135)</f>
        <v/>
      </c>
      <c r="L98" s="468" t="str">
        <f>
IF(基本情報入力シート!W135="","",基本情報入力シート!W135)</f>
        <v/>
      </c>
      <c r="M98" s="469" t="str">
        <f>
IF(基本情報入力シート!X135="","",基本情報入力シート!X135)</f>
        <v/>
      </c>
      <c r="N98" s="470" t="str">
        <f>
IF(基本情報入力シート!Y135="","",基本情報入力シート!Y135)</f>
        <v/>
      </c>
      <c r="O98" s="114"/>
      <c r="P98" s="115"/>
      <c r="Q98" s="116"/>
      <c r="R98" s="117"/>
      <c r="S98" s="108"/>
      <c r="T98" s="461" t="str">
        <f>
IFERROR(S98*VLOOKUP(AE98,【参考】数式用3!$AD$3:$BA$14,MATCH(N98,【参考】数式用3!$AD$2:$BA$2,0)),"")</f>
        <v/>
      </c>
      <c r="U98" s="118"/>
      <c r="V98" s="109"/>
      <c r="W98" s="133"/>
      <c r="X98" s="1030" t="str">
        <f>
IFERROR(V98*VLOOKUP(AF98,【参考】数式用3!$AD$15:$BA$23,MATCH(N98,【参考】数式用3!$AD$2:$BA$2,0)),"")</f>
        <v/>
      </c>
      <c r="Y98" s="1031"/>
      <c r="Z98" s="119"/>
      <c r="AA98" s="110"/>
      <c r="AB98" s="471" t="str">
        <f>
IFERROR(AA98*VLOOKUP(AG98,【参考】数式用3!$AD$24:$BA$27,MATCH(N98,【参考】数式用3!$AD$2:$BA$2,0)),"")</f>
        <v/>
      </c>
      <c r="AC98" s="121"/>
      <c r="AD98" s="463" t="str">
        <f t="shared" si="7"/>
        <v/>
      </c>
      <c r="AE98" s="464" t="str">
        <f t="shared" si="8"/>
        <v/>
      </c>
      <c r="AF98" s="464" t="str">
        <f t="shared" si="9"/>
        <v/>
      </c>
      <c r="AG98" s="464" t="str">
        <f t="shared" si="10"/>
        <v/>
      </c>
    </row>
    <row r="99" spans="1:33" ht="24.95" customHeight="1">
      <c r="A99" s="466">
        <v>
84</v>
      </c>
      <c r="B99" s="951" t="str">
        <f>
IF(基本情報入力シート!C136="","",基本情報入力シート!C136)</f>
        <v/>
      </c>
      <c r="C99" s="952"/>
      <c r="D99" s="952"/>
      <c r="E99" s="952"/>
      <c r="F99" s="952"/>
      <c r="G99" s="952"/>
      <c r="H99" s="952"/>
      <c r="I99" s="953"/>
      <c r="J99" s="467" t="str">
        <f>
IF(基本情報入力シート!M136="","",基本情報入力シート!M136)</f>
        <v/>
      </c>
      <c r="K99" s="468" t="str">
        <f>
IF(基本情報入力シート!R136="","",基本情報入力シート!R136)</f>
        <v/>
      </c>
      <c r="L99" s="468" t="str">
        <f>
IF(基本情報入力シート!W136="","",基本情報入力シート!W136)</f>
        <v/>
      </c>
      <c r="M99" s="469" t="str">
        <f>
IF(基本情報入力シート!X136="","",基本情報入力シート!X136)</f>
        <v/>
      </c>
      <c r="N99" s="470" t="str">
        <f>
IF(基本情報入力シート!Y136="","",基本情報入力シート!Y136)</f>
        <v/>
      </c>
      <c r="O99" s="114"/>
      <c r="P99" s="115"/>
      <c r="Q99" s="116"/>
      <c r="R99" s="117"/>
      <c r="S99" s="108"/>
      <c r="T99" s="461" t="str">
        <f>
IFERROR(S99*VLOOKUP(AE99,【参考】数式用3!$AD$3:$BA$14,MATCH(N99,【参考】数式用3!$AD$2:$BA$2,0)),"")</f>
        <v/>
      </c>
      <c r="U99" s="118"/>
      <c r="V99" s="109"/>
      <c r="W99" s="133"/>
      <c r="X99" s="1030" t="str">
        <f>
IFERROR(V99*VLOOKUP(AF99,【参考】数式用3!$AD$15:$BA$23,MATCH(N99,【参考】数式用3!$AD$2:$BA$2,0)),"")</f>
        <v/>
      </c>
      <c r="Y99" s="1031"/>
      <c r="Z99" s="119"/>
      <c r="AA99" s="110"/>
      <c r="AB99" s="471" t="str">
        <f>
IFERROR(AA99*VLOOKUP(AG99,【参考】数式用3!$AD$24:$BA$27,MATCH(N99,【参考】数式用3!$AD$2:$BA$2,0)),"")</f>
        <v/>
      </c>
      <c r="AC99" s="121"/>
      <c r="AD99" s="463" t="str">
        <f t="shared" si="7"/>
        <v/>
      </c>
      <c r="AE99" s="464" t="str">
        <f t="shared" si="8"/>
        <v/>
      </c>
      <c r="AF99" s="464" t="str">
        <f t="shared" si="9"/>
        <v/>
      </c>
      <c r="AG99" s="464" t="str">
        <f t="shared" si="10"/>
        <v/>
      </c>
    </row>
    <row r="100" spans="1:33" ht="24.95" customHeight="1">
      <c r="A100" s="466">
        <v>
85</v>
      </c>
      <c r="B100" s="951" t="str">
        <f>
IF(基本情報入力シート!C137="","",基本情報入力シート!C137)</f>
        <v/>
      </c>
      <c r="C100" s="952"/>
      <c r="D100" s="952"/>
      <c r="E100" s="952"/>
      <c r="F100" s="952"/>
      <c r="G100" s="952"/>
      <c r="H100" s="952"/>
      <c r="I100" s="953"/>
      <c r="J100" s="467" t="str">
        <f>
IF(基本情報入力シート!M137="","",基本情報入力シート!M137)</f>
        <v/>
      </c>
      <c r="K100" s="468" t="str">
        <f>
IF(基本情報入力シート!R137="","",基本情報入力シート!R137)</f>
        <v/>
      </c>
      <c r="L100" s="468" t="str">
        <f>
IF(基本情報入力シート!W137="","",基本情報入力シート!W137)</f>
        <v/>
      </c>
      <c r="M100" s="469" t="str">
        <f>
IF(基本情報入力シート!X137="","",基本情報入力シート!X137)</f>
        <v/>
      </c>
      <c r="N100" s="470" t="str">
        <f>
IF(基本情報入力シート!Y137="","",基本情報入力シート!Y137)</f>
        <v/>
      </c>
      <c r="O100" s="114"/>
      <c r="P100" s="115"/>
      <c r="Q100" s="116"/>
      <c r="R100" s="117"/>
      <c r="S100" s="108"/>
      <c r="T100" s="461" t="str">
        <f>
IFERROR(S100*VLOOKUP(AE100,【参考】数式用3!$AD$3:$BA$14,MATCH(N100,【参考】数式用3!$AD$2:$BA$2,0)),"")</f>
        <v/>
      </c>
      <c r="U100" s="118"/>
      <c r="V100" s="109"/>
      <c r="W100" s="133"/>
      <c r="X100" s="1030" t="str">
        <f>
IFERROR(V100*VLOOKUP(AF100,【参考】数式用3!$AD$15:$BA$23,MATCH(N100,【参考】数式用3!$AD$2:$BA$2,0)),"")</f>
        <v/>
      </c>
      <c r="Y100" s="1031"/>
      <c r="Z100" s="119"/>
      <c r="AA100" s="110"/>
      <c r="AB100" s="471" t="str">
        <f>
IFERROR(AA100*VLOOKUP(AG100,【参考】数式用3!$AD$24:$BA$27,MATCH(N100,【参考】数式用3!$AD$2:$BA$2,0)),"")</f>
        <v/>
      </c>
      <c r="AC100" s="121"/>
      <c r="AD100" s="463" t="str">
        <f t="shared" si="7"/>
        <v/>
      </c>
      <c r="AE100" s="464" t="str">
        <f t="shared" si="8"/>
        <v/>
      </c>
      <c r="AF100" s="464" t="str">
        <f t="shared" si="9"/>
        <v/>
      </c>
      <c r="AG100" s="464" t="str">
        <f t="shared" si="10"/>
        <v/>
      </c>
    </row>
    <row r="101" spans="1:33" ht="24.95" customHeight="1">
      <c r="A101" s="466">
        <v>
86</v>
      </c>
      <c r="B101" s="951" t="str">
        <f>
IF(基本情報入力シート!C138="","",基本情報入力シート!C138)</f>
        <v/>
      </c>
      <c r="C101" s="952"/>
      <c r="D101" s="952"/>
      <c r="E101" s="952"/>
      <c r="F101" s="952"/>
      <c r="G101" s="952"/>
      <c r="H101" s="952"/>
      <c r="I101" s="953"/>
      <c r="J101" s="467" t="str">
        <f>
IF(基本情報入力シート!M138="","",基本情報入力シート!M138)</f>
        <v/>
      </c>
      <c r="K101" s="468" t="str">
        <f>
IF(基本情報入力シート!R138="","",基本情報入力シート!R138)</f>
        <v/>
      </c>
      <c r="L101" s="468" t="str">
        <f>
IF(基本情報入力シート!W138="","",基本情報入力シート!W138)</f>
        <v/>
      </c>
      <c r="M101" s="469" t="str">
        <f>
IF(基本情報入力シート!X138="","",基本情報入力シート!X138)</f>
        <v/>
      </c>
      <c r="N101" s="470" t="str">
        <f>
IF(基本情報入力シート!Y138="","",基本情報入力シート!Y138)</f>
        <v/>
      </c>
      <c r="O101" s="114"/>
      <c r="P101" s="115"/>
      <c r="Q101" s="116"/>
      <c r="R101" s="117"/>
      <c r="S101" s="108"/>
      <c r="T101" s="461" t="str">
        <f>
IFERROR(S101*VLOOKUP(AE101,【参考】数式用3!$AD$3:$BA$14,MATCH(N101,【参考】数式用3!$AD$2:$BA$2,0)),"")</f>
        <v/>
      </c>
      <c r="U101" s="118"/>
      <c r="V101" s="109"/>
      <c r="W101" s="133"/>
      <c r="X101" s="1030" t="str">
        <f>
IFERROR(V101*VLOOKUP(AF101,【参考】数式用3!$AD$15:$BA$23,MATCH(N101,【参考】数式用3!$AD$2:$BA$2,0)),"")</f>
        <v/>
      </c>
      <c r="Y101" s="1031"/>
      <c r="Z101" s="119"/>
      <c r="AA101" s="110"/>
      <c r="AB101" s="471" t="str">
        <f>
IFERROR(AA101*VLOOKUP(AG101,【参考】数式用3!$AD$24:$BA$27,MATCH(N101,【参考】数式用3!$AD$2:$BA$2,0)),"")</f>
        <v/>
      </c>
      <c r="AC101" s="121"/>
      <c r="AD101" s="463" t="str">
        <f t="shared" si="7"/>
        <v/>
      </c>
      <c r="AE101" s="464" t="str">
        <f t="shared" si="8"/>
        <v/>
      </c>
      <c r="AF101" s="464" t="str">
        <f t="shared" si="9"/>
        <v/>
      </c>
      <c r="AG101" s="464" t="str">
        <f t="shared" si="10"/>
        <v/>
      </c>
    </row>
    <row r="102" spans="1:33" ht="24.95" customHeight="1">
      <c r="A102" s="466">
        <v>
87</v>
      </c>
      <c r="B102" s="951" t="str">
        <f>
IF(基本情報入力シート!C139="","",基本情報入力シート!C139)</f>
        <v/>
      </c>
      <c r="C102" s="952"/>
      <c r="D102" s="952"/>
      <c r="E102" s="952"/>
      <c r="F102" s="952"/>
      <c r="G102" s="952"/>
      <c r="H102" s="952"/>
      <c r="I102" s="953"/>
      <c r="J102" s="467" t="str">
        <f>
IF(基本情報入力シート!M139="","",基本情報入力シート!M139)</f>
        <v/>
      </c>
      <c r="K102" s="468" t="str">
        <f>
IF(基本情報入力シート!R139="","",基本情報入力シート!R139)</f>
        <v/>
      </c>
      <c r="L102" s="468" t="str">
        <f>
IF(基本情報入力シート!W139="","",基本情報入力シート!W139)</f>
        <v/>
      </c>
      <c r="M102" s="469" t="str">
        <f>
IF(基本情報入力シート!X139="","",基本情報入力シート!X139)</f>
        <v/>
      </c>
      <c r="N102" s="470" t="str">
        <f>
IF(基本情報入力シート!Y139="","",基本情報入力シート!Y139)</f>
        <v/>
      </c>
      <c r="O102" s="114"/>
      <c r="P102" s="115"/>
      <c r="Q102" s="116"/>
      <c r="R102" s="117"/>
      <c r="S102" s="108"/>
      <c r="T102" s="461" t="str">
        <f>
IFERROR(S102*VLOOKUP(AE102,【参考】数式用3!$AD$3:$BA$14,MATCH(N102,【参考】数式用3!$AD$2:$BA$2,0)),"")</f>
        <v/>
      </c>
      <c r="U102" s="118"/>
      <c r="V102" s="109"/>
      <c r="W102" s="133"/>
      <c r="X102" s="1030" t="str">
        <f>
IFERROR(V102*VLOOKUP(AF102,【参考】数式用3!$AD$15:$BA$23,MATCH(N102,【参考】数式用3!$AD$2:$BA$2,0)),"")</f>
        <v/>
      </c>
      <c r="Y102" s="1031"/>
      <c r="Z102" s="119"/>
      <c r="AA102" s="110"/>
      <c r="AB102" s="471" t="str">
        <f>
IFERROR(AA102*VLOOKUP(AG102,【参考】数式用3!$AD$24:$BA$27,MATCH(N102,【参考】数式用3!$AD$2:$BA$2,0)),"")</f>
        <v/>
      </c>
      <c r="AC102" s="121"/>
      <c r="AD102" s="463" t="str">
        <f t="shared" si="7"/>
        <v/>
      </c>
      <c r="AE102" s="464" t="str">
        <f t="shared" si="8"/>
        <v/>
      </c>
      <c r="AF102" s="464" t="str">
        <f t="shared" si="9"/>
        <v/>
      </c>
      <c r="AG102" s="464" t="str">
        <f t="shared" si="10"/>
        <v/>
      </c>
    </row>
    <row r="103" spans="1:33" ht="24.95" customHeight="1">
      <c r="A103" s="466">
        <v>
88</v>
      </c>
      <c r="B103" s="951" t="str">
        <f>
IF(基本情報入力シート!C140="","",基本情報入力シート!C140)</f>
        <v/>
      </c>
      <c r="C103" s="952"/>
      <c r="D103" s="952"/>
      <c r="E103" s="952"/>
      <c r="F103" s="952"/>
      <c r="G103" s="952"/>
      <c r="H103" s="952"/>
      <c r="I103" s="953"/>
      <c r="J103" s="467" t="str">
        <f>
IF(基本情報入力シート!M140="","",基本情報入力シート!M140)</f>
        <v/>
      </c>
      <c r="K103" s="468" t="str">
        <f>
IF(基本情報入力シート!R140="","",基本情報入力シート!R140)</f>
        <v/>
      </c>
      <c r="L103" s="468" t="str">
        <f>
IF(基本情報入力シート!W140="","",基本情報入力シート!W140)</f>
        <v/>
      </c>
      <c r="M103" s="469" t="str">
        <f>
IF(基本情報入力シート!X140="","",基本情報入力シート!X140)</f>
        <v/>
      </c>
      <c r="N103" s="470" t="str">
        <f>
IF(基本情報入力シート!Y140="","",基本情報入力シート!Y140)</f>
        <v/>
      </c>
      <c r="O103" s="114"/>
      <c r="P103" s="115"/>
      <c r="Q103" s="116"/>
      <c r="R103" s="117"/>
      <c r="S103" s="108"/>
      <c r="T103" s="461" t="str">
        <f>
IFERROR(S103*VLOOKUP(AE103,【参考】数式用3!$AD$3:$BA$14,MATCH(N103,【参考】数式用3!$AD$2:$BA$2,0)),"")</f>
        <v/>
      </c>
      <c r="U103" s="118"/>
      <c r="V103" s="109"/>
      <c r="W103" s="133"/>
      <c r="X103" s="1030" t="str">
        <f>
IFERROR(V103*VLOOKUP(AF103,【参考】数式用3!$AD$15:$BA$23,MATCH(N103,【参考】数式用3!$AD$2:$BA$2,0)),"")</f>
        <v/>
      </c>
      <c r="Y103" s="1031"/>
      <c r="Z103" s="119"/>
      <c r="AA103" s="110"/>
      <c r="AB103" s="471" t="str">
        <f>
IFERROR(AA103*VLOOKUP(AG103,【参考】数式用3!$AD$24:$BA$27,MATCH(N103,【参考】数式用3!$AD$2:$BA$2,0)),"")</f>
        <v/>
      </c>
      <c r="AC103" s="121"/>
      <c r="AD103" s="463" t="str">
        <f t="shared" si="7"/>
        <v/>
      </c>
      <c r="AE103" s="464" t="str">
        <f t="shared" si="8"/>
        <v/>
      </c>
      <c r="AF103" s="464" t="str">
        <f t="shared" si="9"/>
        <v/>
      </c>
      <c r="AG103" s="464" t="str">
        <f t="shared" si="10"/>
        <v/>
      </c>
    </row>
    <row r="104" spans="1:33" ht="24.95" customHeight="1">
      <c r="A104" s="466">
        <v>
89</v>
      </c>
      <c r="B104" s="951" t="str">
        <f>
IF(基本情報入力シート!C141="","",基本情報入力シート!C141)</f>
        <v/>
      </c>
      <c r="C104" s="952"/>
      <c r="D104" s="952"/>
      <c r="E104" s="952"/>
      <c r="F104" s="952"/>
      <c r="G104" s="952"/>
      <c r="H104" s="952"/>
      <c r="I104" s="953"/>
      <c r="J104" s="467" t="str">
        <f>
IF(基本情報入力シート!M141="","",基本情報入力シート!M141)</f>
        <v/>
      </c>
      <c r="K104" s="468" t="str">
        <f>
IF(基本情報入力シート!R141="","",基本情報入力シート!R141)</f>
        <v/>
      </c>
      <c r="L104" s="468" t="str">
        <f>
IF(基本情報入力シート!W141="","",基本情報入力シート!W141)</f>
        <v/>
      </c>
      <c r="M104" s="469" t="str">
        <f>
IF(基本情報入力シート!X141="","",基本情報入力シート!X141)</f>
        <v/>
      </c>
      <c r="N104" s="470" t="str">
        <f>
IF(基本情報入力シート!Y141="","",基本情報入力シート!Y141)</f>
        <v/>
      </c>
      <c r="O104" s="114"/>
      <c r="P104" s="115"/>
      <c r="Q104" s="116"/>
      <c r="R104" s="117"/>
      <c r="S104" s="108"/>
      <c r="T104" s="461" t="str">
        <f>
IFERROR(S104*VLOOKUP(AE104,【参考】数式用3!$AD$3:$BA$14,MATCH(N104,【参考】数式用3!$AD$2:$BA$2,0)),"")</f>
        <v/>
      </c>
      <c r="U104" s="118"/>
      <c r="V104" s="109"/>
      <c r="W104" s="133"/>
      <c r="X104" s="1030" t="str">
        <f>
IFERROR(V104*VLOOKUP(AF104,【参考】数式用3!$AD$15:$BA$23,MATCH(N104,【参考】数式用3!$AD$2:$BA$2,0)),"")</f>
        <v/>
      </c>
      <c r="Y104" s="1031"/>
      <c r="Z104" s="119"/>
      <c r="AA104" s="110"/>
      <c r="AB104" s="471" t="str">
        <f>
IFERROR(AA104*VLOOKUP(AG104,【参考】数式用3!$AD$24:$BA$27,MATCH(N104,【参考】数式用3!$AD$2:$BA$2,0)),"")</f>
        <v/>
      </c>
      <c r="AC104" s="121"/>
      <c r="AD104" s="463" t="str">
        <f t="shared" si="7"/>
        <v/>
      </c>
      <c r="AE104" s="464" t="str">
        <f t="shared" si="8"/>
        <v/>
      </c>
      <c r="AF104" s="464" t="str">
        <f t="shared" si="9"/>
        <v/>
      </c>
      <c r="AG104" s="464" t="str">
        <f t="shared" si="10"/>
        <v/>
      </c>
    </row>
    <row r="105" spans="1:33" ht="24.95" customHeight="1">
      <c r="A105" s="466">
        <v>
90</v>
      </c>
      <c r="B105" s="951" t="str">
        <f>
IF(基本情報入力シート!C142="","",基本情報入力シート!C142)</f>
        <v/>
      </c>
      <c r="C105" s="952"/>
      <c r="D105" s="952"/>
      <c r="E105" s="952"/>
      <c r="F105" s="952"/>
      <c r="G105" s="952"/>
      <c r="H105" s="952"/>
      <c r="I105" s="953"/>
      <c r="J105" s="467" t="str">
        <f>
IF(基本情報入力シート!M142="","",基本情報入力シート!M142)</f>
        <v/>
      </c>
      <c r="K105" s="468" t="str">
        <f>
IF(基本情報入力シート!R142="","",基本情報入力シート!R142)</f>
        <v/>
      </c>
      <c r="L105" s="468" t="str">
        <f>
IF(基本情報入力シート!W142="","",基本情報入力シート!W142)</f>
        <v/>
      </c>
      <c r="M105" s="469" t="str">
        <f>
IF(基本情報入力シート!X142="","",基本情報入力シート!X142)</f>
        <v/>
      </c>
      <c r="N105" s="470" t="str">
        <f>
IF(基本情報入力シート!Y142="","",基本情報入力シート!Y142)</f>
        <v/>
      </c>
      <c r="O105" s="114"/>
      <c r="P105" s="115"/>
      <c r="Q105" s="116"/>
      <c r="R105" s="117"/>
      <c r="S105" s="108"/>
      <c r="T105" s="461" t="str">
        <f>
IFERROR(S105*VLOOKUP(AE105,【参考】数式用3!$AD$3:$BA$14,MATCH(N105,【参考】数式用3!$AD$2:$BA$2,0)),"")</f>
        <v/>
      </c>
      <c r="U105" s="118"/>
      <c r="V105" s="109"/>
      <c r="W105" s="133"/>
      <c r="X105" s="1030" t="str">
        <f>
IFERROR(V105*VLOOKUP(AF105,【参考】数式用3!$AD$15:$BA$23,MATCH(N105,【参考】数式用3!$AD$2:$BA$2,0)),"")</f>
        <v/>
      </c>
      <c r="Y105" s="1031"/>
      <c r="Z105" s="119"/>
      <c r="AA105" s="110"/>
      <c r="AB105" s="471" t="str">
        <f>
IFERROR(AA105*VLOOKUP(AG105,【参考】数式用3!$AD$24:$BA$27,MATCH(N105,【参考】数式用3!$AD$2:$BA$2,0)),"")</f>
        <v/>
      </c>
      <c r="AC105" s="121"/>
      <c r="AD105" s="463" t="str">
        <f t="shared" si="7"/>
        <v/>
      </c>
      <c r="AE105" s="464" t="str">
        <f t="shared" si="8"/>
        <v/>
      </c>
      <c r="AF105" s="464" t="str">
        <f t="shared" si="9"/>
        <v/>
      </c>
      <c r="AG105" s="464" t="str">
        <f t="shared" si="10"/>
        <v/>
      </c>
    </row>
    <row r="106" spans="1:33" ht="24.95" customHeight="1">
      <c r="A106" s="466">
        <v>
91</v>
      </c>
      <c r="B106" s="951" t="str">
        <f>
IF(基本情報入力シート!C143="","",基本情報入力シート!C143)</f>
        <v/>
      </c>
      <c r="C106" s="952"/>
      <c r="D106" s="952"/>
      <c r="E106" s="952"/>
      <c r="F106" s="952"/>
      <c r="G106" s="952"/>
      <c r="H106" s="952"/>
      <c r="I106" s="953"/>
      <c r="J106" s="467" t="str">
        <f>
IF(基本情報入力シート!M143="","",基本情報入力シート!M143)</f>
        <v/>
      </c>
      <c r="K106" s="468" t="str">
        <f>
IF(基本情報入力シート!R143="","",基本情報入力シート!R143)</f>
        <v/>
      </c>
      <c r="L106" s="468" t="str">
        <f>
IF(基本情報入力シート!W143="","",基本情報入力シート!W143)</f>
        <v/>
      </c>
      <c r="M106" s="469" t="str">
        <f>
IF(基本情報入力シート!X143="","",基本情報入力シート!X143)</f>
        <v/>
      </c>
      <c r="N106" s="470" t="str">
        <f>
IF(基本情報入力シート!Y143="","",基本情報入力シート!Y143)</f>
        <v/>
      </c>
      <c r="O106" s="114"/>
      <c r="P106" s="115"/>
      <c r="Q106" s="116"/>
      <c r="R106" s="117"/>
      <c r="S106" s="108"/>
      <c r="T106" s="461" t="str">
        <f>
IFERROR(S106*VLOOKUP(AE106,【参考】数式用3!$AD$3:$BA$14,MATCH(N106,【参考】数式用3!$AD$2:$BA$2,0)),"")</f>
        <v/>
      </c>
      <c r="U106" s="118"/>
      <c r="V106" s="109"/>
      <c r="W106" s="133"/>
      <c r="X106" s="1030" t="str">
        <f>
IFERROR(V106*VLOOKUP(AF106,【参考】数式用3!$AD$15:$BA$23,MATCH(N106,【参考】数式用3!$AD$2:$BA$2,0)),"")</f>
        <v/>
      </c>
      <c r="Y106" s="1031"/>
      <c r="Z106" s="119"/>
      <c r="AA106" s="110"/>
      <c r="AB106" s="471" t="str">
        <f>
IFERROR(AA106*VLOOKUP(AG106,【参考】数式用3!$AD$24:$BA$27,MATCH(N106,【参考】数式用3!$AD$2:$BA$2,0)),"")</f>
        <v/>
      </c>
      <c r="AC106" s="121"/>
      <c r="AD106" s="463" t="str">
        <f t="shared" si="7"/>
        <v/>
      </c>
      <c r="AE106" s="464" t="str">
        <f t="shared" si="8"/>
        <v/>
      </c>
      <c r="AF106" s="464" t="str">
        <f t="shared" si="9"/>
        <v/>
      </c>
      <c r="AG106" s="464" t="str">
        <f t="shared" si="10"/>
        <v/>
      </c>
    </row>
    <row r="107" spans="1:33" ht="24.95" customHeight="1">
      <c r="A107" s="466">
        <v>
92</v>
      </c>
      <c r="B107" s="951" t="str">
        <f>
IF(基本情報入力シート!C144="","",基本情報入力シート!C144)</f>
        <v/>
      </c>
      <c r="C107" s="952"/>
      <c r="D107" s="952"/>
      <c r="E107" s="952"/>
      <c r="F107" s="952"/>
      <c r="G107" s="952"/>
      <c r="H107" s="952"/>
      <c r="I107" s="953"/>
      <c r="J107" s="467" t="str">
        <f>
IF(基本情報入力シート!M144="","",基本情報入力シート!M144)</f>
        <v/>
      </c>
      <c r="K107" s="468" t="str">
        <f>
IF(基本情報入力シート!R144="","",基本情報入力シート!R144)</f>
        <v/>
      </c>
      <c r="L107" s="468" t="str">
        <f>
IF(基本情報入力シート!W144="","",基本情報入力シート!W144)</f>
        <v/>
      </c>
      <c r="M107" s="469" t="str">
        <f>
IF(基本情報入力シート!X144="","",基本情報入力シート!X144)</f>
        <v/>
      </c>
      <c r="N107" s="470" t="str">
        <f>
IF(基本情報入力シート!Y144="","",基本情報入力シート!Y144)</f>
        <v/>
      </c>
      <c r="O107" s="114"/>
      <c r="P107" s="115"/>
      <c r="Q107" s="116"/>
      <c r="R107" s="117"/>
      <c r="S107" s="108"/>
      <c r="T107" s="461" t="str">
        <f>
IFERROR(S107*VLOOKUP(AE107,【参考】数式用3!$AD$3:$BA$14,MATCH(N107,【参考】数式用3!$AD$2:$BA$2,0)),"")</f>
        <v/>
      </c>
      <c r="U107" s="118"/>
      <c r="V107" s="109"/>
      <c r="W107" s="133"/>
      <c r="X107" s="1030" t="str">
        <f>
IFERROR(V107*VLOOKUP(AF107,【参考】数式用3!$AD$15:$BA$23,MATCH(N107,【参考】数式用3!$AD$2:$BA$2,0)),"")</f>
        <v/>
      </c>
      <c r="Y107" s="1031"/>
      <c r="Z107" s="119"/>
      <c r="AA107" s="110"/>
      <c r="AB107" s="471" t="str">
        <f>
IFERROR(AA107*VLOOKUP(AG107,【参考】数式用3!$AD$24:$BA$27,MATCH(N107,【参考】数式用3!$AD$2:$BA$2,0)),"")</f>
        <v/>
      </c>
      <c r="AC107" s="121"/>
      <c r="AD107" s="463" t="str">
        <f t="shared" si="7"/>
        <v/>
      </c>
      <c r="AE107" s="464" t="str">
        <f t="shared" si="8"/>
        <v/>
      </c>
      <c r="AF107" s="464" t="str">
        <f t="shared" si="9"/>
        <v/>
      </c>
      <c r="AG107" s="464" t="str">
        <f t="shared" si="10"/>
        <v/>
      </c>
    </row>
    <row r="108" spans="1:33" ht="24.95" customHeight="1">
      <c r="A108" s="466">
        <v>
93</v>
      </c>
      <c r="B108" s="951" t="str">
        <f>
IF(基本情報入力シート!C145="","",基本情報入力シート!C145)</f>
        <v/>
      </c>
      <c r="C108" s="952"/>
      <c r="D108" s="952"/>
      <c r="E108" s="952"/>
      <c r="F108" s="952"/>
      <c r="G108" s="952"/>
      <c r="H108" s="952"/>
      <c r="I108" s="953"/>
      <c r="J108" s="467" t="str">
        <f>
IF(基本情報入力シート!M145="","",基本情報入力シート!M145)</f>
        <v/>
      </c>
      <c r="K108" s="468" t="str">
        <f>
IF(基本情報入力シート!R145="","",基本情報入力シート!R145)</f>
        <v/>
      </c>
      <c r="L108" s="468" t="str">
        <f>
IF(基本情報入力シート!W145="","",基本情報入力シート!W145)</f>
        <v/>
      </c>
      <c r="M108" s="469" t="str">
        <f>
IF(基本情報入力シート!X145="","",基本情報入力シート!X145)</f>
        <v/>
      </c>
      <c r="N108" s="470" t="str">
        <f>
IF(基本情報入力シート!Y145="","",基本情報入力シート!Y145)</f>
        <v/>
      </c>
      <c r="O108" s="114"/>
      <c r="P108" s="115"/>
      <c r="Q108" s="116"/>
      <c r="R108" s="117"/>
      <c r="S108" s="108"/>
      <c r="T108" s="461" t="str">
        <f>
IFERROR(S108*VLOOKUP(AE108,【参考】数式用3!$AD$3:$BA$14,MATCH(N108,【参考】数式用3!$AD$2:$BA$2,0)),"")</f>
        <v/>
      </c>
      <c r="U108" s="118"/>
      <c r="V108" s="109"/>
      <c r="W108" s="133"/>
      <c r="X108" s="1030" t="str">
        <f>
IFERROR(V108*VLOOKUP(AF108,【参考】数式用3!$AD$15:$BA$23,MATCH(N108,【参考】数式用3!$AD$2:$BA$2,0)),"")</f>
        <v/>
      </c>
      <c r="Y108" s="1031"/>
      <c r="Z108" s="119"/>
      <c r="AA108" s="110"/>
      <c r="AB108" s="471" t="str">
        <f>
IFERROR(AA108*VLOOKUP(AG108,【参考】数式用3!$AD$24:$BA$27,MATCH(N108,【参考】数式用3!$AD$2:$BA$2,0)),"")</f>
        <v/>
      </c>
      <c r="AC108" s="121"/>
      <c r="AD108" s="463" t="str">
        <f t="shared" si="7"/>
        <v/>
      </c>
      <c r="AE108" s="464" t="str">
        <f t="shared" si="8"/>
        <v/>
      </c>
      <c r="AF108" s="464" t="str">
        <f t="shared" si="9"/>
        <v/>
      </c>
      <c r="AG108" s="464" t="str">
        <f t="shared" si="10"/>
        <v/>
      </c>
    </row>
    <row r="109" spans="1:33" ht="24.95" customHeight="1">
      <c r="A109" s="466">
        <v>
94</v>
      </c>
      <c r="B109" s="951" t="str">
        <f>
IF(基本情報入力シート!C146="","",基本情報入力シート!C146)</f>
        <v/>
      </c>
      <c r="C109" s="952"/>
      <c r="D109" s="952"/>
      <c r="E109" s="952"/>
      <c r="F109" s="952"/>
      <c r="G109" s="952"/>
      <c r="H109" s="952"/>
      <c r="I109" s="953"/>
      <c r="J109" s="467" t="str">
        <f>
IF(基本情報入力シート!M146="","",基本情報入力シート!M146)</f>
        <v/>
      </c>
      <c r="K109" s="468" t="str">
        <f>
IF(基本情報入力シート!R146="","",基本情報入力シート!R146)</f>
        <v/>
      </c>
      <c r="L109" s="468" t="str">
        <f>
IF(基本情報入力シート!W146="","",基本情報入力シート!W146)</f>
        <v/>
      </c>
      <c r="M109" s="469" t="str">
        <f>
IF(基本情報入力シート!X146="","",基本情報入力シート!X146)</f>
        <v/>
      </c>
      <c r="N109" s="470" t="str">
        <f>
IF(基本情報入力シート!Y146="","",基本情報入力シート!Y146)</f>
        <v/>
      </c>
      <c r="O109" s="114"/>
      <c r="P109" s="115"/>
      <c r="Q109" s="116"/>
      <c r="R109" s="117"/>
      <c r="S109" s="108"/>
      <c r="T109" s="461" t="str">
        <f>
IFERROR(S109*VLOOKUP(AE109,【参考】数式用3!$AD$3:$BA$14,MATCH(N109,【参考】数式用3!$AD$2:$BA$2,0)),"")</f>
        <v/>
      </c>
      <c r="U109" s="118"/>
      <c r="V109" s="109"/>
      <c r="W109" s="133"/>
      <c r="X109" s="1030" t="str">
        <f>
IFERROR(V109*VLOOKUP(AF109,【参考】数式用3!$AD$15:$BA$23,MATCH(N109,【参考】数式用3!$AD$2:$BA$2,0)),"")</f>
        <v/>
      </c>
      <c r="Y109" s="1031"/>
      <c r="Z109" s="119"/>
      <c r="AA109" s="110"/>
      <c r="AB109" s="471" t="str">
        <f>
IFERROR(AA109*VLOOKUP(AG109,【参考】数式用3!$AD$24:$BA$27,MATCH(N109,【参考】数式用3!$AD$2:$BA$2,0)),"")</f>
        <v/>
      </c>
      <c r="AC109" s="121"/>
      <c r="AD109" s="463" t="str">
        <f t="shared" si="7"/>
        <v/>
      </c>
      <c r="AE109" s="464" t="str">
        <f t="shared" si="8"/>
        <v/>
      </c>
      <c r="AF109" s="464" t="str">
        <f t="shared" si="9"/>
        <v/>
      </c>
      <c r="AG109" s="464" t="str">
        <f t="shared" si="10"/>
        <v/>
      </c>
    </row>
    <row r="110" spans="1:33" ht="24.95" customHeight="1">
      <c r="A110" s="466">
        <v>
95</v>
      </c>
      <c r="B110" s="951" t="str">
        <f>
IF(基本情報入力シート!C147="","",基本情報入力シート!C147)</f>
        <v/>
      </c>
      <c r="C110" s="952"/>
      <c r="D110" s="952"/>
      <c r="E110" s="952"/>
      <c r="F110" s="952"/>
      <c r="G110" s="952"/>
      <c r="H110" s="952"/>
      <c r="I110" s="953"/>
      <c r="J110" s="467" t="str">
        <f>
IF(基本情報入力シート!M147="","",基本情報入力シート!M147)</f>
        <v/>
      </c>
      <c r="K110" s="468" t="str">
        <f>
IF(基本情報入力シート!R147="","",基本情報入力シート!R147)</f>
        <v/>
      </c>
      <c r="L110" s="468" t="str">
        <f>
IF(基本情報入力シート!W147="","",基本情報入力シート!W147)</f>
        <v/>
      </c>
      <c r="M110" s="469" t="str">
        <f>
IF(基本情報入力シート!X147="","",基本情報入力シート!X147)</f>
        <v/>
      </c>
      <c r="N110" s="470" t="str">
        <f>
IF(基本情報入力シート!Y147="","",基本情報入力シート!Y147)</f>
        <v/>
      </c>
      <c r="O110" s="114"/>
      <c r="P110" s="115"/>
      <c r="Q110" s="116"/>
      <c r="R110" s="117"/>
      <c r="S110" s="108"/>
      <c r="T110" s="461" t="str">
        <f>
IFERROR(S110*VLOOKUP(AE110,【参考】数式用3!$AD$3:$BA$14,MATCH(N110,【参考】数式用3!$AD$2:$BA$2,0)),"")</f>
        <v/>
      </c>
      <c r="U110" s="118"/>
      <c r="V110" s="109"/>
      <c r="W110" s="133"/>
      <c r="X110" s="1030" t="str">
        <f>
IFERROR(V110*VLOOKUP(AF110,【参考】数式用3!$AD$15:$BA$23,MATCH(N110,【参考】数式用3!$AD$2:$BA$2,0)),"")</f>
        <v/>
      </c>
      <c r="Y110" s="1031"/>
      <c r="Z110" s="119"/>
      <c r="AA110" s="110"/>
      <c r="AB110" s="471" t="str">
        <f>
IFERROR(AA110*VLOOKUP(AG110,【参考】数式用3!$AD$24:$BA$27,MATCH(N110,【参考】数式用3!$AD$2:$BA$2,0)),"")</f>
        <v/>
      </c>
      <c r="AC110" s="121"/>
      <c r="AD110" s="463" t="str">
        <f t="shared" si="7"/>
        <v/>
      </c>
      <c r="AE110" s="464" t="str">
        <f t="shared" si="8"/>
        <v/>
      </c>
      <c r="AF110" s="464" t="str">
        <f t="shared" si="9"/>
        <v/>
      </c>
      <c r="AG110" s="464" t="str">
        <f t="shared" si="10"/>
        <v/>
      </c>
    </row>
    <row r="111" spans="1:33" ht="24.95" customHeight="1">
      <c r="A111" s="466">
        <v>
96</v>
      </c>
      <c r="B111" s="951" t="str">
        <f>
IF(基本情報入力シート!C148="","",基本情報入力シート!C148)</f>
        <v/>
      </c>
      <c r="C111" s="952"/>
      <c r="D111" s="952"/>
      <c r="E111" s="952"/>
      <c r="F111" s="952"/>
      <c r="G111" s="952"/>
      <c r="H111" s="952"/>
      <c r="I111" s="953"/>
      <c r="J111" s="467" t="str">
        <f>
IF(基本情報入力シート!M148="","",基本情報入力シート!M148)</f>
        <v/>
      </c>
      <c r="K111" s="468" t="str">
        <f>
IF(基本情報入力シート!R148="","",基本情報入力シート!R148)</f>
        <v/>
      </c>
      <c r="L111" s="468" t="str">
        <f>
IF(基本情報入力シート!W148="","",基本情報入力シート!W148)</f>
        <v/>
      </c>
      <c r="M111" s="469" t="str">
        <f>
IF(基本情報入力シート!X148="","",基本情報入力シート!X148)</f>
        <v/>
      </c>
      <c r="N111" s="470" t="str">
        <f>
IF(基本情報入力シート!Y148="","",基本情報入力シート!Y148)</f>
        <v/>
      </c>
      <c r="O111" s="114"/>
      <c r="P111" s="115"/>
      <c r="Q111" s="116"/>
      <c r="R111" s="117"/>
      <c r="S111" s="108"/>
      <c r="T111" s="461" t="str">
        <f>
IFERROR(S111*VLOOKUP(AE111,【参考】数式用3!$AD$3:$BA$14,MATCH(N111,【参考】数式用3!$AD$2:$BA$2,0)),"")</f>
        <v/>
      </c>
      <c r="U111" s="118"/>
      <c r="V111" s="109"/>
      <c r="W111" s="133"/>
      <c r="X111" s="1030" t="str">
        <f>
IFERROR(V111*VLOOKUP(AF111,【参考】数式用3!$AD$15:$BA$23,MATCH(N111,【参考】数式用3!$AD$2:$BA$2,0)),"")</f>
        <v/>
      </c>
      <c r="Y111" s="1031"/>
      <c r="Z111" s="119"/>
      <c r="AA111" s="110"/>
      <c r="AB111" s="471" t="str">
        <f>
IFERROR(AA111*VLOOKUP(AG111,【参考】数式用3!$AD$24:$BA$27,MATCH(N111,【参考】数式用3!$AD$2:$BA$2,0)),"")</f>
        <v/>
      </c>
      <c r="AC111" s="121"/>
      <c r="AD111" s="463" t="str">
        <f t="shared" si="7"/>
        <v/>
      </c>
      <c r="AE111" s="464" t="str">
        <f t="shared" si="8"/>
        <v/>
      </c>
      <c r="AF111" s="464" t="str">
        <f t="shared" si="9"/>
        <v/>
      </c>
      <c r="AG111" s="464" t="str">
        <f t="shared" si="10"/>
        <v/>
      </c>
    </row>
    <row r="112" spans="1:33" ht="24.95" customHeight="1">
      <c r="A112" s="466">
        <v>
97</v>
      </c>
      <c r="B112" s="951" t="str">
        <f>
IF(基本情報入力シート!C149="","",基本情報入力シート!C149)</f>
        <v/>
      </c>
      <c r="C112" s="952"/>
      <c r="D112" s="952"/>
      <c r="E112" s="952"/>
      <c r="F112" s="952"/>
      <c r="G112" s="952"/>
      <c r="H112" s="952"/>
      <c r="I112" s="953"/>
      <c r="J112" s="467" t="str">
        <f>
IF(基本情報入力シート!M149="","",基本情報入力シート!M149)</f>
        <v/>
      </c>
      <c r="K112" s="468" t="str">
        <f>
IF(基本情報入力シート!R149="","",基本情報入力シート!R149)</f>
        <v/>
      </c>
      <c r="L112" s="468" t="str">
        <f>
IF(基本情報入力シート!W149="","",基本情報入力シート!W149)</f>
        <v/>
      </c>
      <c r="M112" s="469" t="str">
        <f>
IF(基本情報入力シート!X149="","",基本情報入力シート!X149)</f>
        <v/>
      </c>
      <c r="N112" s="470" t="str">
        <f>
IF(基本情報入力シート!Y149="","",基本情報入力シート!Y149)</f>
        <v/>
      </c>
      <c r="O112" s="114"/>
      <c r="P112" s="115"/>
      <c r="Q112" s="116"/>
      <c r="R112" s="117"/>
      <c r="S112" s="108"/>
      <c r="T112" s="461" t="str">
        <f>
IFERROR(S112*VLOOKUP(AE112,【参考】数式用3!$AD$3:$BA$14,MATCH(N112,【参考】数式用3!$AD$2:$BA$2,0)),"")</f>
        <v/>
      </c>
      <c r="U112" s="118"/>
      <c r="V112" s="109"/>
      <c r="W112" s="133"/>
      <c r="X112" s="1030" t="str">
        <f>
IFERROR(V112*VLOOKUP(AF112,【参考】数式用3!$AD$15:$BA$23,MATCH(N112,【参考】数式用3!$AD$2:$BA$2,0)),"")</f>
        <v/>
      </c>
      <c r="Y112" s="1031"/>
      <c r="Z112" s="119"/>
      <c r="AA112" s="110"/>
      <c r="AB112" s="471" t="str">
        <f>
IFERROR(AA112*VLOOKUP(AG112,【参考】数式用3!$AD$24:$BA$27,MATCH(N112,【参考】数式用3!$AD$2:$BA$2,0)),"")</f>
        <v/>
      </c>
      <c r="AC112" s="121"/>
      <c r="AD112" s="463" t="str">
        <f t="shared" si="7"/>
        <v/>
      </c>
      <c r="AE112" s="464" t="str">
        <f t="shared" si="8"/>
        <v/>
      </c>
      <c r="AF112" s="464" t="str">
        <f t="shared" si="9"/>
        <v/>
      </c>
      <c r="AG112" s="464" t="str">
        <f t="shared" si="10"/>
        <v/>
      </c>
    </row>
    <row r="113" spans="1:33" ht="24.95" customHeight="1">
      <c r="A113" s="466">
        <v>
98</v>
      </c>
      <c r="B113" s="951" t="str">
        <f>
IF(基本情報入力シート!C150="","",基本情報入力シート!C150)</f>
        <v/>
      </c>
      <c r="C113" s="952"/>
      <c r="D113" s="952"/>
      <c r="E113" s="952"/>
      <c r="F113" s="952"/>
      <c r="G113" s="952"/>
      <c r="H113" s="952"/>
      <c r="I113" s="953"/>
      <c r="J113" s="467" t="str">
        <f>
IF(基本情報入力シート!M150="","",基本情報入力シート!M150)</f>
        <v/>
      </c>
      <c r="K113" s="468" t="str">
        <f>
IF(基本情報入力シート!R150="","",基本情報入力シート!R150)</f>
        <v/>
      </c>
      <c r="L113" s="468" t="str">
        <f>
IF(基本情報入力シート!W150="","",基本情報入力シート!W150)</f>
        <v/>
      </c>
      <c r="M113" s="469" t="str">
        <f>
IF(基本情報入力シート!X150="","",基本情報入力シート!X150)</f>
        <v/>
      </c>
      <c r="N113" s="470" t="str">
        <f>
IF(基本情報入力シート!Y150="","",基本情報入力シート!Y150)</f>
        <v/>
      </c>
      <c r="O113" s="114"/>
      <c r="P113" s="115"/>
      <c r="Q113" s="116"/>
      <c r="R113" s="117"/>
      <c r="S113" s="108"/>
      <c r="T113" s="461" t="str">
        <f>
IFERROR(S113*VLOOKUP(AE113,【参考】数式用3!$AD$3:$BA$14,MATCH(N113,【参考】数式用3!$AD$2:$BA$2,0)),"")</f>
        <v/>
      </c>
      <c r="U113" s="118"/>
      <c r="V113" s="109"/>
      <c r="W113" s="133"/>
      <c r="X113" s="1030" t="str">
        <f>
IFERROR(V113*VLOOKUP(AF113,【参考】数式用3!$AD$15:$BA$23,MATCH(N113,【参考】数式用3!$AD$2:$BA$2,0)),"")</f>
        <v/>
      </c>
      <c r="Y113" s="1031"/>
      <c r="Z113" s="119"/>
      <c r="AA113" s="110"/>
      <c r="AB113" s="471" t="str">
        <f>
IFERROR(AA113*VLOOKUP(AG113,【参考】数式用3!$AD$24:$BA$27,MATCH(N113,【参考】数式用3!$AD$2:$BA$2,0)),"")</f>
        <v/>
      </c>
      <c r="AC113" s="121"/>
      <c r="AD113" s="463" t="str">
        <f t="shared" si="7"/>
        <v/>
      </c>
      <c r="AE113" s="464" t="str">
        <f t="shared" si="8"/>
        <v/>
      </c>
      <c r="AF113" s="464" t="str">
        <f t="shared" si="9"/>
        <v/>
      </c>
      <c r="AG113" s="464" t="str">
        <f t="shared" si="10"/>
        <v/>
      </c>
    </row>
    <row r="114" spans="1:33" ht="24.95" customHeight="1">
      <c r="A114" s="466">
        <v>
99</v>
      </c>
      <c r="B114" s="951" t="str">
        <f>
IF(基本情報入力シート!C151="","",基本情報入力シート!C151)</f>
        <v/>
      </c>
      <c r="C114" s="952"/>
      <c r="D114" s="952"/>
      <c r="E114" s="952"/>
      <c r="F114" s="952"/>
      <c r="G114" s="952"/>
      <c r="H114" s="952"/>
      <c r="I114" s="953"/>
      <c r="J114" s="467" t="str">
        <f>
IF(基本情報入力シート!M151="","",基本情報入力シート!M151)</f>
        <v/>
      </c>
      <c r="K114" s="468" t="str">
        <f>
IF(基本情報入力シート!R151="","",基本情報入力シート!R151)</f>
        <v/>
      </c>
      <c r="L114" s="468" t="str">
        <f>
IF(基本情報入力シート!W151="","",基本情報入力シート!W151)</f>
        <v/>
      </c>
      <c r="M114" s="469" t="str">
        <f>
IF(基本情報入力シート!X151="","",基本情報入力シート!X151)</f>
        <v/>
      </c>
      <c r="N114" s="470" t="str">
        <f>
IF(基本情報入力シート!Y151="","",基本情報入力シート!Y151)</f>
        <v/>
      </c>
      <c r="O114" s="114"/>
      <c r="P114" s="115"/>
      <c r="Q114" s="116"/>
      <c r="R114" s="117"/>
      <c r="S114" s="108"/>
      <c r="T114" s="461" t="str">
        <f>
IFERROR(S114*VLOOKUP(AE114,【参考】数式用3!$AD$3:$BA$14,MATCH(N114,【参考】数式用3!$AD$2:$BA$2,0)),"")</f>
        <v/>
      </c>
      <c r="U114" s="118"/>
      <c r="V114" s="109"/>
      <c r="W114" s="133"/>
      <c r="X114" s="1030" t="str">
        <f>
IFERROR(V114*VLOOKUP(AF114,【参考】数式用3!$AD$15:$BA$23,MATCH(N114,【参考】数式用3!$AD$2:$BA$2,0)),"")</f>
        <v/>
      </c>
      <c r="Y114" s="1031"/>
      <c r="Z114" s="119"/>
      <c r="AA114" s="110"/>
      <c r="AB114" s="471" t="str">
        <f>
IFERROR(AA114*VLOOKUP(AG114,【参考】数式用3!$AD$24:$BA$27,MATCH(N114,【参考】数式用3!$AD$2:$BA$2,0)),"")</f>
        <v/>
      </c>
      <c r="AC114" s="121"/>
      <c r="AD114" s="463" t="str">
        <f t="shared" si="7"/>
        <v/>
      </c>
      <c r="AE114" s="464" t="str">
        <f t="shared" si="8"/>
        <v/>
      </c>
      <c r="AF114" s="464" t="str">
        <f t="shared" si="9"/>
        <v/>
      </c>
      <c r="AG114" s="464" t="str">
        <f t="shared" si="10"/>
        <v/>
      </c>
    </row>
    <row r="115" spans="1:33" ht="24.95" customHeight="1">
      <c r="A115" s="466">
        <v>
100</v>
      </c>
      <c r="B115" s="951" t="str">
        <f>
IF(基本情報入力シート!C152="","",基本情報入力シート!C152)</f>
        <v/>
      </c>
      <c r="C115" s="952"/>
      <c r="D115" s="952"/>
      <c r="E115" s="952"/>
      <c r="F115" s="952"/>
      <c r="G115" s="952"/>
      <c r="H115" s="952"/>
      <c r="I115" s="953"/>
      <c r="J115" s="468" t="str">
        <f>
IF(基本情報入力シート!M152="","",基本情報入力シート!M152)</f>
        <v/>
      </c>
      <c r="K115" s="468" t="str">
        <f>
IF(基本情報入力シート!R152="","",基本情報入力シート!R152)</f>
        <v/>
      </c>
      <c r="L115" s="468" t="str">
        <f>
IF(基本情報入力シート!W152="","",基本情報入力シート!W152)</f>
        <v/>
      </c>
      <c r="M115" s="497" t="str">
        <f>
IF(基本情報入力シート!X152="","",基本情報入力シート!X152)</f>
        <v/>
      </c>
      <c r="N115" s="502" t="str">
        <f>
IF(基本情報入力シート!Y152="","",基本情報入力シート!Y152)</f>
        <v/>
      </c>
      <c r="O115" s="114"/>
      <c r="P115" s="115"/>
      <c r="Q115" s="116"/>
      <c r="R115" s="114"/>
      <c r="S115" s="503"/>
      <c r="T115" s="504" t="str">
        <f>
IFERROR(S115*VLOOKUP(AE115,【参考】数式用3!$AD$3:$BA$14,MATCH(N115,【参考】数式用3!$AD$2:$BA$2,0)),"")</f>
        <v/>
      </c>
      <c r="U115" s="505"/>
      <c r="V115" s="133"/>
      <c r="W115" s="133"/>
      <c r="X115" s="1030" t="str">
        <f>
IFERROR(V115*VLOOKUP(AF115,【参考】数式用3!$AD$15:$BA$23,MATCH(N115,【参考】数式用3!$AD$2:$BA$2,0)),"")</f>
        <v/>
      </c>
      <c r="Y115" s="1031"/>
      <c r="Z115" s="506"/>
      <c r="AA115" s="507"/>
      <c r="AB115" s="472" t="str">
        <f>
IFERROR(AA115*VLOOKUP(AG115,【参考】数式用3!$AD$24:$BA$27,MATCH(N115,【参考】数式用3!$AD$2:$BA$2,0)),"")</f>
        <v/>
      </c>
      <c r="AC115" s="121"/>
      <c r="AD115" s="463" t="str">
        <f t="shared" si="7"/>
        <v/>
      </c>
      <c r="AE115" s="464" t="str">
        <f t="shared" si="8"/>
        <v/>
      </c>
      <c r="AF115" s="464" t="str">
        <f t="shared" si="9"/>
        <v/>
      </c>
      <c r="AG115" s="464" t="str">
        <f t="shared" si="10"/>
        <v/>
      </c>
    </row>
  </sheetData>
  <sheetProtection algorithmName="SHA-512" hashValue="GoGqdcGqB/DpoI+w/G5AAr7lC9XzZ4KMOEzK7/9ejReIF653A85v25fIE1mptBJKjgYp/v7pHzezlJyKNaDP7g==" saltValue="9t9vJIJQoh5rzLrqfbT3kw=="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6"/>
  <conditionalFormatting sqref="W8">
    <cfRule type="expression" dxfId="18" priority="22">
      <formula>
$W$8="○"</formula>
    </cfRule>
  </conditionalFormatting>
  <conditionalFormatting sqref="X8">
    <cfRule type="expression" dxfId="17" priority="20">
      <formula>
$W$8&lt;&gt;"×"</formula>
    </cfRule>
  </conditionalFormatting>
  <conditionalFormatting sqref="V16:V116">
    <cfRule type="expression" dxfId="16" priority="19">
      <formula>
OR(U16="特定加算なし",U16="")</formula>
    </cfRule>
  </conditionalFormatting>
  <conditionalFormatting sqref="AA16:AA116">
    <cfRule type="expression" dxfId="15" priority="16">
      <formula>
OR(Z16="ベア加算なし",Z16="")</formula>
    </cfRule>
  </conditionalFormatting>
  <conditionalFormatting sqref="S16:S116">
    <cfRule type="expression" dxfId="14" priority="13">
      <formula>
R16=""</formula>
    </cfRule>
  </conditionalFormatting>
  <conditionalFormatting sqref="W16:W116">
    <cfRule type="expression" dxfId="13" priority="12">
      <formula>
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2" priority="11">
      <formula>
$N16=""</formula>
    </cfRule>
  </conditionalFormatting>
  <conditionalFormatting sqref="AC16:AC115">
    <cfRule type="expression" dxfId="11" priority="2">
      <formula>
AB16&lt;&gt;""</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
0</formula1>
    </dataValidation>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
【参考】数式用!$B$4:$D$4</xm:f>
          </x14:formula1>
          <xm:sqref>
R16:R115</xm:sqref>
        </x14:dataValidation>
        <x14:dataValidation type="list" allowBlank="1" showInputMessage="1" showErrorMessage="1" xr:uid="{1C82B924-22D6-4E0C-BEF9-139C4D7F9FF9}">
          <x14:formula1>
            <xm:f>
【参考】数式用!$F$4:$H$4</xm:f>
          </x14:formula1>
          <xm:sqref>
U16:U115 P16:P115</xm:sqref>
        </x14:dataValidation>
        <x14:dataValidation type="list" allowBlank="1" showInputMessage="1" showErrorMessage="1" xr:uid="{7B6681E4-3FA1-47DD-A350-9170C7BD7BDF}">
          <x14:formula1>
            <xm:f>
【参考】数式用!$I$4:$J$4</xm:f>
          </x14:formula1>
          <xm:sqref>
Z16:Z115 Q16:Q115</xm:sqref>
        </x14:dataValidation>
        <x14:dataValidation type="list" allowBlank="1" showInputMessage="1" showErrorMessage="1" xr:uid="{49D4E705-4350-492F-A1F6-E88F8C1EF676}">
          <x14:formula1>
            <xm:f>
【参考】数式用!$B$4:$E$4</xm:f>
          </x14:formula1>
          <xm:sqref>
O16:O115</xm:sqref>
        </x14:dataValidation>
        <x14:dataValidation type="list" allowBlank="1" showInputMessage="1" showErrorMessage="1" xr:uid="{3B4957B1-83B8-49FD-A52D-436FA37548B9}">
          <x14:formula1>
            <xm:f>
【参考】数式用!$AJ$5:$AJ$6</xm:f>
          </x14:formula1>
          <xm:sqref>
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view="pageBreakPreview" zoomScale="80" zoomScaleNormal="120" zoomScaleSheetLayoutView="80" workbookViewId="0"/>
  </sheetViews>
  <sheetFormatPr defaultColWidth="9" defaultRowHeight="13.5"/>
  <cols>
    <col min="1" max="1" width="4.75" style="498" customWidth="1"/>
    <col min="2" max="9" width="1.5" style="143" customWidth="1"/>
    <col min="10" max="10" width="17.5" style="143" customWidth="1"/>
    <col min="11" max="11" width="8.125" style="143" customWidth="1"/>
    <col min="12" max="12" width="10.125" style="143" customWidth="1"/>
    <col min="13" max="13" width="19.375" style="143" customWidth="1"/>
    <col min="14" max="14" width="19.5" style="143" customWidth="1"/>
    <col min="15" max="15" width="13.375" style="143" customWidth="1"/>
    <col min="16" max="16" width="4.125" style="143" customWidth="1"/>
    <col min="17" max="17" width="6" style="143" customWidth="1"/>
    <col min="18" max="18" width="10.625" style="143" customWidth="1"/>
    <col min="19" max="19" width="7" style="499" customWidth="1"/>
    <col min="20" max="20" width="7.125" style="143" customWidth="1"/>
    <col min="21" max="21" width="5.125" style="143" customWidth="1"/>
    <col min="22" max="22" width="11.75" style="143" customWidth="1"/>
    <col min="23" max="23" width="10.25" style="143" customWidth="1"/>
    <col min="24" max="24" width="10.625" style="143" customWidth="1"/>
    <col min="25" max="25" width="6.875" style="143" customWidth="1"/>
    <col min="26" max="26" width="3.875" style="143" customWidth="1"/>
    <col min="27" max="27" width="7.625" style="499" customWidth="1"/>
    <col min="28" max="28" width="11.625" style="143" customWidth="1"/>
    <col min="29" max="29" width="11.875" style="143" customWidth="1"/>
    <col min="30" max="30" width="10.5" style="436" hidden="1" customWidth="1"/>
    <col min="31" max="31" width="10.75" style="436" hidden="1" customWidth="1"/>
    <col min="32" max="33" width="24.75" style="436" hidden="1" customWidth="1"/>
    <col min="34" max="16384" width="9" style="437"/>
  </cols>
  <sheetData>
    <row r="1" spans="1:34" ht="27" customHeight="1">
      <c r="A1" s="473" t="s">
        <v>
2089</v>
      </c>
      <c r="B1" s="434"/>
      <c r="C1" s="142"/>
      <c r="D1" s="142"/>
      <c r="E1" s="142"/>
      <c r="F1" s="142"/>
      <c r="G1" s="142"/>
      <c r="H1" s="142"/>
      <c r="I1" s="142"/>
      <c r="J1" s="142"/>
      <c r="K1" s="142"/>
      <c r="L1" s="142"/>
      <c r="M1" s="142"/>
      <c r="N1" s="142"/>
      <c r="O1" s="141"/>
      <c r="P1" s="141"/>
      <c r="Q1" s="141"/>
      <c r="R1" s="141"/>
      <c r="S1" s="215"/>
      <c r="T1" s="141"/>
      <c r="U1" s="141"/>
      <c r="V1" s="141"/>
      <c r="W1" s="141"/>
      <c r="X1" s="141"/>
      <c r="Y1" s="141"/>
      <c r="Z1" s="1080" t="s">
        <v>
22</v>
      </c>
      <c r="AA1" s="1081"/>
      <c r="AB1" s="950" t="str">
        <f>
IF(基本情報入力シート!C32="","",基本情報入力シート!C32)</f>
        <v>
○○市</v>
      </c>
      <c r="AC1" s="950"/>
    </row>
    <row r="2" spans="1:34" ht="10.5" customHeight="1" thickBot="1">
      <c r="A2" s="474"/>
      <c r="B2" s="142"/>
      <c r="C2" s="142"/>
      <c r="D2" s="142"/>
      <c r="E2" s="142"/>
      <c r="F2" s="142"/>
      <c r="G2" s="142"/>
      <c r="H2" s="142"/>
      <c r="I2" s="142"/>
      <c r="J2" s="142"/>
      <c r="K2" s="142"/>
      <c r="L2" s="142"/>
      <c r="M2" s="142"/>
      <c r="N2" s="142"/>
      <c r="O2" s="141"/>
      <c r="P2" s="141"/>
      <c r="Q2" s="141"/>
      <c r="R2" s="141"/>
      <c r="S2" s="215"/>
      <c r="T2" s="141"/>
      <c r="U2" s="141"/>
      <c r="V2" s="141"/>
      <c r="W2" s="141"/>
      <c r="X2" s="141"/>
      <c r="Y2" s="141"/>
      <c r="Z2" s="141"/>
      <c r="AA2" s="215"/>
      <c r="AB2" s="141"/>
      <c r="AC2" s="141"/>
    </row>
    <row r="3" spans="1:34" ht="23.25" customHeight="1" thickBot="1">
      <c r="A3" s="957" t="s">
        <v>
28</v>
      </c>
      <c r="B3" s="957"/>
      <c r="C3" s="957"/>
      <c r="D3" s="957"/>
      <c r="E3" s="958"/>
      <c r="F3" s="996" t="str">
        <f>
IF(基本情報入力シート!M37="","",基本情報入力シート!M37)</f>
        <v>
○○ケアサービス</v>
      </c>
      <c r="G3" s="997"/>
      <c r="H3" s="997"/>
      <c r="I3" s="997"/>
      <c r="J3" s="997"/>
      <c r="K3" s="997"/>
      <c r="L3" s="997"/>
      <c r="M3" s="998"/>
      <c r="N3" s="141"/>
      <c r="O3" s="142"/>
      <c r="P3" s="142"/>
      <c r="Q3" s="141"/>
      <c r="R3" s="141"/>
      <c r="S3" s="215"/>
      <c r="T3" s="141"/>
      <c r="U3" s="141"/>
      <c r="V3" s="141"/>
      <c r="W3" s="141"/>
      <c r="X3" s="141"/>
      <c r="Y3" s="141"/>
      <c r="Z3" s="141"/>
      <c r="AA3" s="215"/>
      <c r="AB3" s="141"/>
      <c r="AC3" s="141"/>
    </row>
    <row r="4" spans="1:34" ht="21" customHeight="1" thickBot="1">
      <c r="A4" s="475"/>
      <c r="B4" s="438"/>
      <c r="C4" s="438"/>
      <c r="D4" s="439"/>
      <c r="E4" s="439"/>
      <c r="F4" s="439"/>
      <c r="G4" s="439"/>
      <c r="H4" s="439"/>
      <c r="I4" s="439"/>
      <c r="J4" s="439"/>
      <c r="K4" s="439"/>
      <c r="L4" s="439"/>
      <c r="M4" s="142"/>
      <c r="N4" s="142"/>
      <c r="O4" s="142"/>
      <c r="P4" s="142"/>
      <c r="Q4" s="141"/>
      <c r="R4" s="250" t="s">
        <v>
2017</v>
      </c>
      <c r="S4" s="476"/>
      <c r="T4" s="477"/>
      <c r="U4" s="477"/>
      <c r="V4" s="477"/>
      <c r="W4" s="477"/>
      <c r="X4" s="477"/>
      <c r="Y4" s="477"/>
      <c r="Z4" s="477"/>
      <c r="AA4" s="477"/>
      <c r="AB4" s="477"/>
      <c r="AC4" s="477"/>
    </row>
    <row r="5" spans="1:34" ht="25.5" customHeight="1">
      <c r="A5" s="478"/>
      <c r="B5" s="985" t="s">
        <v>
2006</v>
      </c>
      <c r="C5" s="985"/>
      <c r="D5" s="959"/>
      <c r="E5" s="959"/>
      <c r="F5" s="959"/>
      <c r="G5" s="959"/>
      <c r="H5" s="959"/>
      <c r="I5" s="959"/>
      <c r="J5" s="959"/>
      <c r="K5" s="959"/>
      <c r="L5" s="959"/>
      <c r="M5" s="960"/>
      <c r="N5" s="440">
        <f>
IFERROR(SUM(P14:Q113)+SUM(X14:X113),"")</f>
        <v>
44370000</v>
      </c>
      <c r="O5" s="441" t="s">
        <v>
4</v>
      </c>
      <c r="P5" s="141"/>
      <c r="Q5" s="141"/>
      <c r="R5" s="961" t="s">
        <v>
2084</v>
      </c>
      <c r="S5" s="961" t="s">
        <v>
2013</v>
      </c>
      <c r="T5" s="961"/>
      <c r="U5" s="961"/>
      <c r="V5" s="961"/>
      <c r="W5" s="961"/>
      <c r="X5" s="1009"/>
      <c r="Y5" s="445">
        <f>
SUM(T14:U113)</f>
        <v>
2</v>
      </c>
      <c r="Z5" s="1088" t="str">
        <f>
IF(AG6="旧特定加算相当なし","",IF(Y5&gt;=Y6,"○","×"))</f>
        <v>
○</v>
      </c>
      <c r="AA5" s="1090" t="s">
        <v>
2014</v>
      </c>
      <c r="AB5" s="1091"/>
      <c r="AC5" s="1091"/>
      <c r="AD5" s="1079" t="str">
        <f>
IF(OR(AD6="旧処遇加算Ⅰ相当あり",AD7="旧処遇加算Ⅰ相当あり"),"旧処遇加算Ⅰ相当あり","旧処遇加算Ⅰ相当なし")</f>
        <v>
旧処遇加算Ⅰ相当あり</v>
      </c>
      <c r="AE5" s="1079"/>
      <c r="AF5" s="442" t="str">
        <f>
IF(OR(AF6="旧処遇加算Ⅰ・Ⅱ相当あり",AF7="旧処遇加算Ⅰ・Ⅱ相当あり"),"旧処遇加算Ⅰ・Ⅱ相当あり","旧処遇加算Ⅰ・Ⅱ相当なし")</f>
        <v>
旧処遇加算Ⅰ・Ⅱ相当あり</v>
      </c>
      <c r="AG5" s="442" t="str">
        <f>
IF(OR(AG6="旧特定加算相当あり",AG7="旧特定加算相当あり"),"旧特定加算相当あり","旧特定加算相当なし")</f>
        <v>
旧特定加算相当あり</v>
      </c>
    </row>
    <row r="6" spans="1:34" ht="25.5" customHeight="1" thickBot="1">
      <c r="A6" s="478"/>
      <c r="B6" s="962"/>
      <c r="C6" s="963"/>
      <c r="D6" s="959" t="s">
        <v>
2244</v>
      </c>
      <c r="E6" s="959"/>
      <c r="F6" s="959"/>
      <c r="G6" s="959"/>
      <c r="H6" s="959"/>
      <c r="I6" s="959"/>
      <c r="J6" s="959"/>
      <c r="K6" s="959"/>
      <c r="L6" s="959"/>
      <c r="M6" s="960"/>
      <c r="N6" s="443">
        <f>
SUM(R$14:R$113,Z$14:Z$113)</f>
        <v>
3685500</v>
      </c>
      <c r="O6" s="441" t="s">
        <v>
4</v>
      </c>
      <c r="P6" s="141"/>
      <c r="Q6" s="141"/>
      <c r="R6" s="961"/>
      <c r="S6" s="961" t="s">
        <v>
2279</v>
      </c>
      <c r="T6" s="961"/>
      <c r="U6" s="961"/>
      <c r="V6" s="961"/>
      <c r="W6" s="961"/>
      <c r="X6" s="1009"/>
      <c r="Y6" s="448">
        <f>
SUM(AD:AD)</f>
        <v>
2</v>
      </c>
      <c r="Z6" s="1089"/>
      <c r="AA6" s="1090"/>
      <c r="AB6" s="1091"/>
      <c r="AC6" s="1091"/>
      <c r="AD6" s="1079" t="str">
        <f>
IF((COUNTIF(O:O,"新加算Ⅰ")+COUNTIF(O:O,"新加算Ⅱ")+COUNTIF(O:O,"新加算Ⅲ")+COUNTIF(O:O,"新加算Ⅴ（１）")+COUNTIF(O:O,"新加算Ⅴ（３）")+COUNTIF(O:O,"新加算Ⅴ（８）"))&gt;=1,"旧処遇加算Ⅰ相当あり","旧処遇加算Ⅰ相当なし")</f>
        <v>
旧処遇加算Ⅰ相当あり</v>
      </c>
      <c r="AE6" s="1079"/>
      <c r="AF6" s="442" t="str">
        <f>
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
旧処遇加算Ⅰ・Ⅱ相当あり</v>
      </c>
      <c r="AG6" s="442" t="str">
        <f>
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
旧特定加算相当あり</v>
      </c>
    </row>
    <row r="7" spans="1:34" ht="25.5" customHeight="1" thickBot="1">
      <c r="A7" s="478"/>
      <c r="B7" s="959" t="s">
        <v>
2245</v>
      </c>
      <c r="C7" s="959"/>
      <c r="D7" s="959"/>
      <c r="E7" s="959"/>
      <c r="F7" s="959"/>
      <c r="G7" s="959"/>
      <c r="H7" s="959"/>
      <c r="I7" s="959"/>
      <c r="J7" s="959"/>
      <c r="K7" s="959"/>
      <c r="L7" s="959"/>
      <c r="M7" s="1087"/>
      <c r="N7" s="479">
        <f>
SUM(V:V,AC:AC)</f>
        <v>
18133143.491358809</v>
      </c>
      <c r="O7" s="441" t="s">
        <v>
4</v>
      </c>
      <c r="P7" s="141"/>
      <c r="Q7" s="141"/>
      <c r="R7" s="1082" t="s">
        <v>
2257</v>
      </c>
      <c r="S7" s="961" t="s">
        <v>
2013</v>
      </c>
      <c r="T7" s="961"/>
      <c r="U7" s="961"/>
      <c r="V7" s="961"/>
      <c r="W7" s="961"/>
      <c r="X7" s="1009"/>
      <c r="Y7" s="480">
        <f>
SUM(AB:AB)</f>
        <v>
0</v>
      </c>
      <c r="Z7" s="1088" t="str">
        <f>
IF(AG7="旧特定加算相当なし","",IF(Y7&gt;=Y8,"○","×"))</f>
        <v>
○</v>
      </c>
      <c r="AA7" s="1040" t="s">
        <v>
2014</v>
      </c>
      <c r="AB7" s="1041"/>
      <c r="AC7" s="1041"/>
      <c r="AD7" s="1079" t="str">
        <f>
IF((COUNTIF(W:W,"新加算Ⅰ")+COUNTIF(W:W,"新加算Ⅱ")+COUNTIF(W:W,"新加算Ⅲ"))&gt;=1,"旧処遇加算Ⅰ相当あり","旧処遇加算Ⅰ相当なし")</f>
        <v>
旧処遇加算Ⅰ相当なし</v>
      </c>
      <c r="AE7" s="1079"/>
      <c r="AF7" s="442" t="str">
        <f>
IF((COUNTIF(W:W,"新加算Ⅰ")+COUNTIF(W:W,"新加算Ⅱ")+COUNTIF(W:W,"新加算Ⅲ")+COUNTIF(W:W,"新加算Ⅳ"))&gt;=1,"旧処遇加算Ⅰ・Ⅱ相当あり","旧処遇加算Ⅰ・Ⅱ相当なし")</f>
        <v>
旧処遇加算Ⅰ・Ⅱ相当あり</v>
      </c>
      <c r="AG7" s="442" t="str">
        <f>
IF((COUNTIF(O:O,"新加算Ⅰ")+COUNTIF(O:O,"新加算Ⅱ"))&gt;=1,"旧特定加算相当あり","旧特定加算相当なし")</f>
        <v>
旧特定加算相当あり</v>
      </c>
    </row>
    <row r="8" spans="1:34" ht="25.5" customHeight="1" thickBot="1">
      <c r="A8" s="478"/>
      <c r="B8" s="1046" t="s">
        <v>
2317</v>
      </c>
      <c r="C8" s="1046"/>
      <c r="D8" s="1046"/>
      <c r="E8" s="1046"/>
      <c r="F8" s="1046"/>
      <c r="G8" s="1046"/>
      <c r="H8" s="1046"/>
      <c r="I8" s="1046"/>
      <c r="J8" s="1046"/>
      <c r="K8" s="1046"/>
      <c r="L8" s="1046"/>
      <c r="M8" s="1046"/>
      <c r="N8" s="1046"/>
      <c r="O8" s="1046"/>
      <c r="P8" s="141"/>
      <c r="Q8" s="141"/>
      <c r="R8" s="1083"/>
      <c r="S8" s="961" t="s">
        <v>
2054</v>
      </c>
      <c r="T8" s="961"/>
      <c r="U8" s="961"/>
      <c r="V8" s="961"/>
      <c r="W8" s="961"/>
      <c r="X8" s="1009"/>
      <c r="Y8" s="448">
        <f>
SUM(AE$14:AE$1048576)</f>
        <v>
0</v>
      </c>
      <c r="Z8" s="1089"/>
      <c r="AA8" s="1040"/>
      <c r="AB8" s="1041"/>
      <c r="AC8" s="1041"/>
      <c r="AD8" s="446"/>
      <c r="AE8" s="446"/>
      <c r="AF8" s="446"/>
      <c r="AG8" s="446"/>
      <c r="AH8" s="481"/>
    </row>
    <row r="9" spans="1:34" ht="42" customHeight="1" thickBot="1">
      <c r="A9" s="474"/>
      <c r="B9" s="1047"/>
      <c r="C9" s="1047"/>
      <c r="D9" s="1047"/>
      <c r="E9" s="1047"/>
      <c r="F9" s="1047"/>
      <c r="G9" s="1047"/>
      <c r="H9" s="1047"/>
      <c r="I9" s="1047"/>
      <c r="J9" s="1047"/>
      <c r="K9" s="1047"/>
      <c r="L9" s="1047"/>
      <c r="M9" s="1047"/>
      <c r="N9" s="1047"/>
      <c r="O9" s="1047"/>
      <c r="P9" s="451"/>
      <c r="Q9" s="451"/>
      <c r="R9" s="451"/>
      <c r="S9" s="482"/>
      <c r="T9" s="451"/>
      <c r="U9" s="451"/>
      <c r="V9" s="451"/>
      <c r="W9" s="483"/>
      <c r="X9" s="483"/>
      <c r="Y9" s="483"/>
      <c r="Z9" s="483"/>
      <c r="AA9" s="482"/>
      <c r="AB9" s="483"/>
      <c r="AC9" s="483"/>
    </row>
    <row r="10" spans="1:34" ht="24" customHeight="1" thickBot="1">
      <c r="A10" s="1092"/>
      <c r="B10" s="1095" t="s">
        <v>
2070</v>
      </c>
      <c r="C10" s="1096"/>
      <c r="D10" s="1096"/>
      <c r="E10" s="1096"/>
      <c r="F10" s="1096"/>
      <c r="G10" s="1096"/>
      <c r="H10" s="1096"/>
      <c r="I10" s="1097"/>
      <c r="J10" s="1102" t="s">
        <v>
48</v>
      </c>
      <c r="K10" s="1104" t="s">
        <v>
95</v>
      </c>
      <c r="L10" s="1105"/>
      <c r="M10" s="1110" t="s">
        <v>
49</v>
      </c>
      <c r="N10" s="1113" t="s">
        <v>
6</v>
      </c>
      <c r="O10" s="1084" t="s">
        <v>
126</v>
      </c>
      <c r="P10" s="1085"/>
      <c r="Q10" s="1085"/>
      <c r="R10" s="1085"/>
      <c r="S10" s="1085"/>
      <c r="T10" s="1085"/>
      <c r="U10" s="1085"/>
      <c r="V10" s="1085"/>
      <c r="W10" s="1085"/>
      <c r="X10" s="1085"/>
      <c r="Y10" s="1085"/>
      <c r="Z10" s="1085"/>
      <c r="AA10" s="1085"/>
      <c r="AB10" s="1085"/>
      <c r="AC10" s="1086"/>
      <c r="AD10" s="999" t="s">
        <v>
2239</v>
      </c>
      <c r="AE10" s="949"/>
      <c r="AF10" s="949" t="s">
        <v>
2240</v>
      </c>
      <c r="AG10" s="949"/>
    </row>
    <row r="11" spans="1:34" ht="21.75" customHeight="1">
      <c r="A11" s="1093"/>
      <c r="B11" s="1098"/>
      <c r="C11" s="1099"/>
      <c r="D11" s="1099"/>
      <c r="E11" s="1099"/>
      <c r="F11" s="1099"/>
      <c r="G11" s="1099"/>
      <c r="H11" s="1099"/>
      <c r="I11" s="1100"/>
      <c r="J11" s="1103"/>
      <c r="K11" s="1106"/>
      <c r="L11" s="1107"/>
      <c r="M11" s="1111"/>
      <c r="N11" s="1114"/>
      <c r="O11" s="1057" t="s">
        <v>
2012</v>
      </c>
      <c r="P11" s="1058"/>
      <c r="Q11" s="1058"/>
      <c r="R11" s="1058"/>
      <c r="S11" s="1058"/>
      <c r="T11" s="1058"/>
      <c r="U11" s="1059"/>
      <c r="V11" s="1052" t="s">
        <v>
2259</v>
      </c>
      <c r="W11" s="1060" t="s">
        <v>
2256</v>
      </c>
      <c r="X11" s="1061"/>
      <c r="Y11" s="1061"/>
      <c r="Z11" s="1061"/>
      <c r="AA11" s="1061"/>
      <c r="AB11" s="1062"/>
      <c r="AC11" s="1052" t="s">
        <v>
2313</v>
      </c>
      <c r="AD11" s="999"/>
      <c r="AE11" s="949"/>
      <c r="AF11" s="949"/>
      <c r="AG11" s="949"/>
    </row>
    <row r="12" spans="1:34" ht="36.75" customHeight="1">
      <c r="A12" s="1093"/>
      <c r="B12" s="1098"/>
      <c r="C12" s="1099"/>
      <c r="D12" s="1099"/>
      <c r="E12" s="1099"/>
      <c r="F12" s="1099"/>
      <c r="G12" s="1099"/>
      <c r="H12" s="1099"/>
      <c r="I12" s="1100"/>
      <c r="J12" s="1103"/>
      <c r="K12" s="1108"/>
      <c r="L12" s="1109"/>
      <c r="M12" s="1111"/>
      <c r="N12" s="1114"/>
      <c r="O12" s="1048" t="s">
        <v>
2078</v>
      </c>
      <c r="P12" s="1063" t="s">
        <v>
195</v>
      </c>
      <c r="Q12" s="1064"/>
      <c r="R12" s="1055" t="s">
        <v>
2082</v>
      </c>
      <c r="S12" s="1055" t="s">
        <v>
2081</v>
      </c>
      <c r="T12" s="1067" t="s">
        <v>
2241</v>
      </c>
      <c r="U12" s="1068"/>
      <c r="V12" s="1053"/>
      <c r="W12" s="1048" t="s">
        <v>
2260</v>
      </c>
      <c r="X12" s="1050" t="s">
        <v>
195</v>
      </c>
      <c r="Y12" s="1042" t="s">
        <v>
2082</v>
      </c>
      <c r="Z12" s="1043"/>
      <c r="AA12" s="1055" t="s">
        <v>
2081</v>
      </c>
      <c r="AB12" s="484" t="s">
        <v>
2241</v>
      </c>
      <c r="AC12" s="1053"/>
      <c r="AD12" s="999"/>
      <c r="AE12" s="949"/>
      <c r="AF12" s="949"/>
      <c r="AG12" s="949"/>
    </row>
    <row r="13" spans="1:34" ht="72" customHeight="1" thickBot="1">
      <c r="A13" s="1094"/>
      <c r="B13" s="1065"/>
      <c r="C13" s="1101"/>
      <c r="D13" s="1101"/>
      <c r="E13" s="1101"/>
      <c r="F13" s="1101"/>
      <c r="G13" s="1101"/>
      <c r="H13" s="1101"/>
      <c r="I13" s="1066"/>
      <c r="J13" s="1051"/>
      <c r="K13" s="485" t="s">
        <v>
51</v>
      </c>
      <c r="L13" s="485" t="s">
        <v>
52</v>
      </c>
      <c r="M13" s="1112"/>
      <c r="N13" s="1115"/>
      <c r="O13" s="1049"/>
      <c r="P13" s="1065"/>
      <c r="Q13" s="1066"/>
      <c r="R13" s="1056"/>
      <c r="S13" s="1056"/>
      <c r="T13" s="1077" t="s">
        <v>
2314</v>
      </c>
      <c r="U13" s="1078"/>
      <c r="V13" s="1054"/>
      <c r="W13" s="1049"/>
      <c r="X13" s="1051"/>
      <c r="Y13" s="1044"/>
      <c r="Z13" s="1045"/>
      <c r="AA13" s="1056"/>
      <c r="AB13" s="486" t="s">
        <v>
2315</v>
      </c>
      <c r="AC13" s="1054"/>
      <c r="AD13" s="455" t="s">
        <v>
2085</v>
      </c>
      <c r="AE13" s="487" t="s">
        <v>
2087</v>
      </c>
      <c r="AF13" s="487" t="s">
        <v>
2085</v>
      </c>
      <c r="AG13" s="487" t="s">
        <v>
2087</v>
      </c>
    </row>
    <row r="14" spans="1:34" s="465" customFormat="1" ht="24.95" customHeight="1">
      <c r="A14" s="488" t="s">
        <v>
2258</v>
      </c>
      <c r="B14" s="1010">
        <f>
IF(基本情報入力シート!C53="","",基本情報入力シート!C53)</f>
        <v>
1334567890</v>
      </c>
      <c r="C14" s="1011"/>
      <c r="D14" s="1011"/>
      <c r="E14" s="1011"/>
      <c r="F14" s="1011"/>
      <c r="G14" s="1011"/>
      <c r="H14" s="1011"/>
      <c r="I14" s="1012"/>
      <c r="J14" s="457" t="str">
        <f>
IF(基本情報入力シート!M53="","",基本情報入力シート!M53)</f>
        <v>
東京都</v>
      </c>
      <c r="K14" s="458" t="str">
        <f>
IF(基本情報入力シート!R53="","",基本情報入力シート!R53)</f>
        <v>
東京都</v>
      </c>
      <c r="L14" s="458" t="str">
        <f>
IF(基本情報入力シート!W53="","",基本情報入力シート!W53)</f>
        <v>
千代田区</v>
      </c>
      <c r="M14" s="459" t="str">
        <f>
IF(基本情報入力シート!X53="","",基本情報入力シート!X53)</f>
        <v>
○○ケアセンター</v>
      </c>
      <c r="N14" s="460" t="str">
        <f>
IF(基本情報入力シート!Y53="","",基本情報入力シート!Y53)</f>
        <v>
訪問介護</v>
      </c>
      <c r="O14" s="136" t="s">
        <v>
146</v>
      </c>
      <c r="P14" s="1073">
        <v>
5100000</v>
      </c>
      <c r="Q14" s="1074"/>
      <c r="R14" s="489" t="str">
        <f>
IFERROR(IF('別紙様式3-2（４・５月）'!Z16="ベア加算","",P14*VLOOKUP(N14,【参考】数式用!$AD$2:$AH$27,MATCH(O14,【参考】数式用!$K$4:$N$4,0)+1,0)),"")</f>
        <v/>
      </c>
      <c r="S14" s="129"/>
      <c r="T14" s="1073">
        <v>
1</v>
      </c>
      <c r="U14" s="1074"/>
      <c r="V14" s="490">
        <f>
IFERROR(P14*VLOOKUP(AF14,【参考】数式用4!$DC$3:$DZ$106,MATCH(N14,【参考】数式用4!$DC$2:$DZ$2,0)),"")</f>
        <v>
2144081.6326530608</v>
      </c>
      <c r="W14" s="137" t="s">
        <v>
2062</v>
      </c>
      <c r="X14" s="138"/>
      <c r="Y14" s="1075" t="str">
        <f>
IFERROR(IF('別紙様式3-2（４・５月）'!Z16="ベア加算","",W14*VLOOKUP(N14,【参考】数式用!$AD$2:$AH$27,MATCH(O14,【参考】数式用!$K$4:$N$4,0)+1,0)),"")</f>
        <v/>
      </c>
      <c r="Z14" s="1076"/>
      <c r="AA14" s="129"/>
      <c r="AB14" s="138"/>
      <c r="AC14" s="491" t="str">
        <f>
IFERROR(X14*VLOOKUP(AG14,【参考】数式用4!$DC$3:$DZ$106,MATCH(N14,【参考】数式用4!$DC$2:$DZ$2,0)),"")</f>
        <v/>
      </c>
      <c r="AD14" s="463">
        <f t="shared" ref="AD14:AD20" si="0">
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1</v>
      </c>
      <c r="AE14" s="464" t="str">
        <f t="shared" ref="AE14:AE20" si="1">
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92" t="str">
        <f>
IF(O14="","",'別紙様式3-2（４・５月）'!O16&amp;'別紙様式3-2（４・５月）'!P16&amp;'別紙様式3-2（４・５月）'!Q16&amp;"から"&amp;O14)</f>
        <v>
処遇加算Ⅱ特定加算Ⅱベア加算なしから新加算Ⅰ</v>
      </c>
      <c r="AG14" s="492" t="str">
        <f>
IF(OR(W14="",W14="―"),"",'別紙様式3-2（４・５月）'!O16&amp;'別紙様式3-2（４・５月）'!P16&amp;'別紙様式3-2（４・５月）'!Q16&amp;"から"&amp;W14)</f>
        <v/>
      </c>
    </row>
    <row r="15" spans="1:34" ht="24.95" customHeight="1">
      <c r="A15" s="493">
        <v>
2</v>
      </c>
      <c r="B15" s="951">
        <f>
IF(基本情報入力シート!C54="","",基本情報入力シート!C54)</f>
        <v>
1334567890</v>
      </c>
      <c r="C15" s="952"/>
      <c r="D15" s="952"/>
      <c r="E15" s="952"/>
      <c r="F15" s="952"/>
      <c r="G15" s="952"/>
      <c r="H15" s="952"/>
      <c r="I15" s="953"/>
      <c r="J15" s="467" t="str">
        <f>
IF(基本情報入力シート!M54="","",基本情報入力シート!M54)</f>
        <v>
千代田区・中央区・港区</v>
      </c>
      <c r="K15" s="468" t="str">
        <f>
IF(基本情報入力シート!R54="","",基本情報入力シート!R54)</f>
        <v>
東京都</v>
      </c>
      <c r="L15" s="468" t="str">
        <f>
IF(基本情報入力シート!W54="","",基本情報入力シート!W54)</f>
        <v>
千代田区</v>
      </c>
      <c r="M15" s="469" t="str">
        <f>
IF(基本情報入力シート!X54="","",基本情報入力シート!X54)</f>
        <v>
○○ケアセンター</v>
      </c>
      <c r="N15" s="470" t="str">
        <f>
IF(基本情報入力シート!Y54="","",基本情報入力シート!Y54)</f>
        <v>
訪問型サービス（総合事業）</v>
      </c>
      <c r="O15" s="103" t="s">
        <v>
146</v>
      </c>
      <c r="P15" s="1069">
        <v>
2320000</v>
      </c>
      <c r="Q15" s="1070"/>
      <c r="R15" s="494" t="str">
        <f>
IFERROR(IF('別紙様式3-2（４・５月）'!Z17="ベア加算","",P15*VLOOKUP(N15,【参考】数式用!$AD$2:$AH$27,MATCH(O15,【参考】数式用!$K$4:$N$4,0)+1,0)),"")</f>
        <v/>
      </c>
      <c r="S15" s="127"/>
      <c r="T15" s="1071"/>
      <c r="U15" s="1072"/>
      <c r="V15" s="495">
        <f>
IFERROR(P15*VLOOKUP(AF15,【参考】数式用4!$DC$3:$DZ$106,MATCH(N15,【参考】数式用4!$DC$2:$DZ$2,0)),"")</f>
        <v>
975346.93877551006</v>
      </c>
      <c r="W15" s="104" t="s">
        <v>
2062</v>
      </c>
      <c r="X15" s="126"/>
      <c r="Y15" s="1039" t="str">
        <f>
IFERROR(IF('別紙様式3-2（４・５月）'!Z17="ベア加算","",W15*VLOOKUP(N15,【参考】数式用!$AD$2:$AH$27,MATCH(O15,【参考】数式用!$K$4:$N$4,0)+1,0)),"")</f>
        <v/>
      </c>
      <c r="Z15" s="1039"/>
      <c r="AA15" s="127"/>
      <c r="AB15" s="128"/>
      <c r="AC15" s="496" t="str">
        <f>
IFERROR(X15*VLOOKUP(AG15,【参考】数式用4!$DC$3:$DZ$106,MATCH(N15,【参考】数式用4!$DC$2:$DZ$2,0)),"")</f>
        <v/>
      </c>
      <c r="AD15" s="463" t="str">
        <f t="shared" si="0"/>
        <v/>
      </c>
      <c r="AE15" s="464" t="str">
        <f t="shared" si="1"/>
        <v/>
      </c>
      <c r="AF15" s="492" t="str">
        <f>
IF(O15="","",'別紙様式3-2（４・５月）'!O17&amp;'別紙様式3-2（４・５月）'!P17&amp;'別紙様式3-2（４・５月）'!Q17&amp;"から"&amp;O15)</f>
        <v>
処遇加算Ⅱ特定加算Ⅱベア加算なしから新加算Ⅰ</v>
      </c>
      <c r="AG15" s="492" t="str">
        <f>
IF(OR(W15="",W15="―"),"",'別紙様式3-2（４・５月）'!O17&amp;'別紙様式3-2（４・５月）'!P17&amp;'別紙様式3-2（４・５月）'!Q17&amp;"から"&amp;W15)</f>
        <v/>
      </c>
    </row>
    <row r="16" spans="1:34" ht="24.95" customHeight="1">
      <c r="A16" s="493">
        <v>
3</v>
      </c>
      <c r="B16" s="951">
        <f>
IF(基本情報入力シート!C55="","",基本情報入力シート!C55)</f>
        <v>
1334567891</v>
      </c>
      <c r="C16" s="952"/>
      <c r="D16" s="952"/>
      <c r="E16" s="952"/>
      <c r="F16" s="952"/>
      <c r="G16" s="952"/>
      <c r="H16" s="952"/>
      <c r="I16" s="953"/>
      <c r="J16" s="467" t="str">
        <f>
IF(基本情報入力シート!M55="","",基本情報入力シート!M55)</f>
        <v>
東京都</v>
      </c>
      <c r="K16" s="468" t="str">
        <f>
IF(基本情報入力シート!R55="","",基本情報入力シート!R55)</f>
        <v>
東京都</v>
      </c>
      <c r="L16" s="468" t="str">
        <f>
IF(基本情報入力シート!W55="","",基本情報入力シート!W55)</f>
        <v>
千代田区</v>
      </c>
      <c r="M16" s="469" t="str">
        <f>
IF(基本情報入力シート!X55="","",基本情報入力シート!X55)</f>
        <v>
デイサービス△△</v>
      </c>
      <c r="N16" s="470" t="str">
        <f>
IF(基本情報入力シート!Y55="","",基本情報入力シート!Y55)</f>
        <v>
通所介護</v>
      </c>
      <c r="O16" s="103" t="s">
        <v>
149</v>
      </c>
      <c r="P16" s="1069">
        <v>
2200000</v>
      </c>
      <c r="Q16" s="1070"/>
      <c r="R16" s="494" t="str">
        <f>
IFERROR(IF('別紙様式3-2（４・５月）'!Z18="ベア加算","",P16*VLOOKUP(N16,【参考】数式用!$AD$2:$AH$27,MATCH(O16,【参考】数式用!$K$4:$N$4,0)+1,0)),"")</f>
        <v/>
      </c>
      <c r="S16" s="127"/>
      <c r="T16" s="1071"/>
      <c r="U16" s="1072"/>
      <c r="V16" s="495">
        <f>
IFERROR(P16*VLOOKUP(AF16,【参考】数式用4!$DC$3:$DZ$106,MATCH(N16,【参考】数式用4!$DC$2:$DZ$2,0)),"")</f>
        <v>
343749.99999999988</v>
      </c>
      <c r="W16" s="104" t="s">
        <v>
2062</v>
      </c>
      <c r="X16" s="126"/>
      <c r="Y16" s="1039" t="str">
        <f>
IFERROR(IF('別紙様式3-2（４・５月）'!Z18="ベア加算","",W16*VLOOKUP(N16,【参考】数式用!$AD$2:$AH$27,MATCH(O16,【参考】数式用!$K$4:$N$4,0)+1,0)),"")</f>
        <v/>
      </c>
      <c r="Z16" s="1039"/>
      <c r="AA16" s="127"/>
      <c r="AB16" s="128"/>
      <c r="AC16" s="496" t="str">
        <f>
IFERROR(X16*VLOOKUP(AG16,【参考】数式用4!$DC$3:$DZ$106,MATCH(N16,【参考】数式用4!$DC$2:$DZ$2,0)),"")</f>
        <v/>
      </c>
      <c r="AD16" s="463" t="str">
        <f t="shared" si="0"/>
        <v/>
      </c>
      <c r="AE16" s="464" t="str">
        <f t="shared" si="1"/>
        <v/>
      </c>
      <c r="AF16" s="492" t="str">
        <f>
IF(O16="","",'別紙様式3-2（４・５月）'!O18&amp;'別紙様式3-2（４・５月）'!P18&amp;'別紙様式3-2（４・５月）'!Q18&amp;"から"&amp;O16)</f>
        <v>
処遇加算Ⅱ特定加算なしベア加算から新加算Ⅳ</v>
      </c>
      <c r="AG16" s="492" t="str">
        <f>
IF(OR(W16="",W16="―"),"",'別紙様式3-2（４・５月）'!O18&amp;'別紙様式3-2（４・５月）'!P18&amp;'別紙様式3-2（４・５月）'!Q18&amp;"から"&amp;W16)</f>
        <v/>
      </c>
    </row>
    <row r="17" spans="1:41" ht="24.95" customHeight="1">
      <c r="A17" s="493">
        <v>
4</v>
      </c>
      <c r="B17" s="951">
        <f>
IF(基本情報入力シート!C56="","",基本情報入力シート!C56)</f>
        <v>
1334567892</v>
      </c>
      <c r="C17" s="952"/>
      <c r="D17" s="952"/>
      <c r="E17" s="952"/>
      <c r="F17" s="952"/>
      <c r="G17" s="952"/>
      <c r="H17" s="952"/>
      <c r="I17" s="953"/>
      <c r="J17" s="467" t="str">
        <f>
IF(基本情報入力シート!M56="","",基本情報入力シート!M56)</f>
        <v>
中央区</v>
      </c>
      <c r="K17" s="468" t="str">
        <f>
IF(基本情報入力シート!R56="","",基本情報入力シート!R56)</f>
        <v>
東京都</v>
      </c>
      <c r="L17" s="468" t="str">
        <f>
IF(基本情報入力シート!W56="","",基本情報入力シート!W56)</f>
        <v>
中央区</v>
      </c>
      <c r="M17" s="469" t="str">
        <f>
IF(基本情報入力シート!X56="","",基本情報入力シート!X56)</f>
        <v>
○○の家</v>
      </c>
      <c r="N17" s="470" t="str">
        <f>
IF(基本情報入力シート!Y56="","",基本情報入力シート!Y56)</f>
        <v>
（介護予防）小規模多機能型居宅介護</v>
      </c>
      <c r="O17" s="103" t="s">
        <v>
163</v>
      </c>
      <c r="P17" s="1069">
        <v>
850000</v>
      </c>
      <c r="Q17" s="1070"/>
      <c r="R17" s="494" t="str">
        <f>
IFERROR(IF('別紙様式3-2（４・５月）'!Z19="ベア加算","",P17*VLOOKUP(N17,【参考】数式用!$AD$2:$AH$27,MATCH(O17,【参考】数式用!$K$4:$N$4,0)+1,0)),"")</f>
        <v/>
      </c>
      <c r="S17" s="127"/>
      <c r="T17" s="1071"/>
      <c r="U17" s="1072"/>
      <c r="V17" s="495">
        <f>
IFERROR(P17*VLOOKUP(AF17,【参考】数式用4!$DC$3:$DZ$106,MATCH(N17,【参考】数式用4!$DC$2:$DZ$2,0)),"")</f>
        <v>
227678.57142857142</v>
      </c>
      <c r="W17" s="104" t="s">
        <v>
2059</v>
      </c>
      <c r="X17" s="126">
        <v>
2400000</v>
      </c>
      <c r="Y17" s="1039" t="str">
        <f>
IFERROR(IF('別紙様式3-2（４・５月）'!Z19="ベア加算","",W17*VLOOKUP(N17,【参考】数式用!$AD$2:$AH$27,MATCH(O17,【参考】数式用!$K$4:$N$4,0)+1,0)),"")</f>
        <v/>
      </c>
      <c r="Z17" s="1039"/>
      <c r="AA17" s="127"/>
      <c r="AB17" s="128"/>
      <c r="AC17" s="496">
        <f>
IFERROR(X17*VLOOKUP(AG17,【参考】数式用4!$DC$3:$DZ$106,MATCH(N17,【参考】数式用4!$DC$2:$DZ$2,0)),"")</f>
        <v>
1471698.1132075475</v>
      </c>
      <c r="AD17" s="463" t="str">
        <f t="shared" si="0"/>
        <v/>
      </c>
      <c r="AE17" s="464" t="str">
        <f t="shared" si="1"/>
        <v/>
      </c>
      <c r="AF17" s="492" t="str">
        <f>
IF(O17="","",'別紙様式3-2（４・５月）'!O19&amp;'別紙様式3-2（４・５月）'!P19&amp;'別紙様式3-2（４・５月）'!Q19&amp;"から"&amp;O17)</f>
        <v>
処遇加算Ⅲ特定加算なしベア加算なしから新加算Ⅴ（14）</v>
      </c>
      <c r="AG17" s="492" t="str">
        <f>
IF(OR(W17="",W17="―"),"",'別紙様式3-2（４・５月）'!O19&amp;'別紙様式3-2（４・５月）'!P19&amp;'別紙様式3-2（４・５月）'!Q19&amp;"から"&amp;W17)</f>
        <v>
処遇加算Ⅲ特定加算なしベア加算なしから新加算Ⅳ</v>
      </c>
    </row>
    <row r="18" spans="1:41" ht="24.95" customHeight="1">
      <c r="A18" s="493">
        <v>
5</v>
      </c>
      <c r="B18" s="951">
        <f>
IF(基本情報入力シート!C57="","",基本情報入力シート!C57)</f>
        <v>
1334567893</v>
      </c>
      <c r="C18" s="952"/>
      <c r="D18" s="952"/>
      <c r="E18" s="952"/>
      <c r="F18" s="952"/>
      <c r="G18" s="952"/>
      <c r="H18" s="952"/>
      <c r="I18" s="953"/>
      <c r="J18" s="467" t="str">
        <f>
IF(基本情報入力シート!M57="","",基本情報入力シート!M57)</f>
        <v>
千葉県</v>
      </c>
      <c r="K18" s="468" t="str">
        <f>
IF(基本情報入力シート!R57="","",基本情報入力シート!R57)</f>
        <v>
千葉県</v>
      </c>
      <c r="L18" s="468" t="str">
        <f>
IF(基本情報入力シート!W57="","",基本情報入力シート!W57)</f>
        <v>
千葉市</v>
      </c>
      <c r="M18" s="469" t="str">
        <f>
IF(基本情報入力シート!X57="","",基本情報入力シート!X57)</f>
        <v>
介護老人福祉施設○○園</v>
      </c>
      <c r="N18" s="470" t="str">
        <f>
IF(基本情報入力シート!Y57="","",基本情報入力シート!Y57)</f>
        <v>
介護老人福祉施設</v>
      </c>
      <c r="O18" s="103"/>
      <c r="P18" s="1069"/>
      <c r="Q18" s="1070"/>
      <c r="R18" s="494" t="str">
        <f>
IFERROR(IF('別紙様式3-2（４・５月）'!Z20="ベア加算","",P18*VLOOKUP(N18,【参考】数式用!$AD$2:$AH$27,MATCH(O18,【参考】数式用!$K$4:$N$4,0)+1,0)),"")</f>
        <v/>
      </c>
      <c r="S18" s="127"/>
      <c r="T18" s="1071"/>
      <c r="U18" s="1072"/>
      <c r="V18" s="495" t="str">
        <f>
IFERROR(P18*VLOOKUP(AF18,【参考】数式用4!$DC$3:$DZ$106,MATCH(N18,【参考】数式用4!$DC$2:$DZ$2,0)),"")</f>
        <v/>
      </c>
      <c r="W18" s="104" t="s">
        <v>
2062</v>
      </c>
      <c r="X18" s="126"/>
      <c r="Y18" s="1039" t="str">
        <f>
IFERROR(IF('別紙様式3-2（４・５月）'!Z20="ベア加算","",W18*VLOOKUP(N18,【参考】数式用!$AD$2:$AH$27,MATCH(O18,【参考】数式用!$K$4:$N$4,0)+1,0)),"")</f>
        <v/>
      </c>
      <c r="Z18" s="1039"/>
      <c r="AA18" s="127"/>
      <c r="AB18" s="128"/>
      <c r="AC18" s="496" t="str">
        <f>
IFERROR(X18*VLOOKUP(AG18,【参考】数式用4!$DC$3:$DZ$106,MATCH(N18,【参考】数式用4!$DC$2:$DZ$2,0)),"")</f>
        <v/>
      </c>
      <c r="AD18" s="463" t="str">
        <f t="shared" si="0"/>
        <v/>
      </c>
      <c r="AE18" s="464" t="str">
        <f t="shared" si="1"/>
        <v/>
      </c>
      <c r="AF18" s="492" t="str">
        <f>
IF(O18="","",'別紙様式3-2（４・５月）'!O20&amp;'別紙様式3-2（４・５月）'!P20&amp;'別紙様式3-2（４・５月）'!Q20&amp;"から"&amp;O18)</f>
        <v/>
      </c>
      <c r="AG18" s="492" t="str">
        <f>
IF(OR(W18="",W18="―"),"",'別紙様式3-2（４・５月）'!O20&amp;'別紙様式3-2（４・５月）'!P20&amp;'別紙様式3-2（４・５月）'!Q20&amp;"から"&amp;W18)</f>
        <v/>
      </c>
    </row>
    <row r="19" spans="1:41" ht="24.95" customHeight="1">
      <c r="A19" s="493">
        <v>
6</v>
      </c>
      <c r="B19" s="951">
        <f>
IF(基本情報入力シート!C58="","",基本情報入力シート!C58)</f>
        <v>
1334567893</v>
      </c>
      <c r="C19" s="952"/>
      <c r="D19" s="952"/>
      <c r="E19" s="952"/>
      <c r="F19" s="952"/>
      <c r="G19" s="952"/>
      <c r="H19" s="952"/>
      <c r="I19" s="953"/>
      <c r="J19" s="467" t="str">
        <f>
IF(基本情報入力シート!M58="","",基本情報入力シート!M58)</f>
        <v>
千葉県</v>
      </c>
      <c r="K19" s="468" t="str">
        <f>
IF(基本情報入力シート!R58="","",基本情報入力シート!R58)</f>
        <v>
千葉県</v>
      </c>
      <c r="L19" s="468" t="str">
        <f>
IF(基本情報入力シート!W58="","",基本情報入力シート!W58)</f>
        <v>
千葉市</v>
      </c>
      <c r="M19" s="469" t="str">
        <f>
IF(基本情報入力シート!X58="","",基本情報入力シート!X58)</f>
        <v>
介護老人福祉施設○○園</v>
      </c>
      <c r="N19" s="470" t="str">
        <f>
IF(基本情報入力シート!Y58="","",基本情報入力シート!Y58)</f>
        <v>
介護老人福祉施設</v>
      </c>
      <c r="O19" s="103" t="s">
        <v>
147</v>
      </c>
      <c r="P19" s="1069">
        <v>
28000000</v>
      </c>
      <c r="Q19" s="1070"/>
      <c r="R19" s="494">
        <f>
IFERROR(IF('別紙様式3-2（４・５月）'!Z21="ベア加算","",P19*VLOOKUP(N19,【参考】数式用!$AD$2:$AH$27,MATCH(O19,【参考】数式用!$K$4:$N$4,0)+1,0)),"")</f>
        <v>
3276000</v>
      </c>
      <c r="S19" s="127" t="s">
        <v>
2230</v>
      </c>
      <c r="T19" s="1071">
        <v>
1</v>
      </c>
      <c r="U19" s="1072"/>
      <c r="V19" s="495">
        <f>
IFERROR(P19*VLOOKUP(AF19,【参考】数式用4!$DC$3:$DZ$106,MATCH(N19,【参考】数式用4!$DC$2:$DZ$2,0)),"")</f>
        <v>
10911764.705882356</v>
      </c>
      <c r="W19" s="104" t="s">
        <v>
2062</v>
      </c>
      <c r="X19" s="126"/>
      <c r="Y19" s="1039" t="str">
        <f>
IFERROR(IF('別紙様式3-2（４・５月）'!Z21="ベア加算","",W19*VLOOKUP(N19,【参考】数式用!$AD$2:$AH$27,MATCH(O19,【参考】数式用!$K$4:$N$4,0)+1,0)),"")</f>
        <v/>
      </c>
      <c r="Z19" s="1039"/>
      <c r="AA19" s="127"/>
      <c r="AB19" s="128"/>
      <c r="AC19" s="496" t="str">
        <f>
IFERROR(X19*VLOOKUP(AG19,【参考】数式用4!$DC$3:$DZ$106,MATCH(N19,【参考】数式用4!$DC$2:$DZ$2,0)),"")</f>
        <v/>
      </c>
      <c r="AD19" s="463">
        <f t="shared" si="0"/>
        <v>
1</v>
      </c>
      <c r="AE19" s="464" t="str">
        <f t="shared" si="1"/>
        <v/>
      </c>
      <c r="AF19" s="492" t="str">
        <f>
IF(O19="","",'別紙様式3-2（４・５月）'!O21&amp;'別紙様式3-2（４・５月）'!P21&amp;'別紙様式3-2（４・５月）'!Q21&amp;"から"&amp;O19)</f>
        <v>
処遇加算Ⅱ特定加算Ⅱベア加算なしから新加算Ⅱ</v>
      </c>
      <c r="AG19" s="492" t="str">
        <f>
IF(OR(W19="",W19="―"),"",'別紙様式3-2（４・５月）'!O21&amp;'別紙様式3-2（４・５月）'!P21&amp;'別紙様式3-2（４・５月）'!Q21&amp;"から"&amp;W19)</f>
        <v/>
      </c>
    </row>
    <row r="20" spans="1:41" ht="24.95" customHeight="1">
      <c r="A20" s="493">
        <v>
7</v>
      </c>
      <c r="B20" s="951">
        <f>
IF(基本情報入力シート!C59="","",基本情報入力シート!C59)</f>
        <v>
1334567894</v>
      </c>
      <c r="C20" s="952"/>
      <c r="D20" s="952"/>
      <c r="E20" s="952"/>
      <c r="F20" s="952"/>
      <c r="G20" s="952"/>
      <c r="H20" s="952"/>
      <c r="I20" s="953"/>
      <c r="J20" s="467" t="str">
        <f>
IF(基本情報入力シート!M59="","",基本情報入力シート!M59)</f>
        <v>
千葉県</v>
      </c>
      <c r="K20" s="468" t="str">
        <f>
IF(基本情報入力シート!R59="","",基本情報入力シート!R59)</f>
        <v>
千葉県</v>
      </c>
      <c r="L20" s="468" t="str">
        <f>
IF(基本情報入力シート!W59="","",基本情報入力シート!W59)</f>
        <v>
千葉市</v>
      </c>
      <c r="M20" s="469" t="str">
        <f>
IF(基本情報入力シート!X59="","",基本情報入力シート!X59)</f>
        <v>
介護老人福祉施設○○園</v>
      </c>
      <c r="N20" s="470" t="str">
        <f>
IF(基本情報入力シート!Y59="","",基本情報入力シート!Y59)</f>
        <v>
（介護予防）短期入所生活介護</v>
      </c>
      <c r="O20" s="103" t="s">
        <v>
147</v>
      </c>
      <c r="P20" s="1069">
        <v>
3500000</v>
      </c>
      <c r="Q20" s="1070"/>
      <c r="R20" s="494">
        <f>
IFERROR(IF('別紙様式3-2（４・５月）'!Z22="ベア加算","",P20*VLOOKUP(N20,【参考】数式用!$AD$2:$AH$27,MATCH(O20,【参考】数式用!$K$4:$N$4,0)+1,0)),"")</f>
        <v>
409500</v>
      </c>
      <c r="S20" s="127" t="s">
        <v>
2230</v>
      </c>
      <c r="T20" s="1071"/>
      <c r="U20" s="1072"/>
      <c r="V20" s="495">
        <f>
IFERROR(P20*VLOOKUP(AF20,【参考】数式用4!$DC$3:$DZ$106,MATCH(N20,【参考】数式用4!$DC$2:$DZ$2,0)),"")</f>
        <v>
2058823.5294117648</v>
      </c>
      <c r="W20" s="104" t="s">
        <v>
2062</v>
      </c>
      <c r="X20" s="126"/>
      <c r="Y20" s="1039" t="str">
        <f>
IFERROR(IF('別紙様式3-2（４・５月）'!Z22="ベア加算","",W20*VLOOKUP(N20,【参考】数式用!$AD$2:$AH$27,MATCH(O20,【参考】数式用!$K$4:$N$4,0)+1,0)),"")</f>
        <v/>
      </c>
      <c r="Z20" s="1039"/>
      <c r="AA20" s="127"/>
      <c r="AB20" s="128"/>
      <c r="AC20" s="496" t="str">
        <f>
IFERROR(X20*VLOOKUP(AG20,【参考】数式用4!$DC$3:$DZ$106,MATCH(N20,【参考】数式用4!$DC$2:$DZ$2,0)),"")</f>
        <v/>
      </c>
      <c r="AD20" s="463" t="str">
        <f t="shared" si="0"/>
        <v/>
      </c>
      <c r="AE20" s="464" t="str">
        <f t="shared" si="1"/>
        <v/>
      </c>
      <c r="AF20" s="492" t="str">
        <f>
IF(O20="","",'別紙様式3-2（４・５月）'!O22&amp;'別紙様式3-2（４・５月）'!P22&amp;'別紙様式3-2（４・５月）'!Q22&amp;"から"&amp;O20)</f>
        <v>
処遇加算Ⅲ特定加算Ⅱベア加算なしから新加算Ⅱ</v>
      </c>
      <c r="AG20" s="492" t="str">
        <f>
IF(OR(W20="",W20="―"),"",'別紙様式3-2（４・５月）'!O22&amp;'別紙様式3-2（４・５月）'!P22&amp;'別紙様式3-2（４・５月）'!Q22&amp;"から"&amp;W20)</f>
        <v/>
      </c>
    </row>
    <row r="21" spans="1:41" ht="24.95" customHeight="1">
      <c r="A21" s="493">
        <v>
8</v>
      </c>
      <c r="B21" s="951" t="str">
        <f>
IF(基本情報入力シート!C60="","",基本情報入力シート!C60)</f>
        <v/>
      </c>
      <c r="C21" s="952"/>
      <c r="D21" s="952"/>
      <c r="E21" s="952"/>
      <c r="F21" s="952"/>
      <c r="G21" s="952"/>
      <c r="H21" s="952"/>
      <c r="I21" s="953"/>
      <c r="J21" s="467" t="str">
        <f>
IF(基本情報入力シート!M60="","",基本情報入力シート!M60)</f>
        <v/>
      </c>
      <c r="K21" s="468" t="str">
        <f>
IF(基本情報入力シート!R60="","",基本情報入力シート!R60)</f>
        <v/>
      </c>
      <c r="L21" s="468" t="str">
        <f>
IF(基本情報入力シート!W60="","",基本情報入力シート!W60)</f>
        <v/>
      </c>
      <c r="M21" s="469" t="str">
        <f>
IF(基本情報入力シート!X60="","",基本情報入力シート!X60)</f>
        <v/>
      </c>
      <c r="N21" s="470" t="str">
        <f>
IF(基本情報入力シート!Y60="","",基本情報入力シート!Y60)</f>
        <v/>
      </c>
      <c r="O21" s="103"/>
      <c r="P21" s="1069"/>
      <c r="Q21" s="1070"/>
      <c r="R21" s="494" t="str">
        <f>
IFERROR(IF('別紙様式3-2（４・５月）'!Z23="ベア加算","",P21*VLOOKUP(N21,【参考】数式用!$AD$2:$AH$27,MATCH(O21,【参考】数式用!$K$4:$N$4,0)+1,0)),"")</f>
        <v/>
      </c>
      <c r="S21" s="127"/>
      <c r="T21" s="1071"/>
      <c r="U21" s="1072"/>
      <c r="V21" s="495" t="str">
        <f>
IFERROR(P21*VLOOKUP(AF21,【参考】数式用4!$DC$3:$DZ$106,MATCH(N21,【参考】数式用4!$DC$2:$DZ$2,0)),"")</f>
        <v/>
      </c>
      <c r="W21" s="104"/>
      <c r="X21" s="126"/>
      <c r="Y21" s="1039" t="str">
        <f>
IFERROR(IF('別紙様式3-2（４・５月）'!Z23="ベア加算","",W21*VLOOKUP(N21,【参考】数式用!$AD$2:$AH$27,MATCH(O21,【参考】数式用!$K$4:$N$4,0)+1,0)),"")</f>
        <v/>
      </c>
      <c r="Z21" s="1039"/>
      <c r="AA21" s="127"/>
      <c r="AB21" s="128"/>
      <c r="AC21" s="496" t="str">
        <f>
IFERROR(X21*VLOOKUP(AG21,【参考】数式用4!$DC$3:$DZ$106,MATCH(N21,【参考】数式用4!$DC$2:$DZ$2,0)),"")</f>
        <v/>
      </c>
      <c r="AD21" s="463" t="str">
        <f t="shared" ref="AD21:AD84" si="2">
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64" t="str">
        <f t="shared" ref="AE21:AE84" si="3">
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92" t="str">
        <f>
IF(O21="","",'別紙様式3-2（４・５月）'!O23&amp;'別紙様式3-2（４・５月）'!P23&amp;'別紙様式3-2（４・５月）'!Q23&amp;"から"&amp;O21)</f>
        <v/>
      </c>
      <c r="AG21" s="492" t="str">
        <f>
IF(OR(W21="",W21="―"),"",'別紙様式3-2（４・５月）'!O23&amp;'別紙様式3-2（４・５月）'!P23&amp;'別紙様式3-2（４・５月）'!Q23&amp;"から"&amp;W21)</f>
        <v/>
      </c>
    </row>
    <row r="22" spans="1:41" ht="24.95" customHeight="1">
      <c r="A22" s="493">
        <v>
9</v>
      </c>
      <c r="B22" s="951" t="str">
        <f>
IF(基本情報入力シート!C61="","",基本情報入力シート!C61)</f>
        <v/>
      </c>
      <c r="C22" s="952"/>
      <c r="D22" s="952"/>
      <c r="E22" s="952"/>
      <c r="F22" s="952"/>
      <c r="G22" s="952"/>
      <c r="H22" s="952"/>
      <c r="I22" s="953"/>
      <c r="J22" s="467" t="str">
        <f>
IF(基本情報入力シート!M61="","",基本情報入力シート!M61)</f>
        <v/>
      </c>
      <c r="K22" s="468" t="str">
        <f>
IF(基本情報入力シート!R61="","",基本情報入力シート!R61)</f>
        <v/>
      </c>
      <c r="L22" s="468" t="str">
        <f>
IF(基本情報入力シート!W61="","",基本情報入力シート!W61)</f>
        <v/>
      </c>
      <c r="M22" s="469" t="str">
        <f>
IF(基本情報入力シート!X61="","",基本情報入力シート!X61)</f>
        <v/>
      </c>
      <c r="N22" s="470" t="str">
        <f>
IF(基本情報入力シート!Y61="","",基本情報入力シート!Y61)</f>
        <v/>
      </c>
      <c r="O22" s="103"/>
      <c r="P22" s="1069"/>
      <c r="Q22" s="1070"/>
      <c r="R22" s="494" t="str">
        <f>
IFERROR(IF('別紙様式3-2（４・５月）'!Z24="ベア加算","",P22*VLOOKUP(N22,【参考】数式用!$AD$2:$AH$27,MATCH(O22,【参考】数式用!$K$4:$N$4,0)+1,0)),"")</f>
        <v/>
      </c>
      <c r="S22" s="127"/>
      <c r="T22" s="1071"/>
      <c r="U22" s="1072"/>
      <c r="V22" s="495" t="str">
        <f>
IFERROR(P22*VLOOKUP(AF22,【参考】数式用4!$DC$3:$DZ$106,MATCH(N22,【参考】数式用4!$DC$2:$DZ$2,0)),"")</f>
        <v/>
      </c>
      <c r="W22" s="104"/>
      <c r="X22" s="126"/>
      <c r="Y22" s="1039" t="str">
        <f>
IFERROR(IF('別紙様式3-2（４・５月）'!Z24="ベア加算","",W22*VLOOKUP(N22,【参考】数式用!$AD$2:$AH$27,MATCH(O22,【参考】数式用!$K$4:$N$4,0)+1,0)),"")</f>
        <v/>
      </c>
      <c r="Z22" s="1039"/>
      <c r="AA22" s="127"/>
      <c r="AB22" s="128"/>
      <c r="AC22" s="496" t="str">
        <f>
IFERROR(X22*VLOOKUP(AG22,【参考】数式用4!$DC$3:$DZ$106,MATCH(N22,【参考】数式用4!$DC$2:$DZ$2,0)),"")</f>
        <v/>
      </c>
      <c r="AD22" s="463" t="str">
        <f t="shared" si="2"/>
        <v/>
      </c>
      <c r="AE22" s="464" t="str">
        <f t="shared" si="3"/>
        <v/>
      </c>
      <c r="AF22" s="492" t="str">
        <f>
IF(O22="","",'別紙様式3-2（４・５月）'!O24&amp;'別紙様式3-2（４・５月）'!P24&amp;'別紙様式3-2（４・５月）'!Q24&amp;"から"&amp;O22)</f>
        <v/>
      </c>
      <c r="AG22" s="492" t="str">
        <f>
IF(OR(W22="",W22="―"),"",'別紙様式3-2（４・５月）'!O24&amp;'別紙様式3-2（４・５月）'!P24&amp;'別紙様式3-2（４・５月）'!Q24&amp;"から"&amp;W22)</f>
        <v/>
      </c>
    </row>
    <row r="23" spans="1:41" ht="24.95" customHeight="1">
      <c r="A23" s="493">
        <v>
10</v>
      </c>
      <c r="B23" s="951" t="str">
        <f>
IF(基本情報入力シート!C62="","",基本情報入力シート!C62)</f>
        <v/>
      </c>
      <c r="C23" s="952"/>
      <c r="D23" s="952"/>
      <c r="E23" s="952"/>
      <c r="F23" s="952"/>
      <c r="G23" s="952"/>
      <c r="H23" s="952"/>
      <c r="I23" s="953"/>
      <c r="J23" s="467" t="str">
        <f>
IF(基本情報入力シート!M62="","",基本情報入力シート!M62)</f>
        <v/>
      </c>
      <c r="K23" s="468" t="str">
        <f>
IF(基本情報入力シート!R62="","",基本情報入力シート!R62)</f>
        <v/>
      </c>
      <c r="L23" s="468" t="str">
        <f>
IF(基本情報入力シート!W62="","",基本情報入力シート!W62)</f>
        <v/>
      </c>
      <c r="M23" s="469" t="str">
        <f>
IF(基本情報入力シート!X62="","",基本情報入力シート!X62)</f>
        <v/>
      </c>
      <c r="N23" s="470" t="str">
        <f>
IF(基本情報入力シート!Y62="","",基本情報入力シート!Y62)</f>
        <v/>
      </c>
      <c r="O23" s="103"/>
      <c r="P23" s="1069"/>
      <c r="Q23" s="1070"/>
      <c r="R23" s="494" t="str">
        <f>
IFERROR(IF('別紙様式3-2（４・５月）'!Z25="ベア加算","",P23*VLOOKUP(N23,【参考】数式用!$AD$2:$AH$27,MATCH(O23,【参考】数式用!$K$4:$N$4,0)+1,0)),"")</f>
        <v/>
      </c>
      <c r="S23" s="127"/>
      <c r="T23" s="1071"/>
      <c r="U23" s="1072"/>
      <c r="V23" s="495" t="str">
        <f>
IFERROR(P23*VLOOKUP(AF23,【参考】数式用4!$DC$3:$DZ$106,MATCH(N23,【参考】数式用4!$DC$2:$DZ$2,0)),"")</f>
        <v/>
      </c>
      <c r="W23" s="104"/>
      <c r="X23" s="126"/>
      <c r="Y23" s="1039" t="str">
        <f>
IFERROR(IF('別紙様式3-2（４・５月）'!Z25="ベア加算","",W23*VLOOKUP(N23,【参考】数式用!$AD$2:$AH$27,MATCH(O23,【参考】数式用!$K$4:$N$4,0)+1,0)),"")</f>
        <v/>
      </c>
      <c r="Z23" s="1039"/>
      <c r="AA23" s="127"/>
      <c r="AB23" s="128"/>
      <c r="AC23" s="496" t="str">
        <f>
IFERROR(X23*VLOOKUP(AG23,【参考】数式用4!$DC$3:$DZ$106,MATCH(N23,【参考】数式用4!$DC$2:$DZ$2,0)),"")</f>
        <v/>
      </c>
      <c r="AD23" s="463" t="str">
        <f t="shared" si="2"/>
        <v/>
      </c>
      <c r="AE23" s="464" t="str">
        <f t="shared" si="3"/>
        <v/>
      </c>
      <c r="AF23" s="492" t="str">
        <f>
IF(O23="","",'別紙様式3-2（４・５月）'!O25&amp;'別紙様式3-2（４・５月）'!P25&amp;'別紙様式3-2（４・５月）'!Q25&amp;"から"&amp;O23)</f>
        <v/>
      </c>
      <c r="AG23" s="492" t="str">
        <f>
IF(OR(W23="",W23="―"),"",'別紙様式3-2（４・５月）'!O25&amp;'別紙様式3-2（４・５月）'!P25&amp;'別紙様式3-2（４・５月）'!Q25&amp;"から"&amp;W23)</f>
        <v/>
      </c>
    </row>
    <row r="24" spans="1:41" ht="24.95" customHeight="1">
      <c r="A24" s="493">
        <v>
11</v>
      </c>
      <c r="B24" s="951" t="str">
        <f>
IF(基本情報入力シート!C63="","",基本情報入力シート!C63)</f>
        <v/>
      </c>
      <c r="C24" s="952"/>
      <c r="D24" s="952"/>
      <c r="E24" s="952"/>
      <c r="F24" s="952"/>
      <c r="G24" s="952"/>
      <c r="H24" s="952"/>
      <c r="I24" s="953"/>
      <c r="J24" s="467" t="str">
        <f>
IF(基本情報入力シート!M63="","",基本情報入力シート!M63)</f>
        <v/>
      </c>
      <c r="K24" s="468" t="str">
        <f>
IF(基本情報入力シート!R63="","",基本情報入力シート!R63)</f>
        <v/>
      </c>
      <c r="L24" s="468" t="str">
        <f>
IF(基本情報入力シート!W63="","",基本情報入力シート!W63)</f>
        <v/>
      </c>
      <c r="M24" s="469" t="str">
        <f>
IF(基本情報入力シート!X63="","",基本情報入力シート!X63)</f>
        <v/>
      </c>
      <c r="N24" s="470" t="str">
        <f>
IF(基本情報入力シート!Y63="","",基本情報入力シート!Y63)</f>
        <v/>
      </c>
      <c r="O24" s="103"/>
      <c r="P24" s="1069"/>
      <c r="Q24" s="1070"/>
      <c r="R24" s="494" t="str">
        <f>
IFERROR(IF('別紙様式3-2（４・５月）'!Z26="ベア加算","",P24*VLOOKUP(N24,【参考】数式用!$AD$2:$AH$27,MATCH(O24,【参考】数式用!$K$4:$N$4,0)+1,0)),"")</f>
        <v/>
      </c>
      <c r="S24" s="127"/>
      <c r="T24" s="1071"/>
      <c r="U24" s="1072"/>
      <c r="V24" s="495" t="str">
        <f>
IFERROR(P24*VLOOKUP(AF24,【参考】数式用4!$DC$3:$DZ$106,MATCH(N24,【参考】数式用4!$DC$2:$DZ$2,0)),"")</f>
        <v/>
      </c>
      <c r="W24" s="104"/>
      <c r="X24" s="126"/>
      <c r="Y24" s="1039" t="str">
        <f>
IFERROR(IF('別紙様式3-2（４・５月）'!Z26="ベア加算","",W24*VLOOKUP(N24,【参考】数式用!$AD$2:$AH$27,MATCH(O24,【参考】数式用!$K$4:$N$4,0)+1,0)),"")</f>
        <v/>
      </c>
      <c r="Z24" s="1039"/>
      <c r="AA24" s="127"/>
      <c r="AB24" s="128"/>
      <c r="AC24" s="496" t="str">
        <f>
IFERROR(X24*VLOOKUP(AG24,【参考】数式用4!$DC$3:$DZ$106,MATCH(N24,【参考】数式用4!$DC$2:$DZ$2,0)),"")</f>
        <v/>
      </c>
      <c r="AD24" s="463" t="str">
        <f t="shared" si="2"/>
        <v/>
      </c>
      <c r="AE24" s="464" t="str">
        <f t="shared" si="3"/>
        <v/>
      </c>
      <c r="AF24" s="492" t="str">
        <f>
IF(O24="","",'別紙様式3-2（４・５月）'!O26&amp;'別紙様式3-2（４・５月）'!P26&amp;'別紙様式3-2（４・５月）'!Q26&amp;"から"&amp;O24)</f>
        <v/>
      </c>
      <c r="AG24" s="492" t="str">
        <f>
IF(OR(W24="",W24="―"),"",'別紙様式3-2（４・５月）'!O26&amp;'別紙様式3-2（４・５月）'!P26&amp;'別紙様式3-2（４・５月）'!Q26&amp;"から"&amp;W24)</f>
        <v/>
      </c>
    </row>
    <row r="25" spans="1:41" ht="24.95" customHeight="1">
      <c r="A25" s="493">
        <v>
12</v>
      </c>
      <c r="B25" s="951" t="str">
        <f>
IF(基本情報入力シート!C64="","",基本情報入力シート!C64)</f>
        <v/>
      </c>
      <c r="C25" s="952"/>
      <c r="D25" s="952"/>
      <c r="E25" s="952"/>
      <c r="F25" s="952"/>
      <c r="G25" s="952"/>
      <c r="H25" s="952"/>
      <c r="I25" s="953"/>
      <c r="J25" s="467" t="str">
        <f>
IF(基本情報入力シート!M64="","",基本情報入力シート!M64)</f>
        <v/>
      </c>
      <c r="K25" s="468" t="str">
        <f>
IF(基本情報入力シート!R64="","",基本情報入力シート!R64)</f>
        <v/>
      </c>
      <c r="L25" s="468" t="str">
        <f>
IF(基本情報入力シート!W64="","",基本情報入力シート!W64)</f>
        <v/>
      </c>
      <c r="M25" s="469" t="str">
        <f>
IF(基本情報入力シート!X64="","",基本情報入力シート!X64)</f>
        <v/>
      </c>
      <c r="N25" s="470" t="str">
        <f>
IF(基本情報入力シート!Y64="","",基本情報入力シート!Y64)</f>
        <v/>
      </c>
      <c r="O25" s="103"/>
      <c r="P25" s="1069"/>
      <c r="Q25" s="1070"/>
      <c r="R25" s="494" t="str">
        <f>
IFERROR(IF('別紙様式3-2（４・５月）'!Z27="ベア加算","",P25*VLOOKUP(N25,【参考】数式用!$AD$2:$AH$27,MATCH(O25,【参考】数式用!$K$4:$N$4,0)+1,0)),"")</f>
        <v/>
      </c>
      <c r="S25" s="127"/>
      <c r="T25" s="1071"/>
      <c r="U25" s="1072"/>
      <c r="V25" s="495" t="str">
        <f>
IFERROR(P25*VLOOKUP(AF25,【参考】数式用4!$DC$3:$DZ$106,MATCH(N25,【参考】数式用4!$DC$2:$DZ$2,0)),"")</f>
        <v/>
      </c>
      <c r="W25" s="104"/>
      <c r="X25" s="126"/>
      <c r="Y25" s="1039" t="str">
        <f>
IFERROR(IF('別紙様式3-2（４・５月）'!Z27="ベア加算","",W25*VLOOKUP(N25,【参考】数式用!$AD$2:$AH$27,MATCH(O25,【参考】数式用!$K$4:$N$4,0)+1,0)),"")</f>
        <v/>
      </c>
      <c r="Z25" s="1039"/>
      <c r="AA25" s="127"/>
      <c r="AB25" s="128"/>
      <c r="AC25" s="496" t="str">
        <f>
IFERROR(X25*VLOOKUP(AG25,【参考】数式用4!$DC$3:$DZ$106,MATCH(N25,【参考】数式用4!$DC$2:$DZ$2,0)),"")</f>
        <v/>
      </c>
      <c r="AD25" s="463" t="str">
        <f t="shared" si="2"/>
        <v/>
      </c>
      <c r="AE25" s="464" t="str">
        <f t="shared" si="3"/>
        <v/>
      </c>
      <c r="AF25" s="492" t="str">
        <f>
IF(O25="","",'別紙様式3-2（４・５月）'!O27&amp;'別紙様式3-2（４・５月）'!P27&amp;'別紙様式3-2（４・５月）'!Q27&amp;"から"&amp;O25)</f>
        <v/>
      </c>
      <c r="AG25" s="492" t="str">
        <f>
IF(OR(W25="",W25="―"),"",'別紙様式3-2（４・５月）'!O27&amp;'別紙様式3-2（４・５月）'!P27&amp;'別紙様式3-2（４・５月）'!Q27&amp;"から"&amp;W25)</f>
        <v/>
      </c>
    </row>
    <row r="26" spans="1:41" ht="24.95" customHeight="1">
      <c r="A26" s="493">
        <v>
13</v>
      </c>
      <c r="B26" s="951" t="str">
        <f>
IF(基本情報入力シート!C65="","",基本情報入力シート!C65)</f>
        <v/>
      </c>
      <c r="C26" s="952"/>
      <c r="D26" s="952"/>
      <c r="E26" s="952"/>
      <c r="F26" s="952"/>
      <c r="G26" s="952"/>
      <c r="H26" s="952"/>
      <c r="I26" s="953"/>
      <c r="J26" s="467" t="str">
        <f>
IF(基本情報入力シート!M65="","",基本情報入力シート!M65)</f>
        <v/>
      </c>
      <c r="K26" s="468" t="str">
        <f>
IF(基本情報入力シート!R65="","",基本情報入力シート!R65)</f>
        <v/>
      </c>
      <c r="L26" s="468" t="str">
        <f>
IF(基本情報入力シート!W65="","",基本情報入力シート!W65)</f>
        <v/>
      </c>
      <c r="M26" s="469" t="str">
        <f>
IF(基本情報入力シート!X65="","",基本情報入力シート!X65)</f>
        <v/>
      </c>
      <c r="N26" s="470" t="str">
        <f>
IF(基本情報入力シート!Y65="","",基本情報入力シート!Y65)</f>
        <v/>
      </c>
      <c r="O26" s="103"/>
      <c r="P26" s="1069"/>
      <c r="Q26" s="1070"/>
      <c r="R26" s="494" t="str">
        <f>
IFERROR(IF('別紙様式3-2（４・５月）'!Z28="ベア加算","",P26*VLOOKUP(N26,【参考】数式用!$AD$2:$AH$27,MATCH(O26,【参考】数式用!$K$4:$N$4,0)+1,0)),"")</f>
        <v/>
      </c>
      <c r="S26" s="127"/>
      <c r="T26" s="1071"/>
      <c r="U26" s="1072"/>
      <c r="V26" s="495" t="str">
        <f>
IFERROR(P26*VLOOKUP(AF26,【参考】数式用4!$DC$3:$DZ$106,MATCH(N26,【参考】数式用4!$DC$2:$DZ$2,0)),"")</f>
        <v/>
      </c>
      <c r="W26" s="104"/>
      <c r="X26" s="126"/>
      <c r="Y26" s="1039" t="str">
        <f>
IFERROR(IF('別紙様式3-2（４・５月）'!Z28="ベア加算","",W26*VLOOKUP(N26,【参考】数式用!$AD$2:$AH$27,MATCH(O26,【参考】数式用!$K$4:$N$4,0)+1,0)),"")</f>
        <v/>
      </c>
      <c r="Z26" s="1039"/>
      <c r="AA26" s="127"/>
      <c r="AB26" s="128"/>
      <c r="AC26" s="496" t="str">
        <f>
IFERROR(X26*VLOOKUP(AG26,【参考】数式用4!$DC$3:$DZ$106,MATCH(N26,【参考】数式用4!$DC$2:$DZ$2,0)),"")</f>
        <v/>
      </c>
      <c r="AD26" s="463" t="str">
        <f t="shared" si="2"/>
        <v/>
      </c>
      <c r="AE26" s="464" t="str">
        <f t="shared" si="3"/>
        <v/>
      </c>
      <c r="AF26" s="492" t="str">
        <f>
IF(O26="","",'別紙様式3-2（４・５月）'!O28&amp;'別紙様式3-2（４・５月）'!P28&amp;'別紙様式3-2（４・５月）'!Q28&amp;"から"&amp;O26)</f>
        <v/>
      </c>
      <c r="AG26" s="492" t="str">
        <f>
IF(OR(W26="",W26="―"),"",'別紙様式3-2（４・５月）'!O28&amp;'別紙様式3-2（４・５月）'!P28&amp;'別紙様式3-2（４・５月）'!Q28&amp;"から"&amp;W26)</f>
        <v/>
      </c>
    </row>
    <row r="27" spans="1:41" ht="24.95" customHeight="1">
      <c r="A27" s="493">
        <v>
14</v>
      </c>
      <c r="B27" s="951" t="str">
        <f>
IF(基本情報入力シート!C66="","",基本情報入力シート!C66)</f>
        <v/>
      </c>
      <c r="C27" s="952"/>
      <c r="D27" s="952"/>
      <c r="E27" s="952"/>
      <c r="F27" s="952"/>
      <c r="G27" s="952"/>
      <c r="H27" s="952"/>
      <c r="I27" s="953"/>
      <c r="J27" s="467" t="str">
        <f>
IF(基本情報入力シート!M66="","",基本情報入力シート!M66)</f>
        <v/>
      </c>
      <c r="K27" s="468" t="str">
        <f>
IF(基本情報入力シート!R66="","",基本情報入力シート!R66)</f>
        <v/>
      </c>
      <c r="L27" s="468" t="str">
        <f>
IF(基本情報入力シート!W66="","",基本情報入力シート!W66)</f>
        <v/>
      </c>
      <c r="M27" s="469" t="str">
        <f>
IF(基本情報入力シート!X66="","",基本情報入力シート!X66)</f>
        <v/>
      </c>
      <c r="N27" s="470" t="str">
        <f>
IF(基本情報入力シート!Y66="","",基本情報入力シート!Y66)</f>
        <v/>
      </c>
      <c r="O27" s="103"/>
      <c r="P27" s="1069"/>
      <c r="Q27" s="1070"/>
      <c r="R27" s="494" t="str">
        <f>
IFERROR(IF('別紙様式3-2（４・５月）'!Z29="ベア加算","",P27*VLOOKUP(N27,【参考】数式用!$AD$2:$AH$27,MATCH(O27,【参考】数式用!$K$4:$N$4,0)+1,0)),"")</f>
        <v/>
      </c>
      <c r="S27" s="127"/>
      <c r="T27" s="1071"/>
      <c r="U27" s="1072"/>
      <c r="V27" s="495" t="str">
        <f>
IFERROR(P27*VLOOKUP(AF27,【参考】数式用4!$DC$3:$DZ$106,MATCH(N27,【参考】数式用4!$DC$2:$DZ$2,0)),"")</f>
        <v/>
      </c>
      <c r="W27" s="104"/>
      <c r="X27" s="126"/>
      <c r="Y27" s="1039" t="str">
        <f>
IFERROR(IF('別紙様式3-2（４・５月）'!Z29="ベア加算","",W27*VLOOKUP(N27,【参考】数式用!$AD$2:$AH$27,MATCH(O27,【参考】数式用!$K$4:$N$4,0)+1,0)),"")</f>
        <v/>
      </c>
      <c r="Z27" s="1039"/>
      <c r="AA27" s="127"/>
      <c r="AB27" s="128"/>
      <c r="AC27" s="496" t="str">
        <f>
IFERROR(X27*VLOOKUP(AG27,【参考】数式用4!$DC$3:$DZ$106,MATCH(N27,【参考】数式用4!$DC$2:$DZ$2,0)),"")</f>
        <v/>
      </c>
      <c r="AD27" s="463" t="str">
        <f t="shared" si="2"/>
        <v/>
      </c>
      <c r="AE27" s="464" t="str">
        <f t="shared" si="3"/>
        <v/>
      </c>
      <c r="AF27" s="492" t="str">
        <f>
IF(O27="","",'別紙様式3-2（４・５月）'!O29&amp;'別紙様式3-2（４・５月）'!P29&amp;'別紙様式3-2（４・５月）'!Q29&amp;"から"&amp;O27)</f>
        <v/>
      </c>
      <c r="AG27" s="492" t="str">
        <f>
IF(OR(W27="",W27="―"),"",'別紙様式3-2（４・５月）'!O29&amp;'別紙様式3-2（４・５月）'!P29&amp;'別紙様式3-2（４・５月）'!Q29&amp;"から"&amp;W27)</f>
        <v/>
      </c>
    </row>
    <row r="28" spans="1:41" ht="24.95" customHeight="1">
      <c r="A28" s="493">
        <v>
15</v>
      </c>
      <c r="B28" s="951" t="str">
        <f>
IF(基本情報入力シート!C67="","",基本情報入力シート!C67)</f>
        <v/>
      </c>
      <c r="C28" s="952"/>
      <c r="D28" s="952"/>
      <c r="E28" s="952"/>
      <c r="F28" s="952"/>
      <c r="G28" s="952"/>
      <c r="H28" s="952"/>
      <c r="I28" s="953"/>
      <c r="J28" s="467" t="str">
        <f>
IF(基本情報入力シート!M67="","",基本情報入力シート!M67)</f>
        <v/>
      </c>
      <c r="K28" s="468" t="str">
        <f>
IF(基本情報入力シート!R67="","",基本情報入力シート!R67)</f>
        <v/>
      </c>
      <c r="L28" s="468" t="str">
        <f>
IF(基本情報入力シート!W67="","",基本情報入力シート!W67)</f>
        <v/>
      </c>
      <c r="M28" s="469" t="str">
        <f>
IF(基本情報入力シート!X67="","",基本情報入力シート!X67)</f>
        <v/>
      </c>
      <c r="N28" s="470" t="str">
        <f>
IF(基本情報入力シート!Y67="","",基本情報入力シート!Y67)</f>
        <v/>
      </c>
      <c r="O28" s="103"/>
      <c r="P28" s="1069"/>
      <c r="Q28" s="1070"/>
      <c r="R28" s="494" t="str">
        <f>
IFERROR(IF('別紙様式3-2（４・５月）'!Z30="ベア加算","",P28*VLOOKUP(N28,【参考】数式用!$AD$2:$AH$27,MATCH(O28,【参考】数式用!$K$4:$N$4,0)+1,0)),"")</f>
        <v/>
      </c>
      <c r="S28" s="127"/>
      <c r="T28" s="1071"/>
      <c r="U28" s="1072"/>
      <c r="V28" s="495" t="str">
        <f>
IFERROR(P28*VLOOKUP(AF28,【参考】数式用4!$DC$3:$DZ$106,MATCH(N28,【参考】数式用4!$DC$2:$DZ$2,0)),"")</f>
        <v/>
      </c>
      <c r="W28" s="104"/>
      <c r="X28" s="126"/>
      <c r="Y28" s="1039" t="str">
        <f>
IFERROR(IF('別紙様式3-2（４・５月）'!Z30="ベア加算","",W28*VLOOKUP(N28,【参考】数式用!$AD$2:$AH$27,MATCH(O28,【参考】数式用!$K$4:$N$4,0)+1,0)),"")</f>
        <v/>
      </c>
      <c r="Z28" s="1039"/>
      <c r="AA28" s="127"/>
      <c r="AB28" s="128"/>
      <c r="AC28" s="496" t="str">
        <f>
IFERROR(X28*VLOOKUP(AG28,【参考】数式用4!$DC$3:$DZ$106,MATCH(N28,【参考】数式用4!$DC$2:$DZ$2,0)),"")</f>
        <v/>
      </c>
      <c r="AD28" s="463" t="str">
        <f t="shared" si="2"/>
        <v/>
      </c>
      <c r="AE28" s="464" t="str">
        <f t="shared" si="3"/>
        <v/>
      </c>
      <c r="AF28" s="492" t="str">
        <f>
IF(O28="","",'別紙様式3-2（４・５月）'!O30&amp;'別紙様式3-2（４・５月）'!P30&amp;'別紙様式3-2（４・５月）'!Q30&amp;"から"&amp;O28)</f>
        <v/>
      </c>
      <c r="AG28" s="492" t="str">
        <f>
IF(OR(W28="",W28="―"),"",'別紙様式3-2（４・５月）'!O30&amp;'別紙様式3-2（４・５月）'!P30&amp;'別紙様式3-2（４・５月）'!Q30&amp;"から"&amp;W28)</f>
        <v/>
      </c>
    </row>
    <row r="29" spans="1:41" ht="24.95" customHeight="1">
      <c r="A29" s="493">
        <v>
16</v>
      </c>
      <c r="B29" s="951" t="str">
        <f>
IF(基本情報入力シート!C68="","",基本情報入力シート!C68)</f>
        <v/>
      </c>
      <c r="C29" s="952"/>
      <c r="D29" s="952"/>
      <c r="E29" s="952"/>
      <c r="F29" s="952"/>
      <c r="G29" s="952"/>
      <c r="H29" s="952"/>
      <c r="I29" s="953"/>
      <c r="J29" s="468" t="str">
        <f>
IF(基本情報入力シート!M68="","",基本情報入力シート!M68)</f>
        <v/>
      </c>
      <c r="K29" s="468" t="str">
        <f>
IF(基本情報入力シート!R68="","",基本情報入力シート!R68)</f>
        <v/>
      </c>
      <c r="L29" s="468" t="str">
        <f>
IF(基本情報入力シート!W68="","",基本情報入力シート!W68)</f>
        <v/>
      </c>
      <c r="M29" s="497" t="str">
        <f>
IF(基本情報入力シート!X68="","",基本情報入力シート!X68)</f>
        <v/>
      </c>
      <c r="N29" s="508" t="str">
        <f>
IF(基本情報入力シート!Y68="","",基本情報入力シート!Y68)</f>
        <v/>
      </c>
      <c r="O29" s="509"/>
      <c r="P29" s="1069"/>
      <c r="Q29" s="1070"/>
      <c r="R29" s="510" t="str">
        <f>
IFERROR(IF('別紙様式3-2（４・５月）'!Z31="ベア加算","",P29*VLOOKUP(N29,【参考】数式用!$AD$2:$AH$27,MATCH(O29,【参考】数式用!$K$4:$N$4,0)+1,0)),"")</f>
        <v/>
      </c>
      <c r="S29" s="127"/>
      <c r="T29" s="1069"/>
      <c r="U29" s="1070"/>
      <c r="V29" s="495" t="str">
        <f>
IFERROR(P29*VLOOKUP(AF29,【参考】数式用4!$DC$3:$DZ$106,MATCH(N29,【参考】数式用4!$DC$2:$DZ$2,0)),"")</f>
        <v/>
      </c>
      <c r="W29" s="105"/>
      <c r="X29" s="501"/>
      <c r="Y29" s="1039" t="str">
        <f>
IFERROR(IF('別紙様式3-2（４・５月）'!Z31="ベア加算","",W29*VLOOKUP(N29,【参考】数式用!$AD$2:$AH$27,MATCH(O29,【参考】数式用!$K$4:$N$4,0)+1,0)),"")</f>
        <v/>
      </c>
      <c r="Z29" s="1039"/>
      <c r="AA29" s="127"/>
      <c r="AB29" s="501"/>
      <c r="AC29" s="511" t="str">
        <f>
IFERROR(X29*VLOOKUP(AG29,【参考】数式用4!$DC$3:$DZ$106,MATCH(N29,【参考】数式用4!$DC$2:$DZ$2,0)),"")</f>
        <v/>
      </c>
      <c r="AD29" s="463" t="str">
        <f t="shared" si="2"/>
        <v/>
      </c>
      <c r="AE29" s="464" t="str">
        <f t="shared" si="3"/>
        <v/>
      </c>
      <c r="AF29" s="492" t="str">
        <f>
IF(O29="","",'別紙様式3-2（４・５月）'!O31&amp;'別紙様式3-2（４・５月）'!P31&amp;'別紙様式3-2（４・５月）'!Q31&amp;"から"&amp;O29)</f>
        <v/>
      </c>
      <c r="AG29" s="492" t="str">
        <f>
IF(OR(W29="",W29="―"),"",'別紙様式3-2（４・５月）'!O31&amp;'別紙様式3-2（４・５月）'!P31&amp;'別紙様式3-2（４・５月）'!Q31&amp;"から"&amp;W29)</f>
        <v/>
      </c>
    </row>
    <row r="30" spans="1:41" s="436" customFormat="1" ht="24.95" customHeight="1">
      <c r="A30" s="493">
        <v>
17</v>
      </c>
      <c r="B30" s="951" t="str">
        <f>
IF(基本情報入力シート!C69="","",基本情報入力シート!C69)</f>
        <v/>
      </c>
      <c r="C30" s="952"/>
      <c r="D30" s="952"/>
      <c r="E30" s="952"/>
      <c r="F30" s="952"/>
      <c r="G30" s="952"/>
      <c r="H30" s="952"/>
      <c r="I30" s="953"/>
      <c r="J30" s="467" t="str">
        <f>
IF(基本情報入力シート!M69="","",基本情報入力シート!M69)</f>
        <v/>
      </c>
      <c r="K30" s="468" t="str">
        <f>
IF(基本情報入力シート!R69="","",基本情報入力シート!R69)</f>
        <v/>
      </c>
      <c r="L30" s="468" t="str">
        <f>
IF(基本情報入力シート!W69="","",基本情報入力シート!W69)</f>
        <v/>
      </c>
      <c r="M30" s="469" t="str">
        <f>
IF(基本情報入力シート!X69="","",基本情報入力シート!X69)</f>
        <v/>
      </c>
      <c r="N30" s="470" t="str">
        <f>
IF(基本情報入力シート!Y69="","",基本情報入力シート!Y69)</f>
        <v/>
      </c>
      <c r="O30" s="103"/>
      <c r="P30" s="1069"/>
      <c r="Q30" s="1070"/>
      <c r="R30" s="494" t="str">
        <f>
IFERROR(IF('別紙様式3-2（４・５月）'!Z32="ベア加算","",P30*VLOOKUP(N30,【参考】数式用!$AD$2:$AH$27,MATCH(O30,【参考】数式用!$K$4:$N$4,0)+1,0)),"")</f>
        <v/>
      </c>
      <c r="S30" s="127"/>
      <c r="T30" s="1071"/>
      <c r="U30" s="1072"/>
      <c r="V30" s="495" t="str">
        <f>
IFERROR(P30*VLOOKUP(AF30,【参考】数式用4!$DC$3:$DZ$106,MATCH(N30,【参考】数式用4!$DC$2:$DZ$2,0)),"")</f>
        <v/>
      </c>
      <c r="W30" s="104"/>
      <c r="X30" s="126"/>
      <c r="Y30" s="1039" t="str">
        <f>
IFERROR(IF('別紙様式3-2（４・５月）'!Z32="ベア加算","",W30*VLOOKUP(N30,【参考】数式用!$AD$2:$AH$27,MATCH(O30,【参考】数式用!$K$4:$N$4,0)+1,0)),"")</f>
        <v/>
      </c>
      <c r="Z30" s="1039"/>
      <c r="AA30" s="127"/>
      <c r="AB30" s="128"/>
      <c r="AC30" s="496" t="str">
        <f>
IFERROR(X30*VLOOKUP(AG30,【参考】数式用4!$DC$3:$DZ$106,MATCH(N30,【参考】数式用4!$DC$2:$DZ$2,0)),"")</f>
        <v/>
      </c>
      <c r="AD30" s="463" t="str">
        <f t="shared" si="2"/>
        <v/>
      </c>
      <c r="AE30" s="464" t="str">
        <f t="shared" si="3"/>
        <v/>
      </c>
      <c r="AF30" s="492" t="str">
        <f>
IF(O30="","",'別紙様式3-2（４・５月）'!O32&amp;'別紙様式3-2（４・５月）'!P32&amp;'別紙様式3-2（４・５月）'!Q32&amp;"から"&amp;O30)</f>
        <v/>
      </c>
      <c r="AG30" s="492" t="str">
        <f>
IF(OR(W30="",W30="―"),"",'別紙様式3-2（４・５月）'!O32&amp;'別紙様式3-2（４・５月）'!P32&amp;'別紙様式3-2（４・５月）'!Q32&amp;"から"&amp;W30)</f>
        <v/>
      </c>
      <c r="AH30" s="437"/>
      <c r="AI30" s="437"/>
      <c r="AJ30" s="437"/>
      <c r="AK30" s="437"/>
      <c r="AL30" s="437"/>
      <c r="AM30" s="437"/>
      <c r="AN30" s="437"/>
      <c r="AO30" s="437"/>
    </row>
    <row r="31" spans="1:41" s="436" customFormat="1" ht="24.95" customHeight="1">
      <c r="A31" s="493">
        <v>
18</v>
      </c>
      <c r="B31" s="951" t="str">
        <f>
IF(基本情報入力シート!C70="","",基本情報入力シート!C70)</f>
        <v/>
      </c>
      <c r="C31" s="952"/>
      <c r="D31" s="952"/>
      <c r="E31" s="952"/>
      <c r="F31" s="952"/>
      <c r="G31" s="952"/>
      <c r="H31" s="952"/>
      <c r="I31" s="953"/>
      <c r="J31" s="467" t="str">
        <f>
IF(基本情報入力シート!M70="","",基本情報入力シート!M70)</f>
        <v/>
      </c>
      <c r="K31" s="468" t="str">
        <f>
IF(基本情報入力シート!R70="","",基本情報入力シート!R70)</f>
        <v/>
      </c>
      <c r="L31" s="468" t="str">
        <f>
IF(基本情報入力シート!W70="","",基本情報入力シート!W70)</f>
        <v/>
      </c>
      <c r="M31" s="469" t="str">
        <f>
IF(基本情報入力シート!X70="","",基本情報入力シート!X70)</f>
        <v/>
      </c>
      <c r="N31" s="470" t="str">
        <f>
IF(基本情報入力シート!Y70="","",基本情報入力シート!Y70)</f>
        <v/>
      </c>
      <c r="O31" s="103"/>
      <c r="P31" s="1069"/>
      <c r="Q31" s="1070"/>
      <c r="R31" s="494" t="str">
        <f>
IFERROR(IF('別紙様式3-2（４・５月）'!Z33="ベア加算","",P31*VLOOKUP(N31,【参考】数式用!$AD$2:$AH$27,MATCH(O31,【参考】数式用!$K$4:$N$4,0)+1,0)),"")</f>
        <v/>
      </c>
      <c r="S31" s="127"/>
      <c r="T31" s="1071"/>
      <c r="U31" s="1072"/>
      <c r="V31" s="495" t="str">
        <f>
IFERROR(P31*VLOOKUP(AF31,【参考】数式用4!$DC$3:$DZ$106,MATCH(N31,【参考】数式用4!$DC$2:$DZ$2,0)),"")</f>
        <v/>
      </c>
      <c r="W31" s="104"/>
      <c r="X31" s="126"/>
      <c r="Y31" s="1039" t="str">
        <f>
IFERROR(IF('別紙様式3-2（４・５月）'!Z33="ベア加算","",W31*VLOOKUP(N31,【参考】数式用!$AD$2:$AH$27,MATCH(O31,【参考】数式用!$K$4:$N$4,0)+1,0)),"")</f>
        <v/>
      </c>
      <c r="Z31" s="1039"/>
      <c r="AA31" s="127"/>
      <c r="AB31" s="128"/>
      <c r="AC31" s="496" t="str">
        <f>
IFERROR(X31*VLOOKUP(AG31,【参考】数式用4!$DC$3:$DZ$106,MATCH(N31,【参考】数式用4!$DC$2:$DZ$2,0)),"")</f>
        <v/>
      </c>
      <c r="AD31" s="463" t="str">
        <f t="shared" si="2"/>
        <v/>
      </c>
      <c r="AE31" s="464" t="str">
        <f t="shared" si="3"/>
        <v/>
      </c>
      <c r="AF31" s="492" t="str">
        <f>
IF(O31="","",'別紙様式3-2（４・５月）'!O33&amp;'別紙様式3-2（４・５月）'!P33&amp;'別紙様式3-2（４・５月）'!Q33&amp;"から"&amp;O31)</f>
        <v/>
      </c>
      <c r="AG31" s="492" t="str">
        <f>
IF(OR(W31="",W31="―"),"",'別紙様式3-2（４・５月）'!O33&amp;'別紙様式3-2（４・５月）'!P33&amp;'別紙様式3-2（４・５月）'!Q33&amp;"から"&amp;W31)</f>
        <v/>
      </c>
      <c r="AH31" s="437"/>
      <c r="AI31" s="437"/>
      <c r="AJ31" s="437"/>
      <c r="AK31" s="437"/>
      <c r="AL31" s="437"/>
      <c r="AM31" s="437"/>
      <c r="AN31" s="437"/>
      <c r="AO31" s="437"/>
    </row>
    <row r="32" spans="1:41" s="436" customFormat="1" ht="24.95" customHeight="1">
      <c r="A32" s="493">
        <v>
19</v>
      </c>
      <c r="B32" s="951" t="str">
        <f>
IF(基本情報入力シート!C71="","",基本情報入力シート!C71)</f>
        <v/>
      </c>
      <c r="C32" s="952"/>
      <c r="D32" s="952"/>
      <c r="E32" s="952"/>
      <c r="F32" s="952"/>
      <c r="G32" s="952"/>
      <c r="H32" s="952"/>
      <c r="I32" s="953"/>
      <c r="J32" s="467" t="str">
        <f>
IF(基本情報入力シート!M71="","",基本情報入力シート!M71)</f>
        <v/>
      </c>
      <c r="K32" s="468" t="str">
        <f>
IF(基本情報入力シート!R71="","",基本情報入力シート!R71)</f>
        <v/>
      </c>
      <c r="L32" s="468" t="str">
        <f>
IF(基本情報入力シート!W71="","",基本情報入力シート!W71)</f>
        <v/>
      </c>
      <c r="M32" s="469" t="str">
        <f>
IF(基本情報入力シート!X71="","",基本情報入力シート!X71)</f>
        <v/>
      </c>
      <c r="N32" s="470" t="str">
        <f>
IF(基本情報入力シート!Y71="","",基本情報入力シート!Y71)</f>
        <v/>
      </c>
      <c r="O32" s="103"/>
      <c r="P32" s="1069"/>
      <c r="Q32" s="1070"/>
      <c r="R32" s="494" t="str">
        <f>
IFERROR(IF('別紙様式3-2（４・５月）'!Z34="ベア加算","",P32*VLOOKUP(N32,【参考】数式用!$AD$2:$AH$27,MATCH(O32,【参考】数式用!$K$4:$N$4,0)+1,0)),"")</f>
        <v/>
      </c>
      <c r="S32" s="127"/>
      <c r="T32" s="1071"/>
      <c r="U32" s="1072"/>
      <c r="V32" s="495" t="str">
        <f>
IFERROR(P32*VLOOKUP(AF32,【参考】数式用4!$DC$3:$DZ$106,MATCH(N32,【参考】数式用4!$DC$2:$DZ$2,0)),"")</f>
        <v/>
      </c>
      <c r="W32" s="104"/>
      <c r="X32" s="126"/>
      <c r="Y32" s="1039" t="str">
        <f>
IFERROR(IF('別紙様式3-2（４・５月）'!Z34="ベア加算","",W32*VLOOKUP(N32,【参考】数式用!$AD$2:$AH$27,MATCH(O32,【参考】数式用!$K$4:$N$4,0)+1,0)),"")</f>
        <v/>
      </c>
      <c r="Z32" s="1039"/>
      <c r="AA32" s="127"/>
      <c r="AB32" s="128"/>
      <c r="AC32" s="496" t="str">
        <f>
IFERROR(X32*VLOOKUP(AG32,【参考】数式用4!$DC$3:$DZ$106,MATCH(N32,【参考】数式用4!$DC$2:$DZ$2,0)),"")</f>
        <v/>
      </c>
      <c r="AD32" s="463" t="str">
        <f t="shared" si="2"/>
        <v/>
      </c>
      <c r="AE32" s="464" t="str">
        <f t="shared" si="3"/>
        <v/>
      </c>
      <c r="AF32" s="492" t="str">
        <f>
IF(O32="","",'別紙様式3-2（４・５月）'!O34&amp;'別紙様式3-2（４・５月）'!P34&amp;'別紙様式3-2（４・５月）'!Q34&amp;"から"&amp;O32)</f>
        <v/>
      </c>
      <c r="AG32" s="492" t="str">
        <f>
IF(OR(W32="",W32="―"),"",'別紙様式3-2（４・５月）'!O34&amp;'別紙様式3-2（４・５月）'!P34&amp;'別紙様式3-2（４・５月）'!Q34&amp;"から"&amp;W32)</f>
        <v/>
      </c>
      <c r="AH32" s="437"/>
      <c r="AI32" s="437"/>
      <c r="AJ32" s="437"/>
      <c r="AK32" s="437"/>
      <c r="AL32" s="437"/>
      <c r="AM32" s="437"/>
      <c r="AN32" s="437"/>
      <c r="AO32" s="437"/>
    </row>
    <row r="33" spans="1:41" s="436" customFormat="1" ht="24.95" customHeight="1">
      <c r="A33" s="493">
        <v>
20</v>
      </c>
      <c r="B33" s="951" t="str">
        <f>
IF(基本情報入力シート!C72="","",基本情報入力シート!C72)</f>
        <v/>
      </c>
      <c r="C33" s="952"/>
      <c r="D33" s="952"/>
      <c r="E33" s="952"/>
      <c r="F33" s="952"/>
      <c r="G33" s="952"/>
      <c r="H33" s="952"/>
      <c r="I33" s="953"/>
      <c r="J33" s="467" t="str">
        <f>
IF(基本情報入力シート!M72="","",基本情報入力シート!M72)</f>
        <v/>
      </c>
      <c r="K33" s="468" t="str">
        <f>
IF(基本情報入力シート!R72="","",基本情報入力シート!R72)</f>
        <v/>
      </c>
      <c r="L33" s="468" t="str">
        <f>
IF(基本情報入力シート!W72="","",基本情報入力シート!W72)</f>
        <v/>
      </c>
      <c r="M33" s="469" t="str">
        <f>
IF(基本情報入力シート!X72="","",基本情報入力シート!X72)</f>
        <v/>
      </c>
      <c r="N33" s="470" t="str">
        <f>
IF(基本情報入力シート!Y72="","",基本情報入力シート!Y72)</f>
        <v/>
      </c>
      <c r="O33" s="103"/>
      <c r="P33" s="1069"/>
      <c r="Q33" s="1070"/>
      <c r="R33" s="494" t="str">
        <f>
IFERROR(IF('別紙様式3-2（４・５月）'!Z35="ベア加算","",P33*VLOOKUP(N33,【参考】数式用!$AD$2:$AH$27,MATCH(O33,【参考】数式用!$K$4:$N$4,0)+1,0)),"")</f>
        <v/>
      </c>
      <c r="S33" s="127"/>
      <c r="T33" s="1071"/>
      <c r="U33" s="1072"/>
      <c r="V33" s="495" t="str">
        <f>
IFERROR(P33*VLOOKUP(AF33,【参考】数式用4!$DC$3:$DZ$106,MATCH(N33,【参考】数式用4!$DC$2:$DZ$2,0)),"")</f>
        <v/>
      </c>
      <c r="W33" s="104"/>
      <c r="X33" s="126"/>
      <c r="Y33" s="1039" t="str">
        <f>
IFERROR(IF('別紙様式3-2（４・５月）'!Z35="ベア加算","",W33*VLOOKUP(N33,【参考】数式用!$AD$2:$AH$27,MATCH(O33,【参考】数式用!$K$4:$N$4,0)+1,0)),"")</f>
        <v/>
      </c>
      <c r="Z33" s="1039"/>
      <c r="AA33" s="127"/>
      <c r="AB33" s="128"/>
      <c r="AC33" s="496" t="str">
        <f>
IFERROR(X33*VLOOKUP(AG33,【参考】数式用4!$DC$3:$DZ$106,MATCH(N33,【参考】数式用4!$DC$2:$DZ$2,0)),"")</f>
        <v/>
      </c>
      <c r="AD33" s="463" t="str">
        <f t="shared" si="2"/>
        <v/>
      </c>
      <c r="AE33" s="464" t="str">
        <f t="shared" si="3"/>
        <v/>
      </c>
      <c r="AF33" s="492" t="str">
        <f>
IF(O33="","",'別紙様式3-2（４・５月）'!O35&amp;'別紙様式3-2（４・５月）'!P35&amp;'別紙様式3-2（４・５月）'!Q35&amp;"から"&amp;O33)</f>
        <v/>
      </c>
      <c r="AG33" s="492" t="str">
        <f>
IF(OR(W33="",W33="―"),"",'別紙様式3-2（４・５月）'!O35&amp;'別紙様式3-2（４・５月）'!P35&amp;'別紙様式3-2（４・５月）'!Q35&amp;"から"&amp;W33)</f>
        <v/>
      </c>
      <c r="AH33" s="437"/>
      <c r="AI33" s="437"/>
      <c r="AJ33" s="437"/>
      <c r="AK33" s="437"/>
      <c r="AL33" s="437"/>
      <c r="AM33" s="437"/>
      <c r="AN33" s="437"/>
      <c r="AO33" s="437"/>
    </row>
    <row r="34" spans="1:41" s="436" customFormat="1" ht="24.95" customHeight="1">
      <c r="A34" s="493">
        <v>
21</v>
      </c>
      <c r="B34" s="951" t="str">
        <f>
IF(基本情報入力シート!C73="","",基本情報入力シート!C73)</f>
        <v/>
      </c>
      <c r="C34" s="952"/>
      <c r="D34" s="952"/>
      <c r="E34" s="952"/>
      <c r="F34" s="952"/>
      <c r="G34" s="952"/>
      <c r="H34" s="952"/>
      <c r="I34" s="953"/>
      <c r="J34" s="467" t="str">
        <f>
IF(基本情報入力シート!M73="","",基本情報入力シート!M73)</f>
        <v/>
      </c>
      <c r="K34" s="468" t="str">
        <f>
IF(基本情報入力シート!R73="","",基本情報入力シート!R73)</f>
        <v/>
      </c>
      <c r="L34" s="468" t="str">
        <f>
IF(基本情報入力シート!W73="","",基本情報入力シート!W73)</f>
        <v/>
      </c>
      <c r="M34" s="469" t="str">
        <f>
IF(基本情報入力シート!X73="","",基本情報入力シート!X73)</f>
        <v/>
      </c>
      <c r="N34" s="470" t="str">
        <f>
IF(基本情報入力シート!Y73="","",基本情報入力シート!Y73)</f>
        <v/>
      </c>
      <c r="O34" s="103"/>
      <c r="P34" s="1069"/>
      <c r="Q34" s="1070"/>
      <c r="R34" s="494" t="str">
        <f>
IFERROR(IF('別紙様式3-2（４・５月）'!Z36="ベア加算","",P34*VLOOKUP(N34,【参考】数式用!$AD$2:$AH$27,MATCH(O34,【参考】数式用!$K$4:$N$4,0)+1,0)),"")</f>
        <v/>
      </c>
      <c r="S34" s="127"/>
      <c r="T34" s="1071"/>
      <c r="U34" s="1072"/>
      <c r="V34" s="495" t="str">
        <f>
IFERROR(P34*VLOOKUP(AF34,【参考】数式用4!$DC$3:$DZ$106,MATCH(N34,【参考】数式用4!$DC$2:$DZ$2,0)),"")</f>
        <v/>
      </c>
      <c r="W34" s="104"/>
      <c r="X34" s="126"/>
      <c r="Y34" s="1039" t="str">
        <f>
IFERROR(IF('別紙様式3-2（４・５月）'!Z36="ベア加算","",W34*VLOOKUP(N34,【参考】数式用!$AD$2:$AH$27,MATCH(O34,【参考】数式用!$K$4:$N$4,0)+1,0)),"")</f>
        <v/>
      </c>
      <c r="Z34" s="1039"/>
      <c r="AA34" s="127"/>
      <c r="AB34" s="128"/>
      <c r="AC34" s="496" t="str">
        <f>
IFERROR(X34*VLOOKUP(AG34,【参考】数式用4!$DC$3:$DZ$106,MATCH(N34,【参考】数式用4!$DC$2:$DZ$2,0)),"")</f>
        <v/>
      </c>
      <c r="AD34" s="463" t="str">
        <f t="shared" si="2"/>
        <v/>
      </c>
      <c r="AE34" s="464" t="str">
        <f t="shared" si="3"/>
        <v/>
      </c>
      <c r="AF34" s="492" t="str">
        <f>
IF(O34="","",'別紙様式3-2（４・５月）'!O36&amp;'別紙様式3-2（４・５月）'!P36&amp;'別紙様式3-2（４・５月）'!Q36&amp;"から"&amp;O34)</f>
        <v/>
      </c>
      <c r="AG34" s="492" t="str">
        <f>
IF(OR(W34="",W34="―"),"",'別紙様式3-2（４・５月）'!O36&amp;'別紙様式3-2（４・５月）'!P36&amp;'別紙様式3-2（４・５月）'!Q36&amp;"から"&amp;W34)</f>
        <v/>
      </c>
      <c r="AH34" s="437"/>
      <c r="AI34" s="437"/>
      <c r="AJ34" s="437"/>
      <c r="AK34" s="437"/>
      <c r="AL34" s="437"/>
      <c r="AM34" s="437"/>
      <c r="AN34" s="437"/>
      <c r="AO34" s="437"/>
    </row>
    <row r="35" spans="1:41" s="436" customFormat="1" ht="24.95" customHeight="1">
      <c r="A35" s="493">
        <v>
22</v>
      </c>
      <c r="B35" s="951" t="str">
        <f>
IF(基本情報入力シート!C74="","",基本情報入力シート!C74)</f>
        <v/>
      </c>
      <c r="C35" s="952"/>
      <c r="D35" s="952"/>
      <c r="E35" s="952"/>
      <c r="F35" s="952"/>
      <c r="G35" s="952"/>
      <c r="H35" s="952"/>
      <c r="I35" s="953"/>
      <c r="J35" s="467" t="str">
        <f>
IF(基本情報入力シート!M74="","",基本情報入力シート!M74)</f>
        <v/>
      </c>
      <c r="K35" s="468" t="str">
        <f>
IF(基本情報入力シート!R74="","",基本情報入力シート!R74)</f>
        <v/>
      </c>
      <c r="L35" s="468" t="str">
        <f>
IF(基本情報入力シート!W74="","",基本情報入力シート!W74)</f>
        <v/>
      </c>
      <c r="M35" s="469" t="str">
        <f>
IF(基本情報入力シート!X74="","",基本情報入力シート!X74)</f>
        <v/>
      </c>
      <c r="N35" s="470" t="str">
        <f>
IF(基本情報入力シート!Y74="","",基本情報入力シート!Y74)</f>
        <v/>
      </c>
      <c r="O35" s="103"/>
      <c r="P35" s="1069"/>
      <c r="Q35" s="1070"/>
      <c r="R35" s="494" t="str">
        <f>
IFERROR(IF('別紙様式3-2（４・５月）'!Z37="ベア加算","",P35*VLOOKUP(N35,【参考】数式用!$AD$2:$AH$27,MATCH(O35,【参考】数式用!$K$4:$N$4,0)+1,0)),"")</f>
        <v/>
      </c>
      <c r="S35" s="127"/>
      <c r="T35" s="1071"/>
      <c r="U35" s="1072"/>
      <c r="V35" s="495" t="str">
        <f>
IFERROR(P35*VLOOKUP(AF35,【参考】数式用4!$DC$3:$DZ$106,MATCH(N35,【参考】数式用4!$DC$2:$DZ$2,0)),"")</f>
        <v/>
      </c>
      <c r="W35" s="104"/>
      <c r="X35" s="126"/>
      <c r="Y35" s="1039" t="str">
        <f>
IFERROR(IF('別紙様式3-2（４・５月）'!Z37="ベア加算","",W35*VLOOKUP(N35,【参考】数式用!$AD$2:$AH$27,MATCH(O35,【参考】数式用!$K$4:$N$4,0)+1,0)),"")</f>
        <v/>
      </c>
      <c r="Z35" s="1039"/>
      <c r="AA35" s="127"/>
      <c r="AB35" s="128"/>
      <c r="AC35" s="496" t="str">
        <f>
IFERROR(X35*VLOOKUP(AG35,【参考】数式用4!$DC$3:$DZ$106,MATCH(N35,【参考】数式用4!$DC$2:$DZ$2,0)),"")</f>
        <v/>
      </c>
      <c r="AD35" s="463" t="str">
        <f t="shared" si="2"/>
        <v/>
      </c>
      <c r="AE35" s="464" t="str">
        <f t="shared" si="3"/>
        <v/>
      </c>
      <c r="AF35" s="492" t="str">
        <f>
IF(O35="","",'別紙様式3-2（４・５月）'!O37&amp;'別紙様式3-2（４・５月）'!P37&amp;'別紙様式3-2（４・５月）'!Q37&amp;"から"&amp;O35)</f>
        <v/>
      </c>
      <c r="AG35" s="492" t="str">
        <f>
IF(OR(W35="",W35="―"),"",'別紙様式3-2（４・５月）'!O37&amp;'別紙様式3-2（４・５月）'!P37&amp;'別紙様式3-2（４・５月）'!Q37&amp;"から"&amp;W35)</f>
        <v/>
      </c>
      <c r="AH35" s="437"/>
      <c r="AI35" s="437"/>
      <c r="AJ35" s="437"/>
      <c r="AK35" s="437"/>
      <c r="AL35" s="437"/>
      <c r="AM35" s="437"/>
      <c r="AN35" s="437"/>
      <c r="AO35" s="437"/>
    </row>
    <row r="36" spans="1:41" s="436" customFormat="1" ht="24.95" customHeight="1">
      <c r="A36" s="493">
        <v>
23</v>
      </c>
      <c r="B36" s="951" t="str">
        <f>
IF(基本情報入力シート!C75="","",基本情報入力シート!C75)</f>
        <v/>
      </c>
      <c r="C36" s="952"/>
      <c r="D36" s="952"/>
      <c r="E36" s="952"/>
      <c r="F36" s="952"/>
      <c r="G36" s="952"/>
      <c r="H36" s="952"/>
      <c r="I36" s="953"/>
      <c r="J36" s="467" t="str">
        <f>
IF(基本情報入力シート!M75="","",基本情報入力シート!M75)</f>
        <v/>
      </c>
      <c r="K36" s="468" t="str">
        <f>
IF(基本情報入力シート!R75="","",基本情報入力シート!R75)</f>
        <v/>
      </c>
      <c r="L36" s="468" t="str">
        <f>
IF(基本情報入力シート!W75="","",基本情報入力シート!W75)</f>
        <v/>
      </c>
      <c r="M36" s="469" t="str">
        <f>
IF(基本情報入力シート!X75="","",基本情報入力シート!X75)</f>
        <v/>
      </c>
      <c r="N36" s="470" t="str">
        <f>
IF(基本情報入力シート!Y75="","",基本情報入力シート!Y75)</f>
        <v/>
      </c>
      <c r="O36" s="103"/>
      <c r="P36" s="1069"/>
      <c r="Q36" s="1070"/>
      <c r="R36" s="494" t="str">
        <f>
IFERROR(IF('別紙様式3-2（４・５月）'!Z38="ベア加算","",P36*VLOOKUP(N36,【参考】数式用!$AD$2:$AH$27,MATCH(O36,【参考】数式用!$K$4:$N$4,0)+1,0)),"")</f>
        <v/>
      </c>
      <c r="S36" s="127"/>
      <c r="T36" s="1071"/>
      <c r="U36" s="1072"/>
      <c r="V36" s="495" t="str">
        <f>
IFERROR(P36*VLOOKUP(AF36,【参考】数式用4!$DC$3:$DZ$106,MATCH(N36,【参考】数式用4!$DC$2:$DZ$2,0)),"")</f>
        <v/>
      </c>
      <c r="W36" s="104"/>
      <c r="X36" s="126"/>
      <c r="Y36" s="1039" t="str">
        <f>
IFERROR(IF('別紙様式3-2（４・５月）'!Z38="ベア加算","",W36*VLOOKUP(N36,【参考】数式用!$AD$2:$AH$27,MATCH(O36,【参考】数式用!$K$4:$N$4,0)+1,0)),"")</f>
        <v/>
      </c>
      <c r="Z36" s="1039"/>
      <c r="AA36" s="127"/>
      <c r="AB36" s="128"/>
      <c r="AC36" s="496" t="str">
        <f>
IFERROR(X36*VLOOKUP(AG36,【参考】数式用4!$DC$3:$DZ$106,MATCH(N36,【参考】数式用4!$DC$2:$DZ$2,0)),"")</f>
        <v/>
      </c>
      <c r="AD36" s="463" t="str">
        <f t="shared" si="2"/>
        <v/>
      </c>
      <c r="AE36" s="464" t="str">
        <f t="shared" si="3"/>
        <v/>
      </c>
      <c r="AF36" s="492" t="str">
        <f>
IF(O36="","",'別紙様式3-2（４・５月）'!O38&amp;'別紙様式3-2（４・５月）'!P38&amp;'別紙様式3-2（４・５月）'!Q38&amp;"から"&amp;O36)</f>
        <v/>
      </c>
      <c r="AG36" s="492" t="str">
        <f>
IF(OR(W36="",W36="―"),"",'別紙様式3-2（４・５月）'!O38&amp;'別紙様式3-2（４・５月）'!P38&amp;'別紙様式3-2（４・５月）'!Q38&amp;"から"&amp;W36)</f>
        <v/>
      </c>
      <c r="AH36" s="437"/>
      <c r="AI36" s="437"/>
      <c r="AJ36" s="437"/>
      <c r="AK36" s="437"/>
      <c r="AL36" s="437"/>
      <c r="AM36" s="437"/>
      <c r="AN36" s="437"/>
      <c r="AO36" s="437"/>
    </row>
    <row r="37" spans="1:41" s="436" customFormat="1" ht="24.95" customHeight="1">
      <c r="A37" s="493">
        <v>
24</v>
      </c>
      <c r="B37" s="951" t="str">
        <f>
IF(基本情報入力シート!C76="","",基本情報入力シート!C76)</f>
        <v/>
      </c>
      <c r="C37" s="952"/>
      <c r="D37" s="952"/>
      <c r="E37" s="952"/>
      <c r="F37" s="952"/>
      <c r="G37" s="952"/>
      <c r="H37" s="952"/>
      <c r="I37" s="953"/>
      <c r="J37" s="467" t="str">
        <f>
IF(基本情報入力シート!M76="","",基本情報入力シート!M76)</f>
        <v/>
      </c>
      <c r="K37" s="468" t="str">
        <f>
IF(基本情報入力シート!R76="","",基本情報入力シート!R76)</f>
        <v/>
      </c>
      <c r="L37" s="468" t="str">
        <f>
IF(基本情報入力シート!W76="","",基本情報入力シート!W76)</f>
        <v/>
      </c>
      <c r="M37" s="469" t="str">
        <f>
IF(基本情報入力シート!X76="","",基本情報入力シート!X76)</f>
        <v/>
      </c>
      <c r="N37" s="470" t="str">
        <f>
IF(基本情報入力シート!Y76="","",基本情報入力シート!Y76)</f>
        <v/>
      </c>
      <c r="O37" s="103"/>
      <c r="P37" s="1069"/>
      <c r="Q37" s="1070"/>
      <c r="R37" s="494" t="str">
        <f>
IFERROR(IF('別紙様式3-2（４・５月）'!Z39="ベア加算","",P37*VLOOKUP(N37,【参考】数式用!$AD$2:$AH$27,MATCH(O37,【参考】数式用!$K$4:$N$4,0)+1,0)),"")</f>
        <v/>
      </c>
      <c r="S37" s="127"/>
      <c r="T37" s="1071"/>
      <c r="U37" s="1072"/>
      <c r="V37" s="495" t="str">
        <f>
IFERROR(P37*VLOOKUP(AF37,【参考】数式用4!$DC$3:$DZ$106,MATCH(N37,【参考】数式用4!$DC$2:$DZ$2,0)),"")</f>
        <v/>
      </c>
      <c r="W37" s="104"/>
      <c r="X37" s="126"/>
      <c r="Y37" s="1039" t="str">
        <f>
IFERROR(IF('別紙様式3-2（４・５月）'!Z39="ベア加算","",W37*VLOOKUP(N37,【参考】数式用!$AD$2:$AH$27,MATCH(O37,【参考】数式用!$K$4:$N$4,0)+1,0)),"")</f>
        <v/>
      </c>
      <c r="Z37" s="1039"/>
      <c r="AA37" s="127"/>
      <c r="AB37" s="128"/>
      <c r="AC37" s="496" t="str">
        <f>
IFERROR(X37*VLOOKUP(AG37,【参考】数式用4!$DC$3:$DZ$106,MATCH(N37,【参考】数式用4!$DC$2:$DZ$2,0)),"")</f>
        <v/>
      </c>
      <c r="AD37" s="463" t="str">
        <f t="shared" si="2"/>
        <v/>
      </c>
      <c r="AE37" s="464" t="str">
        <f t="shared" si="3"/>
        <v/>
      </c>
      <c r="AF37" s="492" t="str">
        <f>
IF(O37="","",'別紙様式3-2（４・５月）'!O39&amp;'別紙様式3-2（４・５月）'!P39&amp;'別紙様式3-2（４・５月）'!Q39&amp;"から"&amp;O37)</f>
        <v/>
      </c>
      <c r="AG37" s="492" t="str">
        <f>
IF(OR(W37="",W37="―"),"",'別紙様式3-2（４・５月）'!O39&amp;'別紙様式3-2（４・５月）'!P39&amp;'別紙様式3-2（４・５月）'!Q39&amp;"から"&amp;W37)</f>
        <v/>
      </c>
      <c r="AH37" s="437"/>
      <c r="AI37" s="437"/>
      <c r="AJ37" s="437"/>
      <c r="AK37" s="437"/>
      <c r="AL37" s="437"/>
      <c r="AM37" s="437"/>
      <c r="AN37" s="437"/>
      <c r="AO37" s="437"/>
    </row>
    <row r="38" spans="1:41" s="436" customFormat="1" ht="24.95" customHeight="1">
      <c r="A38" s="493">
        <v>
25</v>
      </c>
      <c r="B38" s="951" t="str">
        <f>
IF(基本情報入力シート!C77="","",基本情報入力シート!C77)</f>
        <v/>
      </c>
      <c r="C38" s="952"/>
      <c r="D38" s="952"/>
      <c r="E38" s="952"/>
      <c r="F38" s="952"/>
      <c r="G38" s="952"/>
      <c r="H38" s="952"/>
      <c r="I38" s="953"/>
      <c r="J38" s="467" t="str">
        <f>
IF(基本情報入力シート!M77="","",基本情報入力シート!M77)</f>
        <v/>
      </c>
      <c r="K38" s="468" t="str">
        <f>
IF(基本情報入力シート!R77="","",基本情報入力シート!R77)</f>
        <v/>
      </c>
      <c r="L38" s="468" t="str">
        <f>
IF(基本情報入力シート!W77="","",基本情報入力シート!W77)</f>
        <v/>
      </c>
      <c r="M38" s="469" t="str">
        <f>
IF(基本情報入力シート!X77="","",基本情報入力シート!X77)</f>
        <v/>
      </c>
      <c r="N38" s="470" t="str">
        <f>
IF(基本情報入力シート!Y77="","",基本情報入力シート!Y77)</f>
        <v/>
      </c>
      <c r="O38" s="103"/>
      <c r="P38" s="1069"/>
      <c r="Q38" s="1070"/>
      <c r="R38" s="494" t="str">
        <f>
IFERROR(IF('別紙様式3-2（４・５月）'!Z40="ベア加算","",P38*VLOOKUP(N38,【参考】数式用!$AD$2:$AH$27,MATCH(O38,【参考】数式用!$K$4:$N$4,0)+1,0)),"")</f>
        <v/>
      </c>
      <c r="S38" s="127"/>
      <c r="T38" s="1071"/>
      <c r="U38" s="1072"/>
      <c r="V38" s="495" t="str">
        <f>
IFERROR(P38*VLOOKUP(AF38,【参考】数式用4!$DC$3:$DZ$106,MATCH(N38,【参考】数式用4!$DC$2:$DZ$2,0)),"")</f>
        <v/>
      </c>
      <c r="W38" s="104"/>
      <c r="X38" s="126"/>
      <c r="Y38" s="1039" t="str">
        <f>
IFERROR(IF('別紙様式3-2（４・５月）'!Z40="ベア加算","",W38*VLOOKUP(N38,【参考】数式用!$AD$2:$AH$27,MATCH(O38,【参考】数式用!$K$4:$N$4,0)+1,0)),"")</f>
        <v/>
      </c>
      <c r="Z38" s="1039"/>
      <c r="AA38" s="127"/>
      <c r="AB38" s="128"/>
      <c r="AC38" s="496" t="str">
        <f>
IFERROR(X38*VLOOKUP(AG38,【参考】数式用4!$DC$3:$DZ$106,MATCH(N38,【参考】数式用4!$DC$2:$DZ$2,0)),"")</f>
        <v/>
      </c>
      <c r="AD38" s="463" t="str">
        <f t="shared" si="2"/>
        <v/>
      </c>
      <c r="AE38" s="464" t="str">
        <f t="shared" si="3"/>
        <v/>
      </c>
      <c r="AF38" s="492" t="str">
        <f>
IF(O38="","",'別紙様式3-2（４・５月）'!O40&amp;'別紙様式3-2（４・５月）'!P40&amp;'別紙様式3-2（４・５月）'!Q40&amp;"から"&amp;O38)</f>
        <v/>
      </c>
      <c r="AG38" s="492" t="str">
        <f>
IF(OR(W38="",W38="―"),"",'別紙様式3-2（４・５月）'!O40&amp;'別紙様式3-2（４・５月）'!P40&amp;'別紙様式3-2（４・５月）'!Q40&amp;"から"&amp;W38)</f>
        <v/>
      </c>
      <c r="AH38" s="437"/>
      <c r="AI38" s="437"/>
      <c r="AJ38" s="437"/>
      <c r="AK38" s="437"/>
      <c r="AL38" s="437"/>
      <c r="AM38" s="437"/>
      <c r="AN38" s="437"/>
      <c r="AO38" s="437"/>
    </row>
    <row r="39" spans="1:41" s="436" customFormat="1" ht="24.95" customHeight="1">
      <c r="A39" s="493">
        <v>
26</v>
      </c>
      <c r="B39" s="951" t="str">
        <f>
IF(基本情報入力シート!C78="","",基本情報入力シート!C78)</f>
        <v/>
      </c>
      <c r="C39" s="952"/>
      <c r="D39" s="952"/>
      <c r="E39" s="952"/>
      <c r="F39" s="952"/>
      <c r="G39" s="952"/>
      <c r="H39" s="952"/>
      <c r="I39" s="953"/>
      <c r="J39" s="467" t="str">
        <f>
IF(基本情報入力シート!M78="","",基本情報入力シート!M78)</f>
        <v/>
      </c>
      <c r="K39" s="468" t="str">
        <f>
IF(基本情報入力シート!R78="","",基本情報入力シート!R78)</f>
        <v/>
      </c>
      <c r="L39" s="468" t="str">
        <f>
IF(基本情報入力シート!W78="","",基本情報入力シート!W78)</f>
        <v/>
      </c>
      <c r="M39" s="469" t="str">
        <f>
IF(基本情報入力シート!X78="","",基本情報入力シート!X78)</f>
        <v/>
      </c>
      <c r="N39" s="470" t="str">
        <f>
IF(基本情報入力シート!Y78="","",基本情報入力シート!Y78)</f>
        <v/>
      </c>
      <c r="O39" s="103"/>
      <c r="P39" s="1069"/>
      <c r="Q39" s="1070"/>
      <c r="R39" s="494" t="str">
        <f>
IFERROR(IF('別紙様式3-2（４・５月）'!Z41="ベア加算","",P39*VLOOKUP(N39,【参考】数式用!$AD$2:$AH$27,MATCH(O39,【参考】数式用!$K$4:$N$4,0)+1,0)),"")</f>
        <v/>
      </c>
      <c r="S39" s="127"/>
      <c r="T39" s="1071"/>
      <c r="U39" s="1072"/>
      <c r="V39" s="495" t="str">
        <f>
IFERROR(P39*VLOOKUP(AF39,【参考】数式用4!$DC$3:$DZ$106,MATCH(N39,【参考】数式用4!$DC$2:$DZ$2,0)),"")</f>
        <v/>
      </c>
      <c r="W39" s="104"/>
      <c r="X39" s="126"/>
      <c r="Y39" s="1039" t="str">
        <f>
IFERROR(IF('別紙様式3-2（４・５月）'!Z41="ベア加算","",W39*VLOOKUP(N39,【参考】数式用!$AD$2:$AH$27,MATCH(O39,【参考】数式用!$K$4:$N$4,0)+1,0)),"")</f>
        <v/>
      </c>
      <c r="Z39" s="1039"/>
      <c r="AA39" s="127"/>
      <c r="AB39" s="128"/>
      <c r="AC39" s="496" t="str">
        <f>
IFERROR(X39*VLOOKUP(AG39,【参考】数式用4!$DC$3:$DZ$106,MATCH(N39,【参考】数式用4!$DC$2:$DZ$2,0)),"")</f>
        <v/>
      </c>
      <c r="AD39" s="463" t="str">
        <f t="shared" si="2"/>
        <v/>
      </c>
      <c r="AE39" s="464" t="str">
        <f t="shared" si="3"/>
        <v/>
      </c>
      <c r="AF39" s="492" t="str">
        <f>
IF(O39="","",'別紙様式3-2（４・５月）'!O41&amp;'別紙様式3-2（４・５月）'!P41&amp;'別紙様式3-2（４・５月）'!Q41&amp;"から"&amp;O39)</f>
        <v/>
      </c>
      <c r="AG39" s="492" t="str">
        <f>
IF(OR(W39="",W39="―"),"",'別紙様式3-2（４・５月）'!O41&amp;'別紙様式3-2（４・５月）'!P41&amp;'別紙様式3-2（４・５月）'!Q41&amp;"から"&amp;W39)</f>
        <v/>
      </c>
      <c r="AH39" s="437"/>
      <c r="AI39" s="437"/>
      <c r="AJ39" s="437"/>
      <c r="AK39" s="437"/>
      <c r="AL39" s="437"/>
      <c r="AM39" s="437"/>
      <c r="AN39" s="437"/>
      <c r="AO39" s="437"/>
    </row>
    <row r="40" spans="1:41" s="436" customFormat="1" ht="24.95" customHeight="1">
      <c r="A40" s="493">
        <v>
27</v>
      </c>
      <c r="B40" s="951" t="str">
        <f>
IF(基本情報入力シート!C79="","",基本情報入力シート!C79)</f>
        <v/>
      </c>
      <c r="C40" s="952"/>
      <c r="D40" s="952"/>
      <c r="E40" s="952"/>
      <c r="F40" s="952"/>
      <c r="G40" s="952"/>
      <c r="H40" s="952"/>
      <c r="I40" s="953"/>
      <c r="J40" s="467" t="str">
        <f>
IF(基本情報入力シート!M79="","",基本情報入力シート!M79)</f>
        <v/>
      </c>
      <c r="K40" s="468" t="str">
        <f>
IF(基本情報入力シート!R79="","",基本情報入力シート!R79)</f>
        <v/>
      </c>
      <c r="L40" s="468" t="str">
        <f>
IF(基本情報入力シート!W79="","",基本情報入力シート!W79)</f>
        <v/>
      </c>
      <c r="M40" s="469" t="str">
        <f>
IF(基本情報入力シート!X79="","",基本情報入力シート!X79)</f>
        <v/>
      </c>
      <c r="N40" s="470" t="str">
        <f>
IF(基本情報入力シート!Y79="","",基本情報入力シート!Y79)</f>
        <v/>
      </c>
      <c r="O40" s="103"/>
      <c r="P40" s="1069"/>
      <c r="Q40" s="1070"/>
      <c r="R40" s="494" t="str">
        <f>
IFERROR(IF('別紙様式3-2（４・５月）'!Z42="ベア加算","",P40*VLOOKUP(N40,【参考】数式用!$AD$2:$AH$27,MATCH(O40,【参考】数式用!$K$4:$N$4,0)+1,0)),"")</f>
        <v/>
      </c>
      <c r="S40" s="127"/>
      <c r="T40" s="1071"/>
      <c r="U40" s="1072"/>
      <c r="V40" s="495" t="str">
        <f>
IFERROR(P40*VLOOKUP(AF40,【参考】数式用4!$DC$3:$DZ$106,MATCH(N40,【参考】数式用4!$DC$2:$DZ$2,0)),"")</f>
        <v/>
      </c>
      <c r="W40" s="104"/>
      <c r="X40" s="126"/>
      <c r="Y40" s="1039" t="str">
        <f>
IFERROR(IF('別紙様式3-2（４・５月）'!Z42="ベア加算","",W40*VLOOKUP(N40,【参考】数式用!$AD$2:$AH$27,MATCH(O40,【参考】数式用!$K$4:$N$4,0)+1,0)),"")</f>
        <v/>
      </c>
      <c r="Z40" s="1039"/>
      <c r="AA40" s="127"/>
      <c r="AB40" s="128"/>
      <c r="AC40" s="496" t="str">
        <f>
IFERROR(X40*VLOOKUP(AG40,【参考】数式用4!$DC$3:$DZ$106,MATCH(N40,【参考】数式用4!$DC$2:$DZ$2,0)),"")</f>
        <v/>
      </c>
      <c r="AD40" s="463" t="str">
        <f t="shared" si="2"/>
        <v/>
      </c>
      <c r="AE40" s="464" t="str">
        <f t="shared" si="3"/>
        <v/>
      </c>
      <c r="AF40" s="492" t="str">
        <f>
IF(O40="","",'別紙様式3-2（４・５月）'!O42&amp;'別紙様式3-2（４・５月）'!P42&amp;'別紙様式3-2（４・５月）'!Q42&amp;"から"&amp;O40)</f>
        <v/>
      </c>
      <c r="AG40" s="492" t="str">
        <f>
IF(OR(W40="",W40="―"),"",'別紙様式3-2（４・５月）'!O42&amp;'別紙様式3-2（４・５月）'!P42&amp;'別紙様式3-2（４・５月）'!Q42&amp;"から"&amp;W40)</f>
        <v/>
      </c>
      <c r="AH40" s="437"/>
      <c r="AI40" s="437"/>
      <c r="AJ40" s="437"/>
      <c r="AK40" s="437"/>
      <c r="AL40" s="437"/>
      <c r="AM40" s="437"/>
      <c r="AN40" s="437"/>
      <c r="AO40" s="437"/>
    </row>
    <row r="41" spans="1:41" s="436" customFormat="1" ht="24.95" customHeight="1">
      <c r="A41" s="493">
        <v>
28</v>
      </c>
      <c r="B41" s="951" t="str">
        <f>
IF(基本情報入力シート!C80="","",基本情報入力シート!C80)</f>
        <v/>
      </c>
      <c r="C41" s="952"/>
      <c r="D41" s="952"/>
      <c r="E41" s="952"/>
      <c r="F41" s="952"/>
      <c r="G41" s="952"/>
      <c r="H41" s="952"/>
      <c r="I41" s="953"/>
      <c r="J41" s="467" t="str">
        <f>
IF(基本情報入力シート!M80="","",基本情報入力シート!M80)</f>
        <v/>
      </c>
      <c r="K41" s="468" t="str">
        <f>
IF(基本情報入力シート!R80="","",基本情報入力シート!R80)</f>
        <v/>
      </c>
      <c r="L41" s="468" t="str">
        <f>
IF(基本情報入力シート!W80="","",基本情報入力シート!W80)</f>
        <v/>
      </c>
      <c r="M41" s="469" t="str">
        <f>
IF(基本情報入力シート!X80="","",基本情報入力シート!X80)</f>
        <v/>
      </c>
      <c r="N41" s="470" t="str">
        <f>
IF(基本情報入力シート!Y80="","",基本情報入力シート!Y80)</f>
        <v/>
      </c>
      <c r="O41" s="103"/>
      <c r="P41" s="1069"/>
      <c r="Q41" s="1070"/>
      <c r="R41" s="494" t="str">
        <f>
IFERROR(IF('別紙様式3-2（４・５月）'!Z43="ベア加算","",P41*VLOOKUP(N41,【参考】数式用!$AD$2:$AH$27,MATCH(O41,【参考】数式用!$K$4:$N$4,0)+1,0)),"")</f>
        <v/>
      </c>
      <c r="S41" s="127"/>
      <c r="T41" s="1071"/>
      <c r="U41" s="1072"/>
      <c r="V41" s="495" t="str">
        <f>
IFERROR(P41*VLOOKUP(AF41,【参考】数式用4!$DC$3:$DZ$106,MATCH(N41,【参考】数式用4!$DC$2:$DZ$2,0)),"")</f>
        <v/>
      </c>
      <c r="W41" s="104"/>
      <c r="X41" s="126"/>
      <c r="Y41" s="1039" t="str">
        <f>
IFERROR(IF('別紙様式3-2（４・５月）'!Z43="ベア加算","",W41*VLOOKUP(N41,【参考】数式用!$AD$2:$AH$27,MATCH(O41,【参考】数式用!$K$4:$N$4,0)+1,0)),"")</f>
        <v/>
      </c>
      <c r="Z41" s="1039"/>
      <c r="AA41" s="127"/>
      <c r="AB41" s="128"/>
      <c r="AC41" s="496" t="str">
        <f>
IFERROR(X41*VLOOKUP(AG41,【参考】数式用4!$DC$3:$DZ$106,MATCH(N41,【参考】数式用4!$DC$2:$DZ$2,0)),"")</f>
        <v/>
      </c>
      <c r="AD41" s="463" t="str">
        <f t="shared" si="2"/>
        <v/>
      </c>
      <c r="AE41" s="464" t="str">
        <f t="shared" si="3"/>
        <v/>
      </c>
      <c r="AF41" s="492" t="str">
        <f>
IF(O41="","",'別紙様式3-2（４・５月）'!O43&amp;'別紙様式3-2（４・５月）'!P43&amp;'別紙様式3-2（４・５月）'!Q43&amp;"から"&amp;O41)</f>
        <v/>
      </c>
      <c r="AG41" s="492" t="str">
        <f>
IF(OR(W41="",W41="―"),"",'別紙様式3-2（４・５月）'!O43&amp;'別紙様式3-2（４・５月）'!P43&amp;'別紙様式3-2（４・５月）'!Q43&amp;"から"&amp;W41)</f>
        <v/>
      </c>
      <c r="AH41" s="437"/>
      <c r="AI41" s="437"/>
      <c r="AJ41" s="437"/>
      <c r="AK41" s="437"/>
      <c r="AL41" s="437"/>
      <c r="AM41" s="437"/>
      <c r="AN41" s="437"/>
      <c r="AO41" s="437"/>
    </row>
    <row r="42" spans="1:41" s="436" customFormat="1" ht="24.95" customHeight="1">
      <c r="A42" s="493">
        <v>
29</v>
      </c>
      <c r="B42" s="951" t="str">
        <f>
IF(基本情報入力シート!C81="","",基本情報入力シート!C81)</f>
        <v/>
      </c>
      <c r="C42" s="952"/>
      <c r="D42" s="952"/>
      <c r="E42" s="952"/>
      <c r="F42" s="952"/>
      <c r="G42" s="952"/>
      <c r="H42" s="952"/>
      <c r="I42" s="953"/>
      <c r="J42" s="467" t="str">
        <f>
IF(基本情報入力シート!M81="","",基本情報入力シート!M81)</f>
        <v/>
      </c>
      <c r="K42" s="468" t="str">
        <f>
IF(基本情報入力シート!R81="","",基本情報入力シート!R81)</f>
        <v/>
      </c>
      <c r="L42" s="468" t="str">
        <f>
IF(基本情報入力シート!W81="","",基本情報入力シート!W81)</f>
        <v/>
      </c>
      <c r="M42" s="469" t="str">
        <f>
IF(基本情報入力シート!X81="","",基本情報入力シート!X81)</f>
        <v/>
      </c>
      <c r="N42" s="470" t="str">
        <f>
IF(基本情報入力シート!Y81="","",基本情報入力シート!Y81)</f>
        <v/>
      </c>
      <c r="O42" s="103"/>
      <c r="P42" s="1069"/>
      <c r="Q42" s="1070"/>
      <c r="R42" s="494" t="str">
        <f>
IFERROR(IF('別紙様式3-2（４・５月）'!Z44="ベア加算","",P42*VLOOKUP(N42,【参考】数式用!$AD$2:$AH$27,MATCH(O42,【参考】数式用!$K$4:$N$4,0)+1,0)),"")</f>
        <v/>
      </c>
      <c r="S42" s="127"/>
      <c r="T42" s="1071"/>
      <c r="U42" s="1072"/>
      <c r="V42" s="495" t="str">
        <f>
IFERROR(P42*VLOOKUP(AF42,【参考】数式用4!$DC$3:$DZ$106,MATCH(N42,【参考】数式用4!$DC$2:$DZ$2,0)),"")</f>
        <v/>
      </c>
      <c r="W42" s="104"/>
      <c r="X42" s="126"/>
      <c r="Y42" s="1039" t="str">
        <f>
IFERROR(IF('別紙様式3-2（４・５月）'!Z44="ベア加算","",W42*VLOOKUP(N42,【参考】数式用!$AD$2:$AH$27,MATCH(O42,【参考】数式用!$K$4:$N$4,0)+1,0)),"")</f>
        <v/>
      </c>
      <c r="Z42" s="1039"/>
      <c r="AA42" s="127"/>
      <c r="AB42" s="128"/>
      <c r="AC42" s="496" t="str">
        <f>
IFERROR(X42*VLOOKUP(AG42,【参考】数式用4!$DC$3:$DZ$106,MATCH(N42,【参考】数式用4!$DC$2:$DZ$2,0)),"")</f>
        <v/>
      </c>
      <c r="AD42" s="463" t="str">
        <f t="shared" si="2"/>
        <v/>
      </c>
      <c r="AE42" s="464" t="str">
        <f t="shared" si="3"/>
        <v/>
      </c>
      <c r="AF42" s="492" t="str">
        <f>
IF(O42="","",'別紙様式3-2（４・５月）'!O44&amp;'別紙様式3-2（４・５月）'!P44&amp;'別紙様式3-2（４・５月）'!Q44&amp;"から"&amp;O42)</f>
        <v/>
      </c>
      <c r="AG42" s="492" t="str">
        <f>
IF(OR(W42="",W42="―"),"",'別紙様式3-2（４・５月）'!O44&amp;'別紙様式3-2（４・５月）'!P44&amp;'別紙様式3-2（４・５月）'!Q44&amp;"から"&amp;W42)</f>
        <v/>
      </c>
      <c r="AH42" s="437"/>
      <c r="AI42" s="437"/>
      <c r="AJ42" s="437"/>
      <c r="AK42" s="437"/>
      <c r="AL42" s="437"/>
      <c r="AM42" s="437"/>
      <c r="AN42" s="437"/>
      <c r="AO42" s="437"/>
    </row>
    <row r="43" spans="1:41" s="436" customFormat="1" ht="24.95" customHeight="1">
      <c r="A43" s="493">
        <v>
30</v>
      </c>
      <c r="B43" s="951" t="str">
        <f>
IF(基本情報入力シート!C82="","",基本情報入力シート!C82)</f>
        <v/>
      </c>
      <c r="C43" s="952"/>
      <c r="D43" s="952"/>
      <c r="E43" s="952"/>
      <c r="F43" s="952"/>
      <c r="G43" s="952"/>
      <c r="H43" s="952"/>
      <c r="I43" s="953"/>
      <c r="J43" s="467" t="str">
        <f>
IF(基本情報入力シート!M82="","",基本情報入力シート!M82)</f>
        <v/>
      </c>
      <c r="K43" s="468" t="str">
        <f>
IF(基本情報入力シート!R82="","",基本情報入力シート!R82)</f>
        <v/>
      </c>
      <c r="L43" s="468" t="str">
        <f>
IF(基本情報入力シート!W82="","",基本情報入力シート!W82)</f>
        <v/>
      </c>
      <c r="M43" s="469" t="str">
        <f>
IF(基本情報入力シート!X82="","",基本情報入力シート!X82)</f>
        <v/>
      </c>
      <c r="N43" s="470" t="str">
        <f>
IF(基本情報入力シート!Y82="","",基本情報入力シート!Y82)</f>
        <v/>
      </c>
      <c r="O43" s="103"/>
      <c r="P43" s="1069"/>
      <c r="Q43" s="1070"/>
      <c r="R43" s="494" t="str">
        <f>
IFERROR(IF('別紙様式3-2（４・５月）'!Z45="ベア加算","",P43*VLOOKUP(N43,【参考】数式用!$AD$2:$AH$27,MATCH(O43,【参考】数式用!$K$4:$N$4,0)+1,0)),"")</f>
        <v/>
      </c>
      <c r="S43" s="127"/>
      <c r="T43" s="1071"/>
      <c r="U43" s="1072"/>
      <c r="V43" s="495" t="str">
        <f>
IFERROR(P43*VLOOKUP(AF43,【参考】数式用4!$DC$3:$DZ$106,MATCH(N43,【参考】数式用4!$DC$2:$DZ$2,0)),"")</f>
        <v/>
      </c>
      <c r="W43" s="104"/>
      <c r="X43" s="126"/>
      <c r="Y43" s="1039" t="str">
        <f>
IFERROR(IF('別紙様式3-2（４・５月）'!Z45="ベア加算","",W43*VLOOKUP(N43,【参考】数式用!$AD$2:$AH$27,MATCH(O43,【参考】数式用!$K$4:$N$4,0)+1,0)),"")</f>
        <v/>
      </c>
      <c r="Z43" s="1039"/>
      <c r="AA43" s="127"/>
      <c r="AB43" s="128"/>
      <c r="AC43" s="496" t="str">
        <f>
IFERROR(X43*VLOOKUP(AG43,【参考】数式用4!$DC$3:$DZ$106,MATCH(N43,【参考】数式用4!$DC$2:$DZ$2,0)),"")</f>
        <v/>
      </c>
      <c r="AD43" s="463" t="str">
        <f t="shared" si="2"/>
        <v/>
      </c>
      <c r="AE43" s="464" t="str">
        <f t="shared" si="3"/>
        <v/>
      </c>
      <c r="AF43" s="492" t="str">
        <f>
IF(O43="","",'別紙様式3-2（４・５月）'!O45&amp;'別紙様式3-2（４・５月）'!P45&amp;'別紙様式3-2（４・５月）'!Q45&amp;"から"&amp;O43)</f>
        <v/>
      </c>
      <c r="AG43" s="492" t="str">
        <f>
IF(OR(W43="",W43="―"),"",'別紙様式3-2（４・５月）'!O45&amp;'別紙様式3-2（４・５月）'!P45&amp;'別紙様式3-2（４・５月）'!Q45&amp;"から"&amp;W43)</f>
        <v/>
      </c>
      <c r="AH43" s="437"/>
      <c r="AI43" s="437"/>
      <c r="AJ43" s="437"/>
      <c r="AK43" s="437"/>
      <c r="AL43" s="437"/>
      <c r="AM43" s="437"/>
      <c r="AN43" s="437"/>
      <c r="AO43" s="437"/>
    </row>
    <row r="44" spans="1:41" s="436" customFormat="1" ht="24.95" customHeight="1">
      <c r="A44" s="493">
        <v>
31</v>
      </c>
      <c r="B44" s="951" t="str">
        <f>
IF(基本情報入力シート!C83="","",基本情報入力シート!C83)</f>
        <v/>
      </c>
      <c r="C44" s="952"/>
      <c r="D44" s="952"/>
      <c r="E44" s="952"/>
      <c r="F44" s="952"/>
      <c r="G44" s="952"/>
      <c r="H44" s="952"/>
      <c r="I44" s="953"/>
      <c r="J44" s="467" t="str">
        <f>
IF(基本情報入力シート!M83="","",基本情報入力シート!M83)</f>
        <v/>
      </c>
      <c r="K44" s="468" t="str">
        <f>
IF(基本情報入力シート!R83="","",基本情報入力シート!R83)</f>
        <v/>
      </c>
      <c r="L44" s="468" t="str">
        <f>
IF(基本情報入力シート!W83="","",基本情報入力シート!W83)</f>
        <v/>
      </c>
      <c r="M44" s="469" t="str">
        <f>
IF(基本情報入力シート!X83="","",基本情報入力シート!X83)</f>
        <v/>
      </c>
      <c r="N44" s="470" t="str">
        <f>
IF(基本情報入力シート!Y83="","",基本情報入力シート!Y83)</f>
        <v/>
      </c>
      <c r="O44" s="103"/>
      <c r="P44" s="1069"/>
      <c r="Q44" s="1070"/>
      <c r="R44" s="494" t="str">
        <f>
IFERROR(IF('別紙様式3-2（４・５月）'!Z46="ベア加算","",P44*VLOOKUP(N44,【参考】数式用!$AD$2:$AH$27,MATCH(O44,【参考】数式用!$K$4:$N$4,0)+1,0)),"")</f>
        <v/>
      </c>
      <c r="S44" s="127"/>
      <c r="T44" s="1071"/>
      <c r="U44" s="1072"/>
      <c r="V44" s="495" t="str">
        <f>
IFERROR(P44*VLOOKUP(AF44,【参考】数式用4!$DC$3:$DZ$106,MATCH(N44,【参考】数式用4!$DC$2:$DZ$2,0)),"")</f>
        <v/>
      </c>
      <c r="W44" s="104"/>
      <c r="X44" s="126"/>
      <c r="Y44" s="1039" t="str">
        <f>
IFERROR(IF('別紙様式3-2（４・５月）'!Z46="ベア加算","",W44*VLOOKUP(N44,【参考】数式用!$AD$2:$AH$27,MATCH(O44,【参考】数式用!$K$4:$N$4,0)+1,0)),"")</f>
        <v/>
      </c>
      <c r="Z44" s="1039"/>
      <c r="AA44" s="127"/>
      <c r="AB44" s="128"/>
      <c r="AC44" s="496" t="str">
        <f>
IFERROR(X44*VLOOKUP(AG44,【参考】数式用4!$DC$3:$DZ$106,MATCH(N44,【参考】数式用4!$DC$2:$DZ$2,0)),"")</f>
        <v/>
      </c>
      <c r="AD44" s="463" t="str">
        <f t="shared" si="2"/>
        <v/>
      </c>
      <c r="AE44" s="464" t="str">
        <f t="shared" si="3"/>
        <v/>
      </c>
      <c r="AF44" s="492" t="str">
        <f>
IF(O44="","",'別紙様式3-2（４・５月）'!O46&amp;'別紙様式3-2（４・５月）'!P46&amp;'別紙様式3-2（４・５月）'!Q46&amp;"から"&amp;O44)</f>
        <v/>
      </c>
      <c r="AG44" s="492" t="str">
        <f>
IF(OR(W44="",W44="―"),"",'別紙様式3-2（４・５月）'!O46&amp;'別紙様式3-2（４・５月）'!P46&amp;'別紙様式3-2（４・５月）'!Q46&amp;"から"&amp;W44)</f>
        <v/>
      </c>
      <c r="AH44" s="437"/>
      <c r="AI44" s="437"/>
      <c r="AJ44" s="437"/>
      <c r="AK44" s="437"/>
      <c r="AL44" s="437"/>
      <c r="AM44" s="437"/>
      <c r="AN44" s="437"/>
      <c r="AO44" s="437"/>
    </row>
    <row r="45" spans="1:41" s="436" customFormat="1" ht="24.95" customHeight="1">
      <c r="A45" s="493">
        <v>
32</v>
      </c>
      <c r="B45" s="951" t="str">
        <f>
IF(基本情報入力シート!C84="","",基本情報入力シート!C84)</f>
        <v/>
      </c>
      <c r="C45" s="952"/>
      <c r="D45" s="952"/>
      <c r="E45" s="952"/>
      <c r="F45" s="952"/>
      <c r="G45" s="952"/>
      <c r="H45" s="952"/>
      <c r="I45" s="953"/>
      <c r="J45" s="467" t="str">
        <f>
IF(基本情報入力シート!M84="","",基本情報入力シート!M84)</f>
        <v/>
      </c>
      <c r="K45" s="468" t="str">
        <f>
IF(基本情報入力シート!R84="","",基本情報入力シート!R84)</f>
        <v/>
      </c>
      <c r="L45" s="468" t="str">
        <f>
IF(基本情報入力シート!W84="","",基本情報入力シート!W84)</f>
        <v/>
      </c>
      <c r="M45" s="469" t="str">
        <f>
IF(基本情報入力シート!X84="","",基本情報入力シート!X84)</f>
        <v/>
      </c>
      <c r="N45" s="470" t="str">
        <f>
IF(基本情報入力シート!Y84="","",基本情報入力シート!Y84)</f>
        <v/>
      </c>
      <c r="O45" s="103"/>
      <c r="P45" s="1069"/>
      <c r="Q45" s="1070"/>
      <c r="R45" s="494" t="str">
        <f>
IFERROR(IF('別紙様式3-2（４・５月）'!Z47="ベア加算","",P45*VLOOKUP(N45,【参考】数式用!$AD$2:$AH$27,MATCH(O45,【参考】数式用!$K$4:$N$4,0)+1,0)),"")</f>
        <v/>
      </c>
      <c r="S45" s="127"/>
      <c r="T45" s="1071"/>
      <c r="U45" s="1072"/>
      <c r="V45" s="495" t="str">
        <f>
IFERROR(P45*VLOOKUP(AF45,【参考】数式用4!$DC$3:$DZ$106,MATCH(N45,【参考】数式用4!$DC$2:$DZ$2,0)),"")</f>
        <v/>
      </c>
      <c r="W45" s="104"/>
      <c r="X45" s="126"/>
      <c r="Y45" s="1039" t="str">
        <f>
IFERROR(IF('別紙様式3-2（４・５月）'!Z47="ベア加算","",W45*VLOOKUP(N45,【参考】数式用!$AD$2:$AH$27,MATCH(O45,【参考】数式用!$K$4:$N$4,0)+1,0)),"")</f>
        <v/>
      </c>
      <c r="Z45" s="1039"/>
      <c r="AA45" s="127"/>
      <c r="AB45" s="128"/>
      <c r="AC45" s="496" t="str">
        <f>
IFERROR(X45*VLOOKUP(AG45,【参考】数式用4!$DC$3:$DZ$106,MATCH(N45,【参考】数式用4!$DC$2:$DZ$2,0)),"")</f>
        <v/>
      </c>
      <c r="AD45" s="463" t="str">
        <f t="shared" si="2"/>
        <v/>
      </c>
      <c r="AE45" s="464" t="str">
        <f t="shared" si="3"/>
        <v/>
      </c>
      <c r="AF45" s="492" t="str">
        <f>
IF(O45="","",'別紙様式3-2（４・５月）'!O47&amp;'別紙様式3-2（４・５月）'!P47&amp;'別紙様式3-2（４・５月）'!Q47&amp;"から"&amp;O45)</f>
        <v/>
      </c>
      <c r="AG45" s="492" t="str">
        <f>
IF(OR(W45="",W45="―"),"",'別紙様式3-2（４・５月）'!O47&amp;'別紙様式3-2（４・５月）'!P47&amp;'別紙様式3-2（４・５月）'!Q47&amp;"から"&amp;W45)</f>
        <v/>
      </c>
      <c r="AH45" s="437"/>
      <c r="AI45" s="437"/>
      <c r="AJ45" s="437"/>
      <c r="AK45" s="437"/>
      <c r="AL45" s="437"/>
      <c r="AM45" s="437"/>
      <c r="AN45" s="437"/>
      <c r="AO45" s="437"/>
    </row>
    <row r="46" spans="1:41" s="436" customFormat="1" ht="24.95" customHeight="1">
      <c r="A46" s="493">
        <v>
33</v>
      </c>
      <c r="B46" s="951" t="str">
        <f>
IF(基本情報入力シート!C85="","",基本情報入力シート!C85)</f>
        <v/>
      </c>
      <c r="C46" s="952"/>
      <c r="D46" s="952"/>
      <c r="E46" s="952"/>
      <c r="F46" s="952"/>
      <c r="G46" s="952"/>
      <c r="H46" s="952"/>
      <c r="I46" s="953"/>
      <c r="J46" s="467" t="str">
        <f>
IF(基本情報入力シート!M85="","",基本情報入力シート!M85)</f>
        <v/>
      </c>
      <c r="K46" s="468" t="str">
        <f>
IF(基本情報入力シート!R85="","",基本情報入力シート!R85)</f>
        <v/>
      </c>
      <c r="L46" s="468" t="str">
        <f>
IF(基本情報入力シート!W85="","",基本情報入力シート!W85)</f>
        <v/>
      </c>
      <c r="M46" s="469" t="str">
        <f>
IF(基本情報入力シート!X85="","",基本情報入力シート!X85)</f>
        <v/>
      </c>
      <c r="N46" s="470" t="str">
        <f>
IF(基本情報入力シート!Y85="","",基本情報入力シート!Y85)</f>
        <v/>
      </c>
      <c r="O46" s="103"/>
      <c r="P46" s="1069"/>
      <c r="Q46" s="1070"/>
      <c r="R46" s="494" t="str">
        <f>
IFERROR(IF('別紙様式3-2（４・５月）'!Z48="ベア加算","",P46*VLOOKUP(N46,【参考】数式用!$AD$2:$AH$27,MATCH(O46,【参考】数式用!$K$4:$N$4,0)+1,0)),"")</f>
        <v/>
      </c>
      <c r="S46" s="127"/>
      <c r="T46" s="1071"/>
      <c r="U46" s="1072"/>
      <c r="V46" s="495" t="str">
        <f>
IFERROR(P46*VLOOKUP(AF46,【参考】数式用4!$DC$3:$DZ$106,MATCH(N46,【参考】数式用4!$DC$2:$DZ$2,0)),"")</f>
        <v/>
      </c>
      <c r="W46" s="104"/>
      <c r="X46" s="126"/>
      <c r="Y46" s="1039" t="str">
        <f>
IFERROR(IF('別紙様式3-2（４・５月）'!Z48="ベア加算","",W46*VLOOKUP(N46,【参考】数式用!$AD$2:$AH$27,MATCH(O46,【参考】数式用!$K$4:$N$4,0)+1,0)),"")</f>
        <v/>
      </c>
      <c r="Z46" s="1039"/>
      <c r="AA46" s="127"/>
      <c r="AB46" s="128"/>
      <c r="AC46" s="496" t="str">
        <f>
IFERROR(X46*VLOOKUP(AG46,【参考】数式用4!$DC$3:$DZ$106,MATCH(N46,【参考】数式用4!$DC$2:$DZ$2,0)),"")</f>
        <v/>
      </c>
      <c r="AD46" s="463" t="str">
        <f t="shared" si="2"/>
        <v/>
      </c>
      <c r="AE46" s="464" t="str">
        <f t="shared" si="3"/>
        <v/>
      </c>
      <c r="AF46" s="492" t="str">
        <f>
IF(O46="","",'別紙様式3-2（４・５月）'!O48&amp;'別紙様式3-2（４・５月）'!P48&amp;'別紙様式3-2（４・５月）'!Q48&amp;"から"&amp;O46)</f>
        <v/>
      </c>
      <c r="AG46" s="492" t="str">
        <f>
IF(OR(W46="",W46="―"),"",'別紙様式3-2（４・５月）'!O48&amp;'別紙様式3-2（４・５月）'!P48&amp;'別紙様式3-2（４・５月）'!Q48&amp;"から"&amp;W46)</f>
        <v/>
      </c>
      <c r="AH46" s="437"/>
      <c r="AI46" s="437"/>
      <c r="AJ46" s="437"/>
      <c r="AK46" s="437"/>
      <c r="AL46" s="437"/>
      <c r="AM46" s="437"/>
      <c r="AN46" s="437"/>
      <c r="AO46" s="437"/>
    </row>
    <row r="47" spans="1:41" s="436" customFormat="1" ht="24.95" customHeight="1">
      <c r="A47" s="493">
        <v>
34</v>
      </c>
      <c r="B47" s="951" t="str">
        <f>
IF(基本情報入力シート!C86="","",基本情報入力シート!C86)</f>
        <v/>
      </c>
      <c r="C47" s="952"/>
      <c r="D47" s="952"/>
      <c r="E47" s="952"/>
      <c r="F47" s="952"/>
      <c r="G47" s="952"/>
      <c r="H47" s="952"/>
      <c r="I47" s="953"/>
      <c r="J47" s="467" t="str">
        <f>
IF(基本情報入力シート!M86="","",基本情報入力シート!M86)</f>
        <v/>
      </c>
      <c r="K47" s="468" t="str">
        <f>
IF(基本情報入力シート!R86="","",基本情報入力シート!R86)</f>
        <v/>
      </c>
      <c r="L47" s="468" t="str">
        <f>
IF(基本情報入力シート!W86="","",基本情報入力シート!W86)</f>
        <v/>
      </c>
      <c r="M47" s="469" t="str">
        <f>
IF(基本情報入力シート!X86="","",基本情報入力シート!X86)</f>
        <v/>
      </c>
      <c r="N47" s="470" t="str">
        <f>
IF(基本情報入力シート!Y86="","",基本情報入力シート!Y86)</f>
        <v/>
      </c>
      <c r="O47" s="103"/>
      <c r="P47" s="1069"/>
      <c r="Q47" s="1070"/>
      <c r="R47" s="494" t="str">
        <f>
IFERROR(IF('別紙様式3-2（４・５月）'!Z49="ベア加算","",P47*VLOOKUP(N47,【参考】数式用!$AD$2:$AH$27,MATCH(O47,【参考】数式用!$K$4:$N$4,0)+1,0)),"")</f>
        <v/>
      </c>
      <c r="S47" s="127"/>
      <c r="T47" s="1071"/>
      <c r="U47" s="1072"/>
      <c r="V47" s="495" t="str">
        <f>
IFERROR(P47*VLOOKUP(AF47,【参考】数式用4!$DC$3:$DZ$106,MATCH(N47,【参考】数式用4!$DC$2:$DZ$2,0)),"")</f>
        <v/>
      </c>
      <c r="W47" s="104"/>
      <c r="X47" s="126"/>
      <c r="Y47" s="1039" t="str">
        <f>
IFERROR(IF('別紙様式3-2（４・５月）'!Z49="ベア加算","",W47*VLOOKUP(N47,【参考】数式用!$AD$2:$AH$27,MATCH(O47,【参考】数式用!$K$4:$N$4,0)+1,0)),"")</f>
        <v/>
      </c>
      <c r="Z47" s="1039"/>
      <c r="AA47" s="127"/>
      <c r="AB47" s="128"/>
      <c r="AC47" s="496" t="str">
        <f>
IFERROR(X47*VLOOKUP(AG47,【参考】数式用4!$DC$3:$DZ$106,MATCH(N47,【参考】数式用4!$DC$2:$DZ$2,0)),"")</f>
        <v/>
      </c>
      <c r="AD47" s="463" t="str">
        <f t="shared" si="2"/>
        <v/>
      </c>
      <c r="AE47" s="464" t="str">
        <f t="shared" si="3"/>
        <v/>
      </c>
      <c r="AF47" s="492" t="str">
        <f>
IF(O47="","",'別紙様式3-2（４・５月）'!O49&amp;'別紙様式3-2（４・５月）'!P49&amp;'別紙様式3-2（４・５月）'!Q49&amp;"から"&amp;O47)</f>
        <v/>
      </c>
      <c r="AG47" s="492" t="str">
        <f>
IF(OR(W47="",W47="―"),"",'別紙様式3-2（４・５月）'!O49&amp;'別紙様式3-2（４・５月）'!P49&amp;'別紙様式3-2（４・５月）'!Q49&amp;"から"&amp;W47)</f>
        <v/>
      </c>
      <c r="AH47" s="437"/>
      <c r="AI47" s="437"/>
      <c r="AJ47" s="437"/>
      <c r="AK47" s="437"/>
      <c r="AL47" s="437"/>
      <c r="AM47" s="437"/>
      <c r="AN47" s="437"/>
      <c r="AO47" s="437"/>
    </row>
    <row r="48" spans="1:41" s="436" customFormat="1" ht="24.95" customHeight="1">
      <c r="A48" s="493">
        <v>
35</v>
      </c>
      <c r="B48" s="951" t="str">
        <f>
IF(基本情報入力シート!C87="","",基本情報入力シート!C87)</f>
        <v/>
      </c>
      <c r="C48" s="952"/>
      <c r="D48" s="952"/>
      <c r="E48" s="952"/>
      <c r="F48" s="952"/>
      <c r="G48" s="952"/>
      <c r="H48" s="952"/>
      <c r="I48" s="953"/>
      <c r="J48" s="467" t="str">
        <f>
IF(基本情報入力シート!M87="","",基本情報入力シート!M87)</f>
        <v/>
      </c>
      <c r="K48" s="468" t="str">
        <f>
IF(基本情報入力シート!R87="","",基本情報入力シート!R87)</f>
        <v/>
      </c>
      <c r="L48" s="468" t="str">
        <f>
IF(基本情報入力シート!W87="","",基本情報入力シート!W87)</f>
        <v/>
      </c>
      <c r="M48" s="469" t="str">
        <f>
IF(基本情報入力シート!X87="","",基本情報入力シート!X87)</f>
        <v/>
      </c>
      <c r="N48" s="470" t="str">
        <f>
IF(基本情報入力シート!Y87="","",基本情報入力シート!Y87)</f>
        <v/>
      </c>
      <c r="O48" s="103"/>
      <c r="P48" s="1069"/>
      <c r="Q48" s="1070"/>
      <c r="R48" s="494" t="str">
        <f>
IFERROR(IF('別紙様式3-2（４・５月）'!Z50="ベア加算","",P48*VLOOKUP(N48,【参考】数式用!$AD$2:$AH$27,MATCH(O48,【参考】数式用!$K$4:$N$4,0)+1,0)),"")</f>
        <v/>
      </c>
      <c r="S48" s="127"/>
      <c r="T48" s="1071"/>
      <c r="U48" s="1072"/>
      <c r="V48" s="495" t="str">
        <f>
IFERROR(P48*VLOOKUP(AF48,【参考】数式用4!$DC$3:$DZ$106,MATCH(N48,【参考】数式用4!$DC$2:$DZ$2,0)),"")</f>
        <v/>
      </c>
      <c r="W48" s="104"/>
      <c r="X48" s="126"/>
      <c r="Y48" s="1039" t="str">
        <f>
IFERROR(IF('別紙様式3-2（４・５月）'!Z50="ベア加算","",W48*VLOOKUP(N48,【参考】数式用!$AD$2:$AH$27,MATCH(O48,【参考】数式用!$K$4:$N$4,0)+1,0)),"")</f>
        <v/>
      </c>
      <c r="Z48" s="1039"/>
      <c r="AA48" s="127"/>
      <c r="AB48" s="128"/>
      <c r="AC48" s="496" t="str">
        <f>
IFERROR(X48*VLOOKUP(AG48,【参考】数式用4!$DC$3:$DZ$106,MATCH(N48,【参考】数式用4!$DC$2:$DZ$2,0)),"")</f>
        <v/>
      </c>
      <c r="AD48" s="463" t="str">
        <f t="shared" si="2"/>
        <v/>
      </c>
      <c r="AE48" s="464" t="str">
        <f t="shared" si="3"/>
        <v/>
      </c>
      <c r="AF48" s="492" t="str">
        <f>
IF(O48="","",'別紙様式3-2（４・５月）'!O50&amp;'別紙様式3-2（４・５月）'!P50&amp;'別紙様式3-2（４・５月）'!Q50&amp;"から"&amp;O48)</f>
        <v/>
      </c>
      <c r="AG48" s="492" t="str">
        <f>
IF(OR(W48="",W48="―"),"",'別紙様式3-2（４・５月）'!O50&amp;'別紙様式3-2（４・５月）'!P50&amp;'別紙様式3-2（４・５月）'!Q50&amp;"から"&amp;W48)</f>
        <v/>
      </c>
      <c r="AH48" s="437"/>
      <c r="AI48" s="437"/>
      <c r="AJ48" s="437"/>
      <c r="AK48" s="437"/>
      <c r="AL48" s="437"/>
      <c r="AM48" s="437"/>
      <c r="AN48" s="437"/>
      <c r="AO48" s="437"/>
    </row>
    <row r="49" spans="1:41" s="436" customFormat="1" ht="24.95" customHeight="1">
      <c r="A49" s="493">
        <v>
36</v>
      </c>
      <c r="B49" s="951" t="str">
        <f>
IF(基本情報入力シート!C88="","",基本情報入力シート!C88)</f>
        <v/>
      </c>
      <c r="C49" s="952"/>
      <c r="D49" s="952"/>
      <c r="E49" s="952"/>
      <c r="F49" s="952"/>
      <c r="G49" s="952"/>
      <c r="H49" s="952"/>
      <c r="I49" s="953"/>
      <c r="J49" s="467" t="str">
        <f>
IF(基本情報入力シート!M88="","",基本情報入力シート!M88)</f>
        <v/>
      </c>
      <c r="K49" s="468" t="str">
        <f>
IF(基本情報入力シート!R88="","",基本情報入力シート!R88)</f>
        <v/>
      </c>
      <c r="L49" s="468" t="str">
        <f>
IF(基本情報入力シート!W88="","",基本情報入力シート!W88)</f>
        <v/>
      </c>
      <c r="M49" s="469" t="str">
        <f>
IF(基本情報入力シート!X88="","",基本情報入力シート!X88)</f>
        <v/>
      </c>
      <c r="N49" s="470" t="str">
        <f>
IF(基本情報入力シート!Y88="","",基本情報入力シート!Y88)</f>
        <v/>
      </c>
      <c r="O49" s="103"/>
      <c r="P49" s="1069"/>
      <c r="Q49" s="1070"/>
      <c r="R49" s="494" t="str">
        <f>
IFERROR(IF('別紙様式3-2（４・５月）'!Z51="ベア加算","",P49*VLOOKUP(N49,【参考】数式用!$AD$2:$AH$27,MATCH(O49,【参考】数式用!$K$4:$N$4,0)+1,0)),"")</f>
        <v/>
      </c>
      <c r="S49" s="127"/>
      <c r="T49" s="1071"/>
      <c r="U49" s="1072"/>
      <c r="V49" s="495" t="str">
        <f>
IFERROR(P49*VLOOKUP(AF49,【参考】数式用4!$DC$3:$DZ$106,MATCH(N49,【参考】数式用4!$DC$2:$DZ$2,0)),"")</f>
        <v/>
      </c>
      <c r="W49" s="104"/>
      <c r="X49" s="126"/>
      <c r="Y49" s="1039" t="str">
        <f>
IFERROR(IF('別紙様式3-2（４・５月）'!Z51="ベア加算","",W49*VLOOKUP(N49,【参考】数式用!$AD$2:$AH$27,MATCH(O49,【参考】数式用!$K$4:$N$4,0)+1,0)),"")</f>
        <v/>
      </c>
      <c r="Z49" s="1039"/>
      <c r="AA49" s="127"/>
      <c r="AB49" s="128"/>
      <c r="AC49" s="496" t="str">
        <f>
IFERROR(X49*VLOOKUP(AG49,【参考】数式用4!$DC$3:$DZ$106,MATCH(N49,【参考】数式用4!$DC$2:$DZ$2,0)),"")</f>
        <v/>
      </c>
      <c r="AD49" s="463" t="str">
        <f t="shared" si="2"/>
        <v/>
      </c>
      <c r="AE49" s="464" t="str">
        <f t="shared" si="3"/>
        <v/>
      </c>
      <c r="AF49" s="492" t="str">
        <f>
IF(O49="","",'別紙様式3-2（４・５月）'!O51&amp;'別紙様式3-2（４・５月）'!P51&amp;'別紙様式3-2（４・５月）'!Q51&amp;"から"&amp;O49)</f>
        <v/>
      </c>
      <c r="AG49" s="492" t="str">
        <f>
IF(OR(W49="",W49="―"),"",'別紙様式3-2（４・５月）'!O51&amp;'別紙様式3-2（４・５月）'!P51&amp;'別紙様式3-2（４・５月）'!Q51&amp;"から"&amp;W49)</f>
        <v/>
      </c>
      <c r="AH49" s="437"/>
      <c r="AI49" s="437"/>
      <c r="AJ49" s="437"/>
      <c r="AK49" s="437"/>
      <c r="AL49" s="437"/>
      <c r="AM49" s="437"/>
      <c r="AN49" s="437"/>
      <c r="AO49" s="437"/>
    </row>
    <row r="50" spans="1:41" s="436" customFormat="1" ht="24.95" customHeight="1">
      <c r="A50" s="493">
        <v>
37</v>
      </c>
      <c r="B50" s="951" t="str">
        <f>
IF(基本情報入力シート!C89="","",基本情報入力シート!C89)</f>
        <v/>
      </c>
      <c r="C50" s="952"/>
      <c r="D50" s="952"/>
      <c r="E50" s="952"/>
      <c r="F50" s="952"/>
      <c r="G50" s="952"/>
      <c r="H50" s="952"/>
      <c r="I50" s="953"/>
      <c r="J50" s="467" t="str">
        <f>
IF(基本情報入力シート!M89="","",基本情報入力シート!M89)</f>
        <v/>
      </c>
      <c r="K50" s="468" t="str">
        <f>
IF(基本情報入力シート!R89="","",基本情報入力シート!R89)</f>
        <v/>
      </c>
      <c r="L50" s="468" t="str">
        <f>
IF(基本情報入力シート!W89="","",基本情報入力シート!W89)</f>
        <v/>
      </c>
      <c r="M50" s="469" t="str">
        <f>
IF(基本情報入力シート!X89="","",基本情報入力シート!X89)</f>
        <v/>
      </c>
      <c r="N50" s="470" t="str">
        <f>
IF(基本情報入力シート!Y89="","",基本情報入力シート!Y89)</f>
        <v/>
      </c>
      <c r="O50" s="103"/>
      <c r="P50" s="1069"/>
      <c r="Q50" s="1070"/>
      <c r="R50" s="494" t="str">
        <f>
IFERROR(IF('別紙様式3-2（４・５月）'!Z52="ベア加算","",P50*VLOOKUP(N50,【参考】数式用!$AD$2:$AH$27,MATCH(O50,【参考】数式用!$K$4:$N$4,0)+1,0)),"")</f>
        <v/>
      </c>
      <c r="S50" s="127"/>
      <c r="T50" s="1071"/>
      <c r="U50" s="1072"/>
      <c r="V50" s="495" t="str">
        <f>
IFERROR(P50*VLOOKUP(AF50,【参考】数式用4!$DC$3:$DZ$106,MATCH(N50,【参考】数式用4!$DC$2:$DZ$2,0)),"")</f>
        <v/>
      </c>
      <c r="W50" s="104"/>
      <c r="X50" s="126"/>
      <c r="Y50" s="1039" t="str">
        <f>
IFERROR(IF('別紙様式3-2（４・５月）'!Z52="ベア加算","",W50*VLOOKUP(N50,【参考】数式用!$AD$2:$AH$27,MATCH(O50,【参考】数式用!$K$4:$N$4,0)+1,0)),"")</f>
        <v/>
      </c>
      <c r="Z50" s="1039"/>
      <c r="AA50" s="127"/>
      <c r="AB50" s="128"/>
      <c r="AC50" s="496" t="str">
        <f>
IFERROR(X50*VLOOKUP(AG50,【参考】数式用4!$DC$3:$DZ$106,MATCH(N50,【参考】数式用4!$DC$2:$DZ$2,0)),"")</f>
        <v/>
      </c>
      <c r="AD50" s="463" t="str">
        <f t="shared" si="2"/>
        <v/>
      </c>
      <c r="AE50" s="464" t="str">
        <f t="shared" si="3"/>
        <v/>
      </c>
      <c r="AF50" s="492" t="str">
        <f>
IF(O50="","",'別紙様式3-2（４・５月）'!O52&amp;'別紙様式3-2（４・５月）'!P52&amp;'別紙様式3-2（４・５月）'!Q52&amp;"から"&amp;O50)</f>
        <v/>
      </c>
      <c r="AG50" s="492" t="str">
        <f>
IF(OR(W50="",W50="―"),"",'別紙様式3-2（４・５月）'!O52&amp;'別紙様式3-2（４・５月）'!P52&amp;'別紙様式3-2（４・５月）'!Q52&amp;"から"&amp;W50)</f>
        <v/>
      </c>
      <c r="AH50" s="437"/>
      <c r="AI50" s="437"/>
      <c r="AJ50" s="437"/>
      <c r="AK50" s="437"/>
      <c r="AL50" s="437"/>
      <c r="AM50" s="437"/>
      <c r="AN50" s="437"/>
      <c r="AO50" s="437"/>
    </row>
    <row r="51" spans="1:41" s="436" customFormat="1" ht="24.95" customHeight="1">
      <c r="A51" s="493">
        <v>
38</v>
      </c>
      <c r="B51" s="951" t="str">
        <f>
IF(基本情報入力シート!C90="","",基本情報入力シート!C90)</f>
        <v/>
      </c>
      <c r="C51" s="952"/>
      <c r="D51" s="952"/>
      <c r="E51" s="952"/>
      <c r="F51" s="952"/>
      <c r="G51" s="952"/>
      <c r="H51" s="952"/>
      <c r="I51" s="953"/>
      <c r="J51" s="467" t="str">
        <f>
IF(基本情報入力シート!M90="","",基本情報入力シート!M90)</f>
        <v/>
      </c>
      <c r="K51" s="468" t="str">
        <f>
IF(基本情報入力シート!R90="","",基本情報入力シート!R90)</f>
        <v/>
      </c>
      <c r="L51" s="468" t="str">
        <f>
IF(基本情報入力シート!W90="","",基本情報入力シート!W90)</f>
        <v/>
      </c>
      <c r="M51" s="469" t="str">
        <f>
IF(基本情報入力シート!X90="","",基本情報入力シート!X90)</f>
        <v/>
      </c>
      <c r="N51" s="470" t="str">
        <f>
IF(基本情報入力シート!Y90="","",基本情報入力シート!Y90)</f>
        <v/>
      </c>
      <c r="O51" s="103"/>
      <c r="P51" s="1069"/>
      <c r="Q51" s="1070"/>
      <c r="R51" s="494" t="str">
        <f>
IFERROR(IF('別紙様式3-2（４・５月）'!Z53="ベア加算","",P51*VLOOKUP(N51,【参考】数式用!$AD$2:$AH$27,MATCH(O51,【参考】数式用!$K$4:$N$4,0)+1,0)),"")</f>
        <v/>
      </c>
      <c r="S51" s="127"/>
      <c r="T51" s="1071"/>
      <c r="U51" s="1072"/>
      <c r="V51" s="495" t="str">
        <f>
IFERROR(P51*VLOOKUP(AF51,【参考】数式用4!$DC$3:$DZ$106,MATCH(N51,【参考】数式用4!$DC$2:$DZ$2,0)),"")</f>
        <v/>
      </c>
      <c r="W51" s="104"/>
      <c r="X51" s="126"/>
      <c r="Y51" s="1039" t="str">
        <f>
IFERROR(IF('別紙様式3-2（４・５月）'!Z53="ベア加算","",W51*VLOOKUP(N51,【参考】数式用!$AD$2:$AH$27,MATCH(O51,【参考】数式用!$K$4:$N$4,0)+1,0)),"")</f>
        <v/>
      </c>
      <c r="Z51" s="1039"/>
      <c r="AA51" s="127"/>
      <c r="AB51" s="128"/>
      <c r="AC51" s="496" t="str">
        <f>
IFERROR(X51*VLOOKUP(AG51,【参考】数式用4!$DC$3:$DZ$106,MATCH(N51,【参考】数式用4!$DC$2:$DZ$2,0)),"")</f>
        <v/>
      </c>
      <c r="AD51" s="463" t="str">
        <f t="shared" si="2"/>
        <v/>
      </c>
      <c r="AE51" s="464" t="str">
        <f t="shared" si="3"/>
        <v/>
      </c>
      <c r="AF51" s="492" t="str">
        <f>
IF(O51="","",'別紙様式3-2（４・５月）'!O53&amp;'別紙様式3-2（４・５月）'!P53&amp;'別紙様式3-2（４・５月）'!Q53&amp;"から"&amp;O51)</f>
        <v/>
      </c>
      <c r="AG51" s="492" t="str">
        <f>
IF(OR(W51="",W51="―"),"",'別紙様式3-2（４・５月）'!O53&amp;'別紙様式3-2（４・５月）'!P53&amp;'別紙様式3-2（４・５月）'!Q53&amp;"から"&amp;W51)</f>
        <v/>
      </c>
      <c r="AH51" s="437"/>
      <c r="AI51" s="437"/>
      <c r="AJ51" s="437"/>
      <c r="AK51" s="437"/>
      <c r="AL51" s="437"/>
      <c r="AM51" s="437"/>
      <c r="AN51" s="437"/>
      <c r="AO51" s="437"/>
    </row>
    <row r="52" spans="1:41" s="436" customFormat="1" ht="24.95" customHeight="1">
      <c r="A52" s="493">
        <v>
39</v>
      </c>
      <c r="B52" s="951" t="str">
        <f>
IF(基本情報入力シート!C91="","",基本情報入力シート!C91)</f>
        <v/>
      </c>
      <c r="C52" s="952"/>
      <c r="D52" s="952"/>
      <c r="E52" s="952"/>
      <c r="F52" s="952"/>
      <c r="G52" s="952"/>
      <c r="H52" s="952"/>
      <c r="I52" s="953"/>
      <c r="J52" s="467" t="str">
        <f>
IF(基本情報入力シート!M91="","",基本情報入力シート!M91)</f>
        <v/>
      </c>
      <c r="K52" s="468" t="str">
        <f>
IF(基本情報入力シート!R91="","",基本情報入力シート!R91)</f>
        <v/>
      </c>
      <c r="L52" s="468" t="str">
        <f>
IF(基本情報入力シート!W91="","",基本情報入力シート!W91)</f>
        <v/>
      </c>
      <c r="M52" s="469" t="str">
        <f>
IF(基本情報入力シート!X91="","",基本情報入力シート!X91)</f>
        <v/>
      </c>
      <c r="N52" s="470" t="str">
        <f>
IF(基本情報入力シート!Y91="","",基本情報入力シート!Y91)</f>
        <v/>
      </c>
      <c r="O52" s="103"/>
      <c r="P52" s="1069"/>
      <c r="Q52" s="1070"/>
      <c r="R52" s="494" t="str">
        <f>
IFERROR(IF('別紙様式3-2（４・５月）'!Z54="ベア加算","",P52*VLOOKUP(N52,【参考】数式用!$AD$2:$AH$27,MATCH(O52,【参考】数式用!$K$4:$N$4,0)+1,0)),"")</f>
        <v/>
      </c>
      <c r="S52" s="127"/>
      <c r="T52" s="1071"/>
      <c r="U52" s="1072"/>
      <c r="V52" s="495" t="str">
        <f>
IFERROR(P52*VLOOKUP(AF52,【参考】数式用4!$DC$3:$DZ$106,MATCH(N52,【参考】数式用4!$DC$2:$DZ$2,0)),"")</f>
        <v/>
      </c>
      <c r="W52" s="104"/>
      <c r="X52" s="126"/>
      <c r="Y52" s="1039" t="str">
        <f>
IFERROR(IF('別紙様式3-2（４・５月）'!Z54="ベア加算","",W52*VLOOKUP(N52,【参考】数式用!$AD$2:$AH$27,MATCH(O52,【参考】数式用!$K$4:$N$4,0)+1,0)),"")</f>
        <v/>
      </c>
      <c r="Z52" s="1039"/>
      <c r="AA52" s="127"/>
      <c r="AB52" s="128"/>
      <c r="AC52" s="496" t="str">
        <f>
IFERROR(X52*VLOOKUP(AG52,【参考】数式用4!$DC$3:$DZ$106,MATCH(N52,【参考】数式用4!$DC$2:$DZ$2,0)),"")</f>
        <v/>
      </c>
      <c r="AD52" s="463" t="str">
        <f t="shared" si="2"/>
        <v/>
      </c>
      <c r="AE52" s="464" t="str">
        <f t="shared" si="3"/>
        <v/>
      </c>
      <c r="AF52" s="492" t="str">
        <f>
IF(O52="","",'別紙様式3-2（４・５月）'!O54&amp;'別紙様式3-2（４・５月）'!P54&amp;'別紙様式3-2（４・５月）'!Q54&amp;"から"&amp;O52)</f>
        <v/>
      </c>
      <c r="AG52" s="492" t="str">
        <f>
IF(OR(W52="",W52="―"),"",'別紙様式3-2（４・５月）'!O54&amp;'別紙様式3-2（４・５月）'!P54&amp;'別紙様式3-2（４・５月）'!Q54&amp;"から"&amp;W52)</f>
        <v/>
      </c>
      <c r="AH52" s="437"/>
      <c r="AI52" s="437"/>
      <c r="AJ52" s="437"/>
      <c r="AK52" s="437"/>
      <c r="AL52" s="437"/>
      <c r="AM52" s="437"/>
      <c r="AN52" s="437"/>
      <c r="AO52" s="437"/>
    </row>
    <row r="53" spans="1:41" s="436" customFormat="1" ht="24.95" customHeight="1">
      <c r="A53" s="493">
        <v>
40</v>
      </c>
      <c r="B53" s="951" t="str">
        <f>
IF(基本情報入力シート!C92="","",基本情報入力シート!C92)</f>
        <v/>
      </c>
      <c r="C53" s="952"/>
      <c r="D53" s="952"/>
      <c r="E53" s="952"/>
      <c r="F53" s="952"/>
      <c r="G53" s="952"/>
      <c r="H53" s="952"/>
      <c r="I53" s="953"/>
      <c r="J53" s="467" t="str">
        <f>
IF(基本情報入力シート!M92="","",基本情報入力シート!M92)</f>
        <v/>
      </c>
      <c r="K53" s="468" t="str">
        <f>
IF(基本情報入力シート!R92="","",基本情報入力シート!R92)</f>
        <v/>
      </c>
      <c r="L53" s="468" t="str">
        <f>
IF(基本情報入力シート!W92="","",基本情報入力シート!W92)</f>
        <v/>
      </c>
      <c r="M53" s="469" t="str">
        <f>
IF(基本情報入力シート!X92="","",基本情報入力シート!X92)</f>
        <v/>
      </c>
      <c r="N53" s="470" t="str">
        <f>
IF(基本情報入力シート!Y92="","",基本情報入力シート!Y92)</f>
        <v/>
      </c>
      <c r="O53" s="103"/>
      <c r="P53" s="1069"/>
      <c r="Q53" s="1070"/>
      <c r="R53" s="494" t="str">
        <f>
IFERROR(IF('別紙様式3-2（４・５月）'!Z55="ベア加算","",P53*VLOOKUP(N53,【参考】数式用!$AD$2:$AH$27,MATCH(O53,【参考】数式用!$K$4:$N$4,0)+1,0)),"")</f>
        <v/>
      </c>
      <c r="S53" s="127"/>
      <c r="T53" s="1071"/>
      <c r="U53" s="1072"/>
      <c r="V53" s="495" t="str">
        <f>
IFERROR(P53*VLOOKUP(AF53,【参考】数式用4!$DC$3:$DZ$106,MATCH(N53,【参考】数式用4!$DC$2:$DZ$2,0)),"")</f>
        <v/>
      </c>
      <c r="W53" s="104"/>
      <c r="X53" s="126"/>
      <c r="Y53" s="1039" t="str">
        <f>
IFERROR(IF('別紙様式3-2（４・５月）'!Z55="ベア加算","",W53*VLOOKUP(N53,【参考】数式用!$AD$2:$AH$27,MATCH(O53,【参考】数式用!$K$4:$N$4,0)+1,0)),"")</f>
        <v/>
      </c>
      <c r="Z53" s="1039"/>
      <c r="AA53" s="127"/>
      <c r="AB53" s="128"/>
      <c r="AC53" s="496" t="str">
        <f>
IFERROR(X53*VLOOKUP(AG53,【参考】数式用4!$DC$3:$DZ$106,MATCH(N53,【参考】数式用4!$DC$2:$DZ$2,0)),"")</f>
        <v/>
      </c>
      <c r="AD53" s="463" t="str">
        <f t="shared" si="2"/>
        <v/>
      </c>
      <c r="AE53" s="464" t="str">
        <f t="shared" si="3"/>
        <v/>
      </c>
      <c r="AF53" s="492" t="str">
        <f>
IF(O53="","",'別紙様式3-2（４・５月）'!O55&amp;'別紙様式3-2（４・５月）'!P55&amp;'別紙様式3-2（４・５月）'!Q55&amp;"から"&amp;O53)</f>
        <v/>
      </c>
      <c r="AG53" s="492" t="str">
        <f>
IF(OR(W53="",W53="―"),"",'別紙様式3-2（４・５月）'!O55&amp;'別紙様式3-2（４・５月）'!P55&amp;'別紙様式3-2（４・５月）'!Q55&amp;"から"&amp;W53)</f>
        <v/>
      </c>
      <c r="AH53" s="437"/>
      <c r="AI53" s="437"/>
      <c r="AJ53" s="437"/>
      <c r="AK53" s="437"/>
      <c r="AL53" s="437"/>
      <c r="AM53" s="437"/>
      <c r="AN53" s="437"/>
      <c r="AO53" s="437"/>
    </row>
    <row r="54" spans="1:41" s="436" customFormat="1" ht="24.95" customHeight="1">
      <c r="A54" s="493">
        <v>
41</v>
      </c>
      <c r="B54" s="951" t="str">
        <f>
IF(基本情報入力シート!C93="","",基本情報入力シート!C93)</f>
        <v/>
      </c>
      <c r="C54" s="952"/>
      <c r="D54" s="952"/>
      <c r="E54" s="952"/>
      <c r="F54" s="952"/>
      <c r="G54" s="952"/>
      <c r="H54" s="952"/>
      <c r="I54" s="953"/>
      <c r="J54" s="467" t="str">
        <f>
IF(基本情報入力シート!M93="","",基本情報入力シート!M93)</f>
        <v/>
      </c>
      <c r="K54" s="468" t="str">
        <f>
IF(基本情報入力シート!R93="","",基本情報入力シート!R93)</f>
        <v/>
      </c>
      <c r="L54" s="468" t="str">
        <f>
IF(基本情報入力シート!W93="","",基本情報入力シート!W93)</f>
        <v/>
      </c>
      <c r="M54" s="469" t="str">
        <f>
IF(基本情報入力シート!X93="","",基本情報入力シート!X93)</f>
        <v/>
      </c>
      <c r="N54" s="470" t="str">
        <f>
IF(基本情報入力シート!Y93="","",基本情報入力シート!Y93)</f>
        <v/>
      </c>
      <c r="O54" s="103"/>
      <c r="P54" s="1069"/>
      <c r="Q54" s="1070"/>
      <c r="R54" s="494" t="str">
        <f>
IFERROR(IF('別紙様式3-2（４・５月）'!Z56="ベア加算","",P54*VLOOKUP(N54,【参考】数式用!$AD$2:$AH$27,MATCH(O54,【参考】数式用!$K$4:$N$4,0)+1,0)),"")</f>
        <v/>
      </c>
      <c r="S54" s="127"/>
      <c r="T54" s="1071"/>
      <c r="U54" s="1072"/>
      <c r="V54" s="495" t="str">
        <f>
IFERROR(P54*VLOOKUP(AF54,【参考】数式用4!$DC$3:$DZ$106,MATCH(N54,【参考】数式用4!$DC$2:$DZ$2,0)),"")</f>
        <v/>
      </c>
      <c r="W54" s="104"/>
      <c r="X54" s="126"/>
      <c r="Y54" s="1039" t="str">
        <f>
IFERROR(IF('別紙様式3-2（４・５月）'!Z56="ベア加算","",W54*VLOOKUP(N54,【参考】数式用!$AD$2:$AH$27,MATCH(O54,【参考】数式用!$K$4:$N$4,0)+1,0)),"")</f>
        <v/>
      </c>
      <c r="Z54" s="1039"/>
      <c r="AA54" s="127"/>
      <c r="AB54" s="128"/>
      <c r="AC54" s="496" t="str">
        <f>
IFERROR(X54*VLOOKUP(AG54,【参考】数式用4!$DC$3:$DZ$106,MATCH(N54,【参考】数式用4!$DC$2:$DZ$2,0)),"")</f>
        <v/>
      </c>
      <c r="AD54" s="463" t="str">
        <f t="shared" si="2"/>
        <v/>
      </c>
      <c r="AE54" s="464" t="str">
        <f t="shared" si="3"/>
        <v/>
      </c>
      <c r="AF54" s="492" t="str">
        <f>
IF(O54="","",'別紙様式3-2（４・５月）'!O56&amp;'別紙様式3-2（４・５月）'!P56&amp;'別紙様式3-2（４・５月）'!Q56&amp;"から"&amp;O54)</f>
        <v/>
      </c>
      <c r="AG54" s="492" t="str">
        <f>
IF(OR(W54="",W54="―"),"",'別紙様式3-2（４・５月）'!O56&amp;'別紙様式3-2（４・５月）'!P56&amp;'別紙様式3-2（４・５月）'!Q56&amp;"から"&amp;W54)</f>
        <v/>
      </c>
      <c r="AH54" s="437"/>
      <c r="AI54" s="437"/>
      <c r="AJ54" s="437"/>
      <c r="AK54" s="437"/>
      <c r="AL54" s="437"/>
      <c r="AM54" s="437"/>
      <c r="AN54" s="437"/>
      <c r="AO54" s="437"/>
    </row>
    <row r="55" spans="1:41" s="436" customFormat="1" ht="24.95" customHeight="1">
      <c r="A55" s="493">
        <v>
42</v>
      </c>
      <c r="B55" s="951" t="str">
        <f>
IF(基本情報入力シート!C94="","",基本情報入力シート!C94)</f>
        <v/>
      </c>
      <c r="C55" s="952"/>
      <c r="D55" s="952"/>
      <c r="E55" s="952"/>
      <c r="F55" s="952"/>
      <c r="G55" s="952"/>
      <c r="H55" s="952"/>
      <c r="I55" s="953"/>
      <c r="J55" s="467" t="str">
        <f>
IF(基本情報入力シート!M94="","",基本情報入力シート!M94)</f>
        <v/>
      </c>
      <c r="K55" s="468" t="str">
        <f>
IF(基本情報入力シート!R94="","",基本情報入力シート!R94)</f>
        <v/>
      </c>
      <c r="L55" s="468" t="str">
        <f>
IF(基本情報入力シート!W94="","",基本情報入力シート!W94)</f>
        <v/>
      </c>
      <c r="M55" s="469" t="str">
        <f>
IF(基本情報入力シート!X94="","",基本情報入力シート!X94)</f>
        <v/>
      </c>
      <c r="N55" s="470" t="str">
        <f>
IF(基本情報入力シート!Y94="","",基本情報入力シート!Y94)</f>
        <v/>
      </c>
      <c r="O55" s="103"/>
      <c r="P55" s="1069"/>
      <c r="Q55" s="1070"/>
      <c r="R55" s="494" t="str">
        <f>
IFERROR(IF('別紙様式3-2（４・５月）'!Z57="ベア加算","",P55*VLOOKUP(N55,【参考】数式用!$AD$2:$AH$27,MATCH(O55,【参考】数式用!$K$4:$N$4,0)+1,0)),"")</f>
        <v/>
      </c>
      <c r="S55" s="127"/>
      <c r="T55" s="1071"/>
      <c r="U55" s="1072"/>
      <c r="V55" s="495" t="str">
        <f>
IFERROR(P55*VLOOKUP(AF55,【参考】数式用4!$DC$3:$DZ$106,MATCH(N55,【参考】数式用4!$DC$2:$DZ$2,0)),"")</f>
        <v/>
      </c>
      <c r="W55" s="104"/>
      <c r="X55" s="126"/>
      <c r="Y55" s="1039" t="str">
        <f>
IFERROR(IF('別紙様式3-2（４・５月）'!Z57="ベア加算","",W55*VLOOKUP(N55,【参考】数式用!$AD$2:$AH$27,MATCH(O55,【参考】数式用!$K$4:$N$4,0)+1,0)),"")</f>
        <v/>
      </c>
      <c r="Z55" s="1039"/>
      <c r="AA55" s="127"/>
      <c r="AB55" s="128"/>
      <c r="AC55" s="496" t="str">
        <f>
IFERROR(X55*VLOOKUP(AG55,【参考】数式用4!$DC$3:$DZ$106,MATCH(N55,【参考】数式用4!$DC$2:$DZ$2,0)),"")</f>
        <v/>
      </c>
      <c r="AD55" s="463" t="str">
        <f t="shared" si="2"/>
        <v/>
      </c>
      <c r="AE55" s="464" t="str">
        <f t="shared" si="3"/>
        <v/>
      </c>
      <c r="AF55" s="492" t="str">
        <f>
IF(O55="","",'別紙様式3-2（４・５月）'!O57&amp;'別紙様式3-2（４・５月）'!P57&amp;'別紙様式3-2（４・５月）'!Q57&amp;"から"&amp;O55)</f>
        <v/>
      </c>
      <c r="AG55" s="492" t="str">
        <f>
IF(OR(W55="",W55="―"),"",'別紙様式3-2（４・５月）'!O57&amp;'別紙様式3-2（４・５月）'!P57&amp;'別紙様式3-2（４・５月）'!Q57&amp;"から"&amp;W55)</f>
        <v/>
      </c>
      <c r="AH55" s="437"/>
      <c r="AI55" s="437"/>
      <c r="AJ55" s="437"/>
      <c r="AK55" s="437"/>
      <c r="AL55" s="437"/>
      <c r="AM55" s="437"/>
      <c r="AN55" s="437"/>
      <c r="AO55" s="437"/>
    </row>
    <row r="56" spans="1:41" s="436" customFormat="1" ht="24.95" customHeight="1">
      <c r="A56" s="493">
        <v>
43</v>
      </c>
      <c r="B56" s="951" t="str">
        <f>
IF(基本情報入力シート!C95="","",基本情報入力シート!C95)</f>
        <v/>
      </c>
      <c r="C56" s="952"/>
      <c r="D56" s="952"/>
      <c r="E56" s="952"/>
      <c r="F56" s="952"/>
      <c r="G56" s="952"/>
      <c r="H56" s="952"/>
      <c r="I56" s="953"/>
      <c r="J56" s="467" t="str">
        <f>
IF(基本情報入力シート!M95="","",基本情報入力シート!M95)</f>
        <v/>
      </c>
      <c r="K56" s="468" t="str">
        <f>
IF(基本情報入力シート!R95="","",基本情報入力シート!R95)</f>
        <v/>
      </c>
      <c r="L56" s="468" t="str">
        <f>
IF(基本情報入力シート!W95="","",基本情報入力シート!W95)</f>
        <v/>
      </c>
      <c r="M56" s="469" t="str">
        <f>
IF(基本情報入力シート!X95="","",基本情報入力シート!X95)</f>
        <v/>
      </c>
      <c r="N56" s="470" t="str">
        <f>
IF(基本情報入力シート!Y95="","",基本情報入力シート!Y95)</f>
        <v/>
      </c>
      <c r="O56" s="103"/>
      <c r="P56" s="1069"/>
      <c r="Q56" s="1070"/>
      <c r="R56" s="494" t="str">
        <f>
IFERROR(IF('別紙様式3-2（４・５月）'!Z58="ベア加算","",P56*VLOOKUP(N56,【参考】数式用!$AD$2:$AH$27,MATCH(O56,【参考】数式用!$K$4:$N$4,0)+1,0)),"")</f>
        <v/>
      </c>
      <c r="S56" s="127"/>
      <c r="T56" s="1071"/>
      <c r="U56" s="1072"/>
      <c r="V56" s="495" t="str">
        <f>
IFERROR(P56*VLOOKUP(AF56,【参考】数式用4!$DC$3:$DZ$106,MATCH(N56,【参考】数式用4!$DC$2:$DZ$2,0)),"")</f>
        <v/>
      </c>
      <c r="W56" s="104"/>
      <c r="X56" s="126"/>
      <c r="Y56" s="1039" t="str">
        <f>
IFERROR(IF('別紙様式3-2（４・５月）'!Z58="ベア加算","",W56*VLOOKUP(N56,【参考】数式用!$AD$2:$AH$27,MATCH(O56,【参考】数式用!$K$4:$N$4,0)+1,0)),"")</f>
        <v/>
      </c>
      <c r="Z56" s="1039"/>
      <c r="AA56" s="127"/>
      <c r="AB56" s="128"/>
      <c r="AC56" s="496" t="str">
        <f>
IFERROR(X56*VLOOKUP(AG56,【参考】数式用4!$DC$3:$DZ$106,MATCH(N56,【参考】数式用4!$DC$2:$DZ$2,0)),"")</f>
        <v/>
      </c>
      <c r="AD56" s="463" t="str">
        <f t="shared" si="2"/>
        <v/>
      </c>
      <c r="AE56" s="464" t="str">
        <f t="shared" si="3"/>
        <v/>
      </c>
      <c r="AF56" s="492" t="str">
        <f>
IF(O56="","",'別紙様式3-2（４・５月）'!O58&amp;'別紙様式3-2（４・５月）'!P58&amp;'別紙様式3-2（４・５月）'!Q58&amp;"から"&amp;O56)</f>
        <v/>
      </c>
      <c r="AG56" s="492" t="str">
        <f>
IF(OR(W56="",W56="―"),"",'別紙様式3-2（４・５月）'!O58&amp;'別紙様式3-2（４・５月）'!P58&amp;'別紙様式3-2（４・５月）'!Q58&amp;"から"&amp;W56)</f>
        <v/>
      </c>
      <c r="AH56" s="437"/>
      <c r="AI56" s="437"/>
      <c r="AJ56" s="437"/>
      <c r="AK56" s="437"/>
      <c r="AL56" s="437"/>
      <c r="AM56" s="437"/>
      <c r="AN56" s="437"/>
      <c r="AO56" s="437"/>
    </row>
    <row r="57" spans="1:41" s="436" customFormat="1" ht="24.95" customHeight="1">
      <c r="A57" s="493">
        <v>
44</v>
      </c>
      <c r="B57" s="951" t="str">
        <f>
IF(基本情報入力シート!C96="","",基本情報入力シート!C96)</f>
        <v/>
      </c>
      <c r="C57" s="952"/>
      <c r="D57" s="952"/>
      <c r="E57" s="952"/>
      <c r="F57" s="952"/>
      <c r="G57" s="952"/>
      <c r="H57" s="952"/>
      <c r="I57" s="953"/>
      <c r="J57" s="467" t="str">
        <f>
IF(基本情報入力シート!M96="","",基本情報入力シート!M96)</f>
        <v/>
      </c>
      <c r="K57" s="468" t="str">
        <f>
IF(基本情報入力シート!R96="","",基本情報入力シート!R96)</f>
        <v/>
      </c>
      <c r="L57" s="468" t="str">
        <f>
IF(基本情報入力シート!W96="","",基本情報入力シート!W96)</f>
        <v/>
      </c>
      <c r="M57" s="469" t="str">
        <f>
IF(基本情報入力シート!X96="","",基本情報入力シート!X96)</f>
        <v/>
      </c>
      <c r="N57" s="470" t="str">
        <f>
IF(基本情報入力シート!Y96="","",基本情報入力シート!Y96)</f>
        <v/>
      </c>
      <c r="O57" s="103"/>
      <c r="P57" s="1069"/>
      <c r="Q57" s="1070"/>
      <c r="R57" s="494" t="str">
        <f>
IFERROR(IF('別紙様式3-2（４・５月）'!Z59="ベア加算","",P57*VLOOKUP(N57,【参考】数式用!$AD$2:$AH$27,MATCH(O57,【参考】数式用!$K$4:$N$4,0)+1,0)),"")</f>
        <v/>
      </c>
      <c r="S57" s="127"/>
      <c r="T57" s="1071"/>
      <c r="U57" s="1072"/>
      <c r="V57" s="495" t="str">
        <f>
IFERROR(P57*VLOOKUP(AF57,【参考】数式用4!$DC$3:$DZ$106,MATCH(N57,【参考】数式用4!$DC$2:$DZ$2,0)),"")</f>
        <v/>
      </c>
      <c r="W57" s="104"/>
      <c r="X57" s="126"/>
      <c r="Y57" s="1039" t="str">
        <f>
IFERROR(IF('別紙様式3-2（４・５月）'!Z59="ベア加算","",W57*VLOOKUP(N57,【参考】数式用!$AD$2:$AH$27,MATCH(O57,【参考】数式用!$K$4:$N$4,0)+1,0)),"")</f>
        <v/>
      </c>
      <c r="Z57" s="1039"/>
      <c r="AA57" s="127"/>
      <c r="AB57" s="128"/>
      <c r="AC57" s="496" t="str">
        <f>
IFERROR(X57*VLOOKUP(AG57,【参考】数式用4!$DC$3:$DZ$106,MATCH(N57,【参考】数式用4!$DC$2:$DZ$2,0)),"")</f>
        <v/>
      </c>
      <c r="AD57" s="463" t="str">
        <f t="shared" si="2"/>
        <v/>
      </c>
      <c r="AE57" s="464" t="str">
        <f t="shared" si="3"/>
        <v/>
      </c>
      <c r="AF57" s="492" t="str">
        <f>
IF(O57="","",'別紙様式3-2（４・５月）'!O59&amp;'別紙様式3-2（４・５月）'!P59&amp;'別紙様式3-2（４・５月）'!Q59&amp;"から"&amp;O57)</f>
        <v/>
      </c>
      <c r="AG57" s="492" t="str">
        <f>
IF(OR(W57="",W57="―"),"",'別紙様式3-2（４・５月）'!O59&amp;'別紙様式3-2（４・５月）'!P59&amp;'別紙様式3-2（４・５月）'!Q59&amp;"から"&amp;W57)</f>
        <v/>
      </c>
      <c r="AH57" s="437"/>
      <c r="AI57" s="437"/>
      <c r="AJ57" s="437"/>
      <c r="AK57" s="437"/>
      <c r="AL57" s="437"/>
      <c r="AM57" s="437"/>
      <c r="AN57" s="437"/>
      <c r="AO57" s="437"/>
    </row>
    <row r="58" spans="1:41" s="436" customFormat="1" ht="24.95" customHeight="1">
      <c r="A58" s="493">
        <v>
45</v>
      </c>
      <c r="B58" s="951" t="str">
        <f>
IF(基本情報入力シート!C97="","",基本情報入力シート!C97)</f>
        <v/>
      </c>
      <c r="C58" s="952"/>
      <c r="D58" s="952"/>
      <c r="E58" s="952"/>
      <c r="F58" s="952"/>
      <c r="G58" s="952"/>
      <c r="H58" s="952"/>
      <c r="I58" s="953"/>
      <c r="J58" s="467" t="str">
        <f>
IF(基本情報入力シート!M97="","",基本情報入力シート!M97)</f>
        <v/>
      </c>
      <c r="K58" s="468" t="str">
        <f>
IF(基本情報入力シート!R97="","",基本情報入力シート!R97)</f>
        <v/>
      </c>
      <c r="L58" s="468" t="str">
        <f>
IF(基本情報入力シート!W97="","",基本情報入力シート!W97)</f>
        <v/>
      </c>
      <c r="M58" s="469" t="str">
        <f>
IF(基本情報入力シート!X97="","",基本情報入力シート!X97)</f>
        <v/>
      </c>
      <c r="N58" s="470" t="str">
        <f>
IF(基本情報入力シート!Y97="","",基本情報入力シート!Y97)</f>
        <v/>
      </c>
      <c r="O58" s="103"/>
      <c r="P58" s="1069"/>
      <c r="Q58" s="1070"/>
      <c r="R58" s="494" t="str">
        <f>
IFERROR(IF('別紙様式3-2（４・５月）'!Z60="ベア加算","",P58*VLOOKUP(N58,【参考】数式用!$AD$2:$AH$27,MATCH(O58,【参考】数式用!$K$4:$N$4,0)+1,0)),"")</f>
        <v/>
      </c>
      <c r="S58" s="127"/>
      <c r="T58" s="1071"/>
      <c r="U58" s="1072"/>
      <c r="V58" s="495" t="str">
        <f>
IFERROR(P58*VLOOKUP(AF58,【参考】数式用4!$DC$3:$DZ$106,MATCH(N58,【参考】数式用4!$DC$2:$DZ$2,0)),"")</f>
        <v/>
      </c>
      <c r="W58" s="104"/>
      <c r="X58" s="126"/>
      <c r="Y58" s="1039" t="str">
        <f>
IFERROR(IF('別紙様式3-2（４・５月）'!Z60="ベア加算","",W58*VLOOKUP(N58,【参考】数式用!$AD$2:$AH$27,MATCH(O58,【参考】数式用!$K$4:$N$4,0)+1,0)),"")</f>
        <v/>
      </c>
      <c r="Z58" s="1039"/>
      <c r="AA58" s="127"/>
      <c r="AB58" s="128"/>
      <c r="AC58" s="496" t="str">
        <f>
IFERROR(X58*VLOOKUP(AG58,【参考】数式用4!$DC$3:$DZ$106,MATCH(N58,【参考】数式用4!$DC$2:$DZ$2,0)),"")</f>
        <v/>
      </c>
      <c r="AD58" s="463" t="str">
        <f t="shared" si="2"/>
        <v/>
      </c>
      <c r="AE58" s="464" t="str">
        <f t="shared" si="3"/>
        <v/>
      </c>
      <c r="AF58" s="492" t="str">
        <f>
IF(O58="","",'別紙様式3-2（４・５月）'!O60&amp;'別紙様式3-2（４・５月）'!P60&amp;'別紙様式3-2（４・５月）'!Q60&amp;"から"&amp;O58)</f>
        <v/>
      </c>
      <c r="AG58" s="492" t="str">
        <f>
IF(OR(W58="",W58="―"),"",'別紙様式3-2（４・５月）'!O60&amp;'別紙様式3-2（４・５月）'!P60&amp;'別紙様式3-2（４・５月）'!Q60&amp;"から"&amp;W58)</f>
        <v/>
      </c>
      <c r="AH58" s="437"/>
      <c r="AI58" s="437"/>
      <c r="AJ58" s="437"/>
      <c r="AK58" s="437"/>
      <c r="AL58" s="437"/>
      <c r="AM58" s="437"/>
      <c r="AN58" s="437"/>
      <c r="AO58" s="437"/>
    </row>
    <row r="59" spans="1:41" s="436" customFormat="1" ht="24.95" customHeight="1">
      <c r="A59" s="493">
        <v>
46</v>
      </c>
      <c r="B59" s="951" t="str">
        <f>
IF(基本情報入力シート!C98="","",基本情報入力シート!C98)</f>
        <v/>
      </c>
      <c r="C59" s="952"/>
      <c r="D59" s="952"/>
      <c r="E59" s="952"/>
      <c r="F59" s="952"/>
      <c r="G59" s="952"/>
      <c r="H59" s="952"/>
      <c r="I59" s="953"/>
      <c r="J59" s="467" t="str">
        <f>
IF(基本情報入力シート!M98="","",基本情報入力シート!M98)</f>
        <v/>
      </c>
      <c r="K59" s="468" t="str">
        <f>
IF(基本情報入力シート!R98="","",基本情報入力シート!R98)</f>
        <v/>
      </c>
      <c r="L59" s="468" t="str">
        <f>
IF(基本情報入力シート!W98="","",基本情報入力シート!W98)</f>
        <v/>
      </c>
      <c r="M59" s="469" t="str">
        <f>
IF(基本情報入力シート!X98="","",基本情報入力シート!X98)</f>
        <v/>
      </c>
      <c r="N59" s="470" t="str">
        <f>
IF(基本情報入力シート!Y98="","",基本情報入力シート!Y98)</f>
        <v/>
      </c>
      <c r="O59" s="103"/>
      <c r="P59" s="1069"/>
      <c r="Q59" s="1070"/>
      <c r="R59" s="494" t="str">
        <f>
IFERROR(IF('別紙様式3-2（４・５月）'!Z61="ベア加算","",P59*VLOOKUP(N59,【参考】数式用!$AD$2:$AH$27,MATCH(O59,【参考】数式用!$K$4:$N$4,0)+1,0)),"")</f>
        <v/>
      </c>
      <c r="S59" s="127"/>
      <c r="T59" s="1071"/>
      <c r="U59" s="1072"/>
      <c r="V59" s="495" t="str">
        <f>
IFERROR(P59*VLOOKUP(AF59,【参考】数式用4!$DC$3:$DZ$106,MATCH(N59,【参考】数式用4!$DC$2:$DZ$2,0)),"")</f>
        <v/>
      </c>
      <c r="W59" s="104"/>
      <c r="X59" s="126"/>
      <c r="Y59" s="1039" t="str">
        <f>
IFERROR(IF('別紙様式3-2（４・５月）'!Z61="ベア加算","",W59*VLOOKUP(N59,【参考】数式用!$AD$2:$AH$27,MATCH(O59,【参考】数式用!$K$4:$N$4,0)+1,0)),"")</f>
        <v/>
      </c>
      <c r="Z59" s="1039"/>
      <c r="AA59" s="127"/>
      <c r="AB59" s="128"/>
      <c r="AC59" s="496" t="str">
        <f>
IFERROR(X59*VLOOKUP(AG59,【参考】数式用4!$DC$3:$DZ$106,MATCH(N59,【参考】数式用4!$DC$2:$DZ$2,0)),"")</f>
        <v/>
      </c>
      <c r="AD59" s="463" t="str">
        <f t="shared" si="2"/>
        <v/>
      </c>
      <c r="AE59" s="464" t="str">
        <f t="shared" si="3"/>
        <v/>
      </c>
      <c r="AF59" s="492" t="str">
        <f>
IF(O59="","",'別紙様式3-2（４・５月）'!O61&amp;'別紙様式3-2（４・５月）'!P61&amp;'別紙様式3-2（４・５月）'!Q61&amp;"から"&amp;O59)</f>
        <v/>
      </c>
      <c r="AG59" s="492" t="str">
        <f>
IF(OR(W59="",W59="―"),"",'別紙様式3-2（４・５月）'!O61&amp;'別紙様式3-2（４・５月）'!P61&amp;'別紙様式3-2（４・５月）'!Q61&amp;"から"&amp;W59)</f>
        <v/>
      </c>
      <c r="AH59" s="437"/>
      <c r="AI59" s="437"/>
      <c r="AJ59" s="437"/>
      <c r="AK59" s="437"/>
      <c r="AL59" s="437"/>
      <c r="AM59" s="437"/>
      <c r="AN59" s="437"/>
      <c r="AO59" s="437"/>
    </row>
    <row r="60" spans="1:41" s="436" customFormat="1" ht="24.95" customHeight="1">
      <c r="A60" s="493">
        <v>
47</v>
      </c>
      <c r="B60" s="951" t="str">
        <f>
IF(基本情報入力シート!C99="","",基本情報入力シート!C99)</f>
        <v/>
      </c>
      <c r="C60" s="952"/>
      <c r="D60" s="952"/>
      <c r="E60" s="952"/>
      <c r="F60" s="952"/>
      <c r="G60" s="952"/>
      <c r="H60" s="952"/>
      <c r="I60" s="953"/>
      <c r="J60" s="467" t="str">
        <f>
IF(基本情報入力シート!M99="","",基本情報入力シート!M99)</f>
        <v/>
      </c>
      <c r="K60" s="468" t="str">
        <f>
IF(基本情報入力シート!R99="","",基本情報入力シート!R99)</f>
        <v/>
      </c>
      <c r="L60" s="468" t="str">
        <f>
IF(基本情報入力シート!W99="","",基本情報入力シート!W99)</f>
        <v/>
      </c>
      <c r="M60" s="469" t="str">
        <f>
IF(基本情報入力シート!X99="","",基本情報入力シート!X99)</f>
        <v/>
      </c>
      <c r="N60" s="470" t="str">
        <f>
IF(基本情報入力シート!Y99="","",基本情報入力シート!Y99)</f>
        <v/>
      </c>
      <c r="O60" s="103"/>
      <c r="P60" s="1069"/>
      <c r="Q60" s="1070"/>
      <c r="R60" s="494" t="str">
        <f>
IFERROR(IF('別紙様式3-2（４・５月）'!Z62="ベア加算","",P60*VLOOKUP(N60,【参考】数式用!$AD$2:$AH$27,MATCH(O60,【参考】数式用!$K$4:$N$4,0)+1,0)),"")</f>
        <v/>
      </c>
      <c r="S60" s="127"/>
      <c r="T60" s="1071"/>
      <c r="U60" s="1072"/>
      <c r="V60" s="495" t="str">
        <f>
IFERROR(P60*VLOOKUP(AF60,【参考】数式用4!$DC$3:$DZ$106,MATCH(N60,【参考】数式用4!$DC$2:$DZ$2,0)),"")</f>
        <v/>
      </c>
      <c r="W60" s="104"/>
      <c r="X60" s="126"/>
      <c r="Y60" s="1039" t="str">
        <f>
IFERROR(IF('別紙様式3-2（４・５月）'!Z62="ベア加算","",W60*VLOOKUP(N60,【参考】数式用!$AD$2:$AH$27,MATCH(O60,【参考】数式用!$K$4:$N$4,0)+1,0)),"")</f>
        <v/>
      </c>
      <c r="Z60" s="1039"/>
      <c r="AA60" s="127"/>
      <c r="AB60" s="128"/>
      <c r="AC60" s="496" t="str">
        <f>
IFERROR(X60*VLOOKUP(AG60,【参考】数式用4!$DC$3:$DZ$106,MATCH(N60,【参考】数式用4!$DC$2:$DZ$2,0)),"")</f>
        <v/>
      </c>
      <c r="AD60" s="463" t="str">
        <f t="shared" si="2"/>
        <v/>
      </c>
      <c r="AE60" s="464" t="str">
        <f t="shared" si="3"/>
        <v/>
      </c>
      <c r="AF60" s="492" t="str">
        <f>
IF(O60="","",'別紙様式3-2（４・５月）'!O62&amp;'別紙様式3-2（４・５月）'!P62&amp;'別紙様式3-2（４・５月）'!Q62&amp;"から"&amp;O60)</f>
        <v/>
      </c>
      <c r="AG60" s="492" t="str">
        <f>
IF(OR(W60="",W60="―"),"",'別紙様式3-2（４・５月）'!O62&amp;'別紙様式3-2（４・５月）'!P62&amp;'別紙様式3-2（４・５月）'!Q62&amp;"から"&amp;W60)</f>
        <v/>
      </c>
      <c r="AH60" s="437"/>
      <c r="AI60" s="437"/>
      <c r="AJ60" s="437"/>
      <c r="AK60" s="437"/>
      <c r="AL60" s="437"/>
      <c r="AM60" s="437"/>
      <c r="AN60" s="437"/>
      <c r="AO60" s="437"/>
    </row>
    <row r="61" spans="1:41" s="436" customFormat="1" ht="24.95" customHeight="1">
      <c r="A61" s="493">
        <v>
48</v>
      </c>
      <c r="B61" s="951" t="str">
        <f>
IF(基本情報入力シート!C100="","",基本情報入力シート!C100)</f>
        <v/>
      </c>
      <c r="C61" s="952"/>
      <c r="D61" s="952"/>
      <c r="E61" s="952"/>
      <c r="F61" s="952"/>
      <c r="G61" s="952"/>
      <c r="H61" s="952"/>
      <c r="I61" s="953"/>
      <c r="J61" s="467" t="str">
        <f>
IF(基本情報入力シート!M100="","",基本情報入力シート!M100)</f>
        <v/>
      </c>
      <c r="K61" s="468" t="str">
        <f>
IF(基本情報入力シート!R100="","",基本情報入力シート!R100)</f>
        <v/>
      </c>
      <c r="L61" s="468" t="str">
        <f>
IF(基本情報入力シート!W100="","",基本情報入力シート!W100)</f>
        <v/>
      </c>
      <c r="M61" s="469" t="str">
        <f>
IF(基本情報入力シート!X100="","",基本情報入力シート!X100)</f>
        <v/>
      </c>
      <c r="N61" s="470" t="str">
        <f>
IF(基本情報入力シート!Y100="","",基本情報入力シート!Y100)</f>
        <v/>
      </c>
      <c r="O61" s="103"/>
      <c r="P61" s="1069"/>
      <c r="Q61" s="1070"/>
      <c r="R61" s="494" t="str">
        <f>
IFERROR(IF('別紙様式3-2（４・５月）'!Z63="ベア加算","",P61*VLOOKUP(N61,【参考】数式用!$AD$2:$AH$27,MATCH(O61,【参考】数式用!$K$4:$N$4,0)+1,0)),"")</f>
        <v/>
      </c>
      <c r="S61" s="127"/>
      <c r="T61" s="1071"/>
      <c r="U61" s="1072"/>
      <c r="V61" s="495" t="str">
        <f>
IFERROR(P61*VLOOKUP(AF61,【参考】数式用4!$DC$3:$DZ$106,MATCH(N61,【参考】数式用4!$DC$2:$DZ$2,0)),"")</f>
        <v/>
      </c>
      <c r="W61" s="104"/>
      <c r="X61" s="126"/>
      <c r="Y61" s="1039" t="str">
        <f>
IFERROR(IF('別紙様式3-2（４・５月）'!Z63="ベア加算","",W61*VLOOKUP(N61,【参考】数式用!$AD$2:$AH$27,MATCH(O61,【参考】数式用!$K$4:$N$4,0)+1,0)),"")</f>
        <v/>
      </c>
      <c r="Z61" s="1039"/>
      <c r="AA61" s="127"/>
      <c r="AB61" s="128"/>
      <c r="AC61" s="496" t="str">
        <f>
IFERROR(X61*VLOOKUP(AG61,【参考】数式用4!$DC$3:$DZ$106,MATCH(N61,【参考】数式用4!$DC$2:$DZ$2,0)),"")</f>
        <v/>
      </c>
      <c r="AD61" s="463" t="str">
        <f t="shared" si="2"/>
        <v/>
      </c>
      <c r="AE61" s="464" t="str">
        <f t="shared" si="3"/>
        <v/>
      </c>
      <c r="AF61" s="492" t="str">
        <f>
IF(O61="","",'別紙様式3-2（４・５月）'!O63&amp;'別紙様式3-2（４・５月）'!P63&amp;'別紙様式3-2（４・５月）'!Q63&amp;"から"&amp;O61)</f>
        <v/>
      </c>
      <c r="AG61" s="492" t="str">
        <f>
IF(OR(W61="",W61="―"),"",'別紙様式3-2（４・５月）'!O63&amp;'別紙様式3-2（４・５月）'!P63&amp;'別紙様式3-2（４・５月）'!Q63&amp;"から"&amp;W61)</f>
        <v/>
      </c>
      <c r="AH61" s="437"/>
      <c r="AI61" s="437"/>
      <c r="AJ61" s="437"/>
      <c r="AK61" s="437"/>
      <c r="AL61" s="437"/>
      <c r="AM61" s="437"/>
      <c r="AN61" s="437"/>
      <c r="AO61" s="437"/>
    </row>
    <row r="62" spans="1:41" s="436" customFormat="1" ht="24.95" customHeight="1">
      <c r="A62" s="493">
        <v>
49</v>
      </c>
      <c r="B62" s="951" t="str">
        <f>
IF(基本情報入力シート!C101="","",基本情報入力シート!C101)</f>
        <v/>
      </c>
      <c r="C62" s="952"/>
      <c r="D62" s="952"/>
      <c r="E62" s="952"/>
      <c r="F62" s="952"/>
      <c r="G62" s="952"/>
      <c r="H62" s="952"/>
      <c r="I62" s="953"/>
      <c r="J62" s="467" t="str">
        <f>
IF(基本情報入力シート!M101="","",基本情報入力シート!M101)</f>
        <v/>
      </c>
      <c r="K62" s="468" t="str">
        <f>
IF(基本情報入力シート!R101="","",基本情報入力シート!R101)</f>
        <v/>
      </c>
      <c r="L62" s="468" t="str">
        <f>
IF(基本情報入力シート!W101="","",基本情報入力シート!W101)</f>
        <v/>
      </c>
      <c r="M62" s="469" t="str">
        <f>
IF(基本情報入力シート!X101="","",基本情報入力シート!X101)</f>
        <v/>
      </c>
      <c r="N62" s="470" t="str">
        <f>
IF(基本情報入力シート!Y101="","",基本情報入力シート!Y101)</f>
        <v/>
      </c>
      <c r="O62" s="103"/>
      <c r="P62" s="1069"/>
      <c r="Q62" s="1070"/>
      <c r="R62" s="494" t="str">
        <f>
IFERROR(IF('別紙様式3-2（４・５月）'!Z64="ベア加算","",P62*VLOOKUP(N62,【参考】数式用!$AD$2:$AH$27,MATCH(O62,【参考】数式用!$K$4:$N$4,0)+1,0)),"")</f>
        <v/>
      </c>
      <c r="S62" s="127"/>
      <c r="T62" s="1071"/>
      <c r="U62" s="1072"/>
      <c r="V62" s="495" t="str">
        <f>
IFERROR(P62*VLOOKUP(AF62,【参考】数式用4!$DC$3:$DZ$106,MATCH(N62,【参考】数式用4!$DC$2:$DZ$2,0)),"")</f>
        <v/>
      </c>
      <c r="W62" s="104"/>
      <c r="X62" s="126"/>
      <c r="Y62" s="1039" t="str">
        <f>
IFERROR(IF('別紙様式3-2（４・５月）'!Z64="ベア加算","",W62*VLOOKUP(N62,【参考】数式用!$AD$2:$AH$27,MATCH(O62,【参考】数式用!$K$4:$N$4,0)+1,0)),"")</f>
        <v/>
      </c>
      <c r="Z62" s="1039"/>
      <c r="AA62" s="127"/>
      <c r="AB62" s="128"/>
      <c r="AC62" s="496" t="str">
        <f>
IFERROR(X62*VLOOKUP(AG62,【参考】数式用4!$DC$3:$DZ$106,MATCH(N62,【参考】数式用4!$DC$2:$DZ$2,0)),"")</f>
        <v/>
      </c>
      <c r="AD62" s="463" t="str">
        <f t="shared" si="2"/>
        <v/>
      </c>
      <c r="AE62" s="464" t="str">
        <f t="shared" si="3"/>
        <v/>
      </c>
      <c r="AF62" s="492" t="str">
        <f>
IF(O62="","",'別紙様式3-2（４・５月）'!O64&amp;'別紙様式3-2（４・５月）'!P64&amp;'別紙様式3-2（４・５月）'!Q64&amp;"から"&amp;O62)</f>
        <v/>
      </c>
      <c r="AG62" s="492" t="str">
        <f>
IF(OR(W62="",W62="―"),"",'別紙様式3-2（４・５月）'!O64&amp;'別紙様式3-2（４・５月）'!P64&amp;'別紙様式3-2（４・５月）'!Q64&amp;"から"&amp;W62)</f>
        <v/>
      </c>
      <c r="AH62" s="437"/>
      <c r="AI62" s="437"/>
      <c r="AJ62" s="437"/>
      <c r="AK62" s="437"/>
      <c r="AL62" s="437"/>
      <c r="AM62" s="437"/>
      <c r="AN62" s="437"/>
      <c r="AO62" s="437"/>
    </row>
    <row r="63" spans="1:41" s="436" customFormat="1" ht="24.95" customHeight="1">
      <c r="A63" s="493">
        <v>
50</v>
      </c>
      <c r="B63" s="951" t="str">
        <f>
IF(基本情報入力シート!C102="","",基本情報入力シート!C102)</f>
        <v/>
      </c>
      <c r="C63" s="952"/>
      <c r="D63" s="952"/>
      <c r="E63" s="952"/>
      <c r="F63" s="952"/>
      <c r="G63" s="952"/>
      <c r="H63" s="952"/>
      <c r="I63" s="953"/>
      <c r="J63" s="467" t="str">
        <f>
IF(基本情報入力シート!M102="","",基本情報入力シート!M102)</f>
        <v/>
      </c>
      <c r="K63" s="468" t="str">
        <f>
IF(基本情報入力シート!R102="","",基本情報入力シート!R102)</f>
        <v/>
      </c>
      <c r="L63" s="468" t="str">
        <f>
IF(基本情報入力シート!W102="","",基本情報入力シート!W102)</f>
        <v/>
      </c>
      <c r="M63" s="469" t="str">
        <f>
IF(基本情報入力シート!X102="","",基本情報入力シート!X102)</f>
        <v/>
      </c>
      <c r="N63" s="470" t="str">
        <f>
IF(基本情報入力シート!Y102="","",基本情報入力シート!Y102)</f>
        <v/>
      </c>
      <c r="O63" s="103"/>
      <c r="P63" s="1069"/>
      <c r="Q63" s="1070"/>
      <c r="R63" s="494" t="str">
        <f>
IFERROR(IF('別紙様式3-2（４・５月）'!Z65="ベア加算","",P63*VLOOKUP(N63,【参考】数式用!$AD$2:$AH$27,MATCH(O63,【参考】数式用!$K$4:$N$4,0)+1,0)),"")</f>
        <v/>
      </c>
      <c r="S63" s="127"/>
      <c r="T63" s="1071"/>
      <c r="U63" s="1072"/>
      <c r="V63" s="495" t="str">
        <f>
IFERROR(P63*VLOOKUP(AF63,【参考】数式用4!$DC$3:$DZ$106,MATCH(N63,【参考】数式用4!$DC$2:$DZ$2,0)),"")</f>
        <v/>
      </c>
      <c r="W63" s="104"/>
      <c r="X63" s="126"/>
      <c r="Y63" s="1039" t="str">
        <f>
IFERROR(IF('別紙様式3-2（４・５月）'!Z65="ベア加算","",W63*VLOOKUP(N63,【参考】数式用!$AD$2:$AH$27,MATCH(O63,【参考】数式用!$K$4:$N$4,0)+1,0)),"")</f>
        <v/>
      </c>
      <c r="Z63" s="1039"/>
      <c r="AA63" s="127"/>
      <c r="AB63" s="128"/>
      <c r="AC63" s="496" t="str">
        <f>
IFERROR(X63*VLOOKUP(AG63,【参考】数式用4!$DC$3:$DZ$106,MATCH(N63,【参考】数式用4!$DC$2:$DZ$2,0)),"")</f>
        <v/>
      </c>
      <c r="AD63" s="463" t="str">
        <f t="shared" si="2"/>
        <v/>
      </c>
      <c r="AE63" s="464" t="str">
        <f t="shared" si="3"/>
        <v/>
      </c>
      <c r="AF63" s="492" t="str">
        <f>
IF(O63="","",'別紙様式3-2（４・５月）'!O65&amp;'別紙様式3-2（４・５月）'!P65&amp;'別紙様式3-2（４・５月）'!Q65&amp;"から"&amp;O63)</f>
        <v/>
      </c>
      <c r="AG63" s="492" t="str">
        <f>
IF(OR(W63="",W63="―"),"",'別紙様式3-2（４・５月）'!O65&amp;'別紙様式3-2（４・５月）'!P65&amp;'別紙様式3-2（４・５月）'!Q65&amp;"から"&amp;W63)</f>
        <v/>
      </c>
      <c r="AH63" s="437"/>
      <c r="AI63" s="437"/>
      <c r="AJ63" s="437"/>
      <c r="AK63" s="437"/>
      <c r="AL63" s="437"/>
      <c r="AM63" s="437"/>
      <c r="AN63" s="437"/>
      <c r="AO63" s="437"/>
    </row>
    <row r="64" spans="1:41" s="436" customFormat="1" ht="24.95" customHeight="1">
      <c r="A64" s="493">
        <v>
51</v>
      </c>
      <c r="B64" s="951" t="str">
        <f>
IF(基本情報入力シート!C103="","",基本情報入力シート!C103)</f>
        <v/>
      </c>
      <c r="C64" s="952"/>
      <c r="D64" s="952"/>
      <c r="E64" s="952"/>
      <c r="F64" s="952"/>
      <c r="G64" s="952"/>
      <c r="H64" s="952"/>
      <c r="I64" s="953"/>
      <c r="J64" s="467" t="str">
        <f>
IF(基本情報入力シート!M103="","",基本情報入力シート!M103)</f>
        <v/>
      </c>
      <c r="K64" s="468" t="str">
        <f>
IF(基本情報入力シート!R103="","",基本情報入力シート!R103)</f>
        <v/>
      </c>
      <c r="L64" s="468" t="str">
        <f>
IF(基本情報入力シート!W103="","",基本情報入力シート!W103)</f>
        <v/>
      </c>
      <c r="M64" s="469" t="str">
        <f>
IF(基本情報入力シート!X103="","",基本情報入力シート!X103)</f>
        <v/>
      </c>
      <c r="N64" s="470" t="str">
        <f>
IF(基本情報入力シート!Y103="","",基本情報入力シート!Y103)</f>
        <v/>
      </c>
      <c r="O64" s="103"/>
      <c r="P64" s="1069"/>
      <c r="Q64" s="1070"/>
      <c r="R64" s="494" t="str">
        <f>
IFERROR(IF('別紙様式3-2（４・５月）'!Z66="ベア加算","",P64*VLOOKUP(N64,【参考】数式用!$AD$2:$AH$27,MATCH(O64,【参考】数式用!$K$4:$N$4,0)+1,0)),"")</f>
        <v/>
      </c>
      <c r="S64" s="127"/>
      <c r="T64" s="1071"/>
      <c r="U64" s="1072"/>
      <c r="V64" s="495" t="str">
        <f>
IFERROR(P64*VLOOKUP(AF64,【参考】数式用4!$DC$3:$DZ$106,MATCH(N64,【参考】数式用4!$DC$2:$DZ$2,0)),"")</f>
        <v/>
      </c>
      <c r="W64" s="104"/>
      <c r="X64" s="126"/>
      <c r="Y64" s="1039" t="str">
        <f>
IFERROR(IF('別紙様式3-2（４・５月）'!Z66="ベア加算","",W64*VLOOKUP(N64,【参考】数式用!$AD$2:$AH$27,MATCH(O64,【参考】数式用!$K$4:$N$4,0)+1,0)),"")</f>
        <v/>
      </c>
      <c r="Z64" s="1039"/>
      <c r="AA64" s="127"/>
      <c r="AB64" s="128"/>
      <c r="AC64" s="496" t="str">
        <f>
IFERROR(X64*VLOOKUP(AG64,【参考】数式用4!$DC$3:$DZ$106,MATCH(N64,【参考】数式用4!$DC$2:$DZ$2,0)),"")</f>
        <v/>
      </c>
      <c r="AD64" s="463" t="str">
        <f t="shared" si="2"/>
        <v/>
      </c>
      <c r="AE64" s="464" t="str">
        <f t="shared" si="3"/>
        <v/>
      </c>
      <c r="AF64" s="492" t="str">
        <f>
IF(O64="","",'別紙様式3-2（４・５月）'!O66&amp;'別紙様式3-2（４・５月）'!P66&amp;'別紙様式3-2（４・５月）'!Q66&amp;"から"&amp;O64)</f>
        <v/>
      </c>
      <c r="AG64" s="492" t="str">
        <f>
IF(OR(W64="",W64="―"),"",'別紙様式3-2（４・５月）'!O66&amp;'別紙様式3-2（４・５月）'!P66&amp;'別紙様式3-2（４・５月）'!Q66&amp;"から"&amp;W64)</f>
        <v/>
      </c>
      <c r="AH64" s="437"/>
      <c r="AI64" s="437"/>
      <c r="AJ64" s="437"/>
      <c r="AK64" s="437"/>
      <c r="AL64" s="437"/>
      <c r="AM64" s="437"/>
      <c r="AN64" s="437"/>
      <c r="AO64" s="437"/>
    </row>
    <row r="65" spans="1:41" s="436" customFormat="1" ht="24.95" customHeight="1">
      <c r="A65" s="493">
        <v>
52</v>
      </c>
      <c r="B65" s="951" t="str">
        <f>
IF(基本情報入力シート!C104="","",基本情報入力シート!C104)</f>
        <v/>
      </c>
      <c r="C65" s="952"/>
      <c r="D65" s="952"/>
      <c r="E65" s="952"/>
      <c r="F65" s="952"/>
      <c r="G65" s="952"/>
      <c r="H65" s="952"/>
      <c r="I65" s="953"/>
      <c r="J65" s="467" t="str">
        <f>
IF(基本情報入力シート!M104="","",基本情報入力シート!M104)</f>
        <v/>
      </c>
      <c r="K65" s="468" t="str">
        <f>
IF(基本情報入力シート!R104="","",基本情報入力シート!R104)</f>
        <v/>
      </c>
      <c r="L65" s="468" t="str">
        <f>
IF(基本情報入力シート!W104="","",基本情報入力シート!W104)</f>
        <v/>
      </c>
      <c r="M65" s="469" t="str">
        <f>
IF(基本情報入力シート!X104="","",基本情報入力シート!X104)</f>
        <v/>
      </c>
      <c r="N65" s="470" t="str">
        <f>
IF(基本情報入力シート!Y104="","",基本情報入力シート!Y104)</f>
        <v/>
      </c>
      <c r="O65" s="103"/>
      <c r="P65" s="1069"/>
      <c r="Q65" s="1070"/>
      <c r="R65" s="494" t="str">
        <f>
IFERROR(IF('別紙様式3-2（４・５月）'!Z67="ベア加算","",P65*VLOOKUP(N65,【参考】数式用!$AD$2:$AH$27,MATCH(O65,【参考】数式用!$K$4:$N$4,0)+1,0)),"")</f>
        <v/>
      </c>
      <c r="S65" s="127"/>
      <c r="T65" s="1071"/>
      <c r="U65" s="1072"/>
      <c r="V65" s="495" t="str">
        <f>
IFERROR(P65*VLOOKUP(AF65,【参考】数式用4!$DC$3:$DZ$106,MATCH(N65,【参考】数式用4!$DC$2:$DZ$2,0)),"")</f>
        <v/>
      </c>
      <c r="W65" s="104"/>
      <c r="X65" s="126"/>
      <c r="Y65" s="1039" t="str">
        <f>
IFERROR(IF('別紙様式3-2（４・５月）'!Z67="ベア加算","",W65*VLOOKUP(N65,【参考】数式用!$AD$2:$AH$27,MATCH(O65,【参考】数式用!$K$4:$N$4,0)+1,0)),"")</f>
        <v/>
      </c>
      <c r="Z65" s="1039"/>
      <c r="AA65" s="127"/>
      <c r="AB65" s="128"/>
      <c r="AC65" s="496" t="str">
        <f>
IFERROR(X65*VLOOKUP(AG65,【参考】数式用4!$DC$3:$DZ$106,MATCH(N65,【参考】数式用4!$DC$2:$DZ$2,0)),"")</f>
        <v/>
      </c>
      <c r="AD65" s="463" t="str">
        <f t="shared" si="2"/>
        <v/>
      </c>
      <c r="AE65" s="464" t="str">
        <f t="shared" si="3"/>
        <v/>
      </c>
      <c r="AF65" s="492" t="str">
        <f>
IF(O65="","",'別紙様式3-2（４・５月）'!O67&amp;'別紙様式3-2（４・５月）'!P67&amp;'別紙様式3-2（４・５月）'!Q67&amp;"から"&amp;O65)</f>
        <v/>
      </c>
      <c r="AG65" s="492" t="str">
        <f>
IF(OR(W65="",W65="―"),"",'別紙様式3-2（４・５月）'!O67&amp;'別紙様式3-2（４・５月）'!P67&amp;'別紙様式3-2（４・５月）'!Q67&amp;"から"&amp;W65)</f>
        <v/>
      </c>
      <c r="AH65" s="437"/>
      <c r="AI65" s="437"/>
      <c r="AJ65" s="437"/>
      <c r="AK65" s="437"/>
      <c r="AL65" s="437"/>
      <c r="AM65" s="437"/>
      <c r="AN65" s="437"/>
      <c r="AO65" s="437"/>
    </row>
    <row r="66" spans="1:41" s="436" customFormat="1" ht="24.95" customHeight="1">
      <c r="A66" s="493">
        <v>
53</v>
      </c>
      <c r="B66" s="951" t="str">
        <f>
IF(基本情報入力シート!C105="","",基本情報入力シート!C105)</f>
        <v/>
      </c>
      <c r="C66" s="952"/>
      <c r="D66" s="952"/>
      <c r="E66" s="952"/>
      <c r="F66" s="952"/>
      <c r="G66" s="952"/>
      <c r="H66" s="952"/>
      <c r="I66" s="953"/>
      <c r="J66" s="467" t="str">
        <f>
IF(基本情報入力シート!M105="","",基本情報入力シート!M105)</f>
        <v/>
      </c>
      <c r="K66" s="468" t="str">
        <f>
IF(基本情報入力シート!R105="","",基本情報入力シート!R105)</f>
        <v/>
      </c>
      <c r="L66" s="468" t="str">
        <f>
IF(基本情報入力シート!W105="","",基本情報入力シート!W105)</f>
        <v/>
      </c>
      <c r="M66" s="469" t="str">
        <f>
IF(基本情報入力シート!X105="","",基本情報入力シート!X105)</f>
        <v/>
      </c>
      <c r="N66" s="470" t="str">
        <f>
IF(基本情報入力シート!Y105="","",基本情報入力シート!Y105)</f>
        <v/>
      </c>
      <c r="O66" s="103"/>
      <c r="P66" s="1069"/>
      <c r="Q66" s="1070"/>
      <c r="R66" s="494" t="str">
        <f>
IFERROR(IF('別紙様式3-2（４・５月）'!Z68="ベア加算","",P66*VLOOKUP(N66,【参考】数式用!$AD$2:$AH$27,MATCH(O66,【参考】数式用!$K$4:$N$4,0)+1,0)),"")</f>
        <v/>
      </c>
      <c r="S66" s="127"/>
      <c r="T66" s="1071"/>
      <c r="U66" s="1072"/>
      <c r="V66" s="495" t="str">
        <f>
IFERROR(P66*VLOOKUP(AF66,【参考】数式用4!$DC$3:$DZ$106,MATCH(N66,【参考】数式用4!$DC$2:$DZ$2,0)),"")</f>
        <v/>
      </c>
      <c r="W66" s="104"/>
      <c r="X66" s="126"/>
      <c r="Y66" s="1039" t="str">
        <f>
IFERROR(IF('別紙様式3-2（４・５月）'!Z68="ベア加算","",W66*VLOOKUP(N66,【参考】数式用!$AD$2:$AH$27,MATCH(O66,【参考】数式用!$K$4:$N$4,0)+1,0)),"")</f>
        <v/>
      </c>
      <c r="Z66" s="1039"/>
      <c r="AA66" s="127"/>
      <c r="AB66" s="128"/>
      <c r="AC66" s="496" t="str">
        <f>
IFERROR(X66*VLOOKUP(AG66,【参考】数式用4!$DC$3:$DZ$106,MATCH(N66,【参考】数式用4!$DC$2:$DZ$2,0)),"")</f>
        <v/>
      </c>
      <c r="AD66" s="463" t="str">
        <f t="shared" si="2"/>
        <v/>
      </c>
      <c r="AE66" s="464" t="str">
        <f t="shared" si="3"/>
        <v/>
      </c>
      <c r="AF66" s="492" t="str">
        <f>
IF(O66="","",'別紙様式3-2（４・５月）'!O68&amp;'別紙様式3-2（４・５月）'!P68&amp;'別紙様式3-2（４・５月）'!Q68&amp;"から"&amp;O66)</f>
        <v/>
      </c>
      <c r="AG66" s="492" t="str">
        <f>
IF(OR(W66="",W66="―"),"",'別紙様式3-2（４・５月）'!O68&amp;'別紙様式3-2（４・５月）'!P68&amp;'別紙様式3-2（４・５月）'!Q68&amp;"から"&amp;W66)</f>
        <v/>
      </c>
      <c r="AH66" s="437"/>
      <c r="AI66" s="437"/>
      <c r="AJ66" s="437"/>
      <c r="AK66" s="437"/>
      <c r="AL66" s="437"/>
      <c r="AM66" s="437"/>
      <c r="AN66" s="437"/>
      <c r="AO66" s="437"/>
    </row>
    <row r="67" spans="1:41" s="436" customFormat="1" ht="24.95" customHeight="1">
      <c r="A67" s="493">
        <v>
54</v>
      </c>
      <c r="B67" s="951" t="str">
        <f>
IF(基本情報入力シート!C106="","",基本情報入力シート!C106)</f>
        <v/>
      </c>
      <c r="C67" s="952"/>
      <c r="D67" s="952"/>
      <c r="E67" s="952"/>
      <c r="F67" s="952"/>
      <c r="G67" s="952"/>
      <c r="H67" s="952"/>
      <c r="I67" s="953"/>
      <c r="J67" s="467" t="str">
        <f>
IF(基本情報入力シート!M106="","",基本情報入力シート!M106)</f>
        <v/>
      </c>
      <c r="K67" s="468" t="str">
        <f>
IF(基本情報入力シート!R106="","",基本情報入力シート!R106)</f>
        <v/>
      </c>
      <c r="L67" s="468" t="str">
        <f>
IF(基本情報入力シート!W106="","",基本情報入力シート!W106)</f>
        <v/>
      </c>
      <c r="M67" s="469" t="str">
        <f>
IF(基本情報入力シート!X106="","",基本情報入力シート!X106)</f>
        <v/>
      </c>
      <c r="N67" s="470" t="str">
        <f>
IF(基本情報入力シート!Y106="","",基本情報入力シート!Y106)</f>
        <v/>
      </c>
      <c r="O67" s="103"/>
      <c r="P67" s="1069"/>
      <c r="Q67" s="1070"/>
      <c r="R67" s="494" t="str">
        <f>
IFERROR(IF('別紙様式3-2（４・５月）'!Z69="ベア加算","",P67*VLOOKUP(N67,【参考】数式用!$AD$2:$AH$27,MATCH(O67,【参考】数式用!$K$4:$N$4,0)+1,0)),"")</f>
        <v/>
      </c>
      <c r="S67" s="127"/>
      <c r="T67" s="1071"/>
      <c r="U67" s="1072"/>
      <c r="V67" s="495" t="str">
        <f>
IFERROR(P67*VLOOKUP(AF67,【参考】数式用4!$DC$3:$DZ$106,MATCH(N67,【参考】数式用4!$DC$2:$DZ$2,0)),"")</f>
        <v/>
      </c>
      <c r="W67" s="104"/>
      <c r="X67" s="126"/>
      <c r="Y67" s="1039" t="str">
        <f>
IFERROR(IF('別紙様式3-2（４・５月）'!Z69="ベア加算","",W67*VLOOKUP(N67,【参考】数式用!$AD$2:$AH$27,MATCH(O67,【参考】数式用!$K$4:$N$4,0)+1,0)),"")</f>
        <v/>
      </c>
      <c r="Z67" s="1039"/>
      <c r="AA67" s="127"/>
      <c r="AB67" s="128"/>
      <c r="AC67" s="496" t="str">
        <f>
IFERROR(X67*VLOOKUP(AG67,【参考】数式用4!$DC$3:$DZ$106,MATCH(N67,【参考】数式用4!$DC$2:$DZ$2,0)),"")</f>
        <v/>
      </c>
      <c r="AD67" s="463" t="str">
        <f t="shared" si="2"/>
        <v/>
      </c>
      <c r="AE67" s="464" t="str">
        <f t="shared" si="3"/>
        <v/>
      </c>
      <c r="AF67" s="492" t="str">
        <f>
IF(O67="","",'別紙様式3-2（４・５月）'!O69&amp;'別紙様式3-2（４・５月）'!P69&amp;'別紙様式3-2（４・５月）'!Q69&amp;"から"&amp;O67)</f>
        <v/>
      </c>
      <c r="AG67" s="492" t="str">
        <f>
IF(OR(W67="",W67="―"),"",'別紙様式3-2（４・５月）'!O69&amp;'別紙様式3-2（４・５月）'!P69&amp;'別紙様式3-2（４・５月）'!Q69&amp;"から"&amp;W67)</f>
        <v/>
      </c>
      <c r="AH67" s="437"/>
      <c r="AI67" s="437"/>
      <c r="AJ67" s="437"/>
      <c r="AK67" s="437"/>
      <c r="AL67" s="437"/>
      <c r="AM67" s="437"/>
      <c r="AN67" s="437"/>
      <c r="AO67" s="437"/>
    </row>
    <row r="68" spans="1:41" s="436" customFormat="1" ht="24.95" customHeight="1">
      <c r="A68" s="493">
        <v>
55</v>
      </c>
      <c r="B68" s="951" t="str">
        <f>
IF(基本情報入力シート!C107="","",基本情報入力シート!C107)</f>
        <v/>
      </c>
      <c r="C68" s="952"/>
      <c r="D68" s="952"/>
      <c r="E68" s="952"/>
      <c r="F68" s="952"/>
      <c r="G68" s="952"/>
      <c r="H68" s="952"/>
      <c r="I68" s="953"/>
      <c r="J68" s="467" t="str">
        <f>
IF(基本情報入力シート!M107="","",基本情報入力シート!M107)</f>
        <v/>
      </c>
      <c r="K68" s="468" t="str">
        <f>
IF(基本情報入力シート!R107="","",基本情報入力シート!R107)</f>
        <v/>
      </c>
      <c r="L68" s="468" t="str">
        <f>
IF(基本情報入力シート!W107="","",基本情報入力シート!W107)</f>
        <v/>
      </c>
      <c r="M68" s="469" t="str">
        <f>
IF(基本情報入力シート!X107="","",基本情報入力シート!X107)</f>
        <v/>
      </c>
      <c r="N68" s="470" t="str">
        <f>
IF(基本情報入力シート!Y107="","",基本情報入力シート!Y107)</f>
        <v/>
      </c>
      <c r="O68" s="103"/>
      <c r="P68" s="1069"/>
      <c r="Q68" s="1070"/>
      <c r="R68" s="494" t="str">
        <f>
IFERROR(IF('別紙様式3-2（４・５月）'!Z70="ベア加算","",P68*VLOOKUP(N68,【参考】数式用!$AD$2:$AH$27,MATCH(O68,【参考】数式用!$K$4:$N$4,0)+1,0)),"")</f>
        <v/>
      </c>
      <c r="S68" s="127"/>
      <c r="T68" s="1071"/>
      <c r="U68" s="1072"/>
      <c r="V68" s="495" t="str">
        <f>
IFERROR(P68*VLOOKUP(AF68,【参考】数式用4!$DC$3:$DZ$106,MATCH(N68,【参考】数式用4!$DC$2:$DZ$2,0)),"")</f>
        <v/>
      </c>
      <c r="W68" s="104"/>
      <c r="X68" s="126"/>
      <c r="Y68" s="1039" t="str">
        <f>
IFERROR(IF('別紙様式3-2（４・５月）'!Z70="ベア加算","",W68*VLOOKUP(N68,【参考】数式用!$AD$2:$AH$27,MATCH(O68,【参考】数式用!$K$4:$N$4,0)+1,0)),"")</f>
        <v/>
      </c>
      <c r="Z68" s="1039"/>
      <c r="AA68" s="127"/>
      <c r="AB68" s="128"/>
      <c r="AC68" s="496" t="str">
        <f>
IFERROR(X68*VLOOKUP(AG68,【参考】数式用4!$DC$3:$DZ$106,MATCH(N68,【参考】数式用4!$DC$2:$DZ$2,0)),"")</f>
        <v/>
      </c>
      <c r="AD68" s="463" t="str">
        <f t="shared" si="2"/>
        <v/>
      </c>
      <c r="AE68" s="464" t="str">
        <f t="shared" si="3"/>
        <v/>
      </c>
      <c r="AF68" s="492" t="str">
        <f>
IF(O68="","",'別紙様式3-2（４・５月）'!O70&amp;'別紙様式3-2（４・５月）'!P70&amp;'別紙様式3-2（４・５月）'!Q70&amp;"から"&amp;O68)</f>
        <v/>
      </c>
      <c r="AG68" s="492" t="str">
        <f>
IF(OR(W68="",W68="―"),"",'別紙様式3-2（４・５月）'!O70&amp;'別紙様式3-2（４・５月）'!P70&amp;'別紙様式3-2（４・５月）'!Q70&amp;"から"&amp;W68)</f>
        <v/>
      </c>
      <c r="AH68" s="437"/>
      <c r="AI68" s="437"/>
      <c r="AJ68" s="437"/>
      <c r="AK68" s="437"/>
      <c r="AL68" s="437"/>
      <c r="AM68" s="437"/>
      <c r="AN68" s="437"/>
      <c r="AO68" s="437"/>
    </row>
    <row r="69" spans="1:41" s="436" customFormat="1" ht="24.95" customHeight="1">
      <c r="A69" s="493">
        <v>
56</v>
      </c>
      <c r="B69" s="951" t="str">
        <f>
IF(基本情報入力シート!C108="","",基本情報入力シート!C108)</f>
        <v/>
      </c>
      <c r="C69" s="952"/>
      <c r="D69" s="952"/>
      <c r="E69" s="952"/>
      <c r="F69" s="952"/>
      <c r="G69" s="952"/>
      <c r="H69" s="952"/>
      <c r="I69" s="953"/>
      <c r="J69" s="467" t="str">
        <f>
IF(基本情報入力シート!M108="","",基本情報入力シート!M108)</f>
        <v/>
      </c>
      <c r="K69" s="468" t="str">
        <f>
IF(基本情報入力シート!R108="","",基本情報入力シート!R108)</f>
        <v/>
      </c>
      <c r="L69" s="468" t="str">
        <f>
IF(基本情報入力シート!W108="","",基本情報入力シート!W108)</f>
        <v/>
      </c>
      <c r="M69" s="469" t="str">
        <f>
IF(基本情報入力シート!X108="","",基本情報入力シート!X108)</f>
        <v/>
      </c>
      <c r="N69" s="470" t="str">
        <f>
IF(基本情報入力シート!Y108="","",基本情報入力シート!Y108)</f>
        <v/>
      </c>
      <c r="O69" s="103"/>
      <c r="P69" s="1069"/>
      <c r="Q69" s="1070"/>
      <c r="R69" s="494" t="str">
        <f>
IFERROR(IF('別紙様式3-2（４・５月）'!Z71="ベア加算","",P69*VLOOKUP(N69,【参考】数式用!$AD$2:$AH$27,MATCH(O69,【参考】数式用!$K$4:$N$4,0)+1,0)),"")</f>
        <v/>
      </c>
      <c r="S69" s="127"/>
      <c r="T69" s="1071"/>
      <c r="U69" s="1072"/>
      <c r="V69" s="495" t="str">
        <f>
IFERROR(P69*VLOOKUP(AF69,【参考】数式用4!$DC$3:$DZ$106,MATCH(N69,【参考】数式用4!$DC$2:$DZ$2,0)),"")</f>
        <v/>
      </c>
      <c r="W69" s="104"/>
      <c r="X69" s="126"/>
      <c r="Y69" s="1039" t="str">
        <f>
IFERROR(IF('別紙様式3-2（４・５月）'!Z71="ベア加算","",W69*VLOOKUP(N69,【参考】数式用!$AD$2:$AH$27,MATCH(O69,【参考】数式用!$K$4:$N$4,0)+1,0)),"")</f>
        <v/>
      </c>
      <c r="Z69" s="1039"/>
      <c r="AA69" s="127"/>
      <c r="AB69" s="128"/>
      <c r="AC69" s="496" t="str">
        <f>
IFERROR(X69*VLOOKUP(AG69,【参考】数式用4!$DC$3:$DZ$106,MATCH(N69,【参考】数式用4!$DC$2:$DZ$2,0)),"")</f>
        <v/>
      </c>
      <c r="AD69" s="463" t="str">
        <f t="shared" si="2"/>
        <v/>
      </c>
      <c r="AE69" s="464" t="str">
        <f t="shared" si="3"/>
        <v/>
      </c>
      <c r="AF69" s="492" t="str">
        <f>
IF(O69="","",'別紙様式3-2（４・５月）'!O71&amp;'別紙様式3-2（４・５月）'!P71&amp;'別紙様式3-2（４・５月）'!Q71&amp;"から"&amp;O69)</f>
        <v/>
      </c>
      <c r="AG69" s="492" t="str">
        <f>
IF(OR(W69="",W69="―"),"",'別紙様式3-2（４・５月）'!O71&amp;'別紙様式3-2（４・５月）'!P71&amp;'別紙様式3-2（４・５月）'!Q71&amp;"から"&amp;W69)</f>
        <v/>
      </c>
      <c r="AH69" s="437"/>
      <c r="AI69" s="437"/>
      <c r="AJ69" s="437"/>
      <c r="AK69" s="437"/>
      <c r="AL69" s="437"/>
      <c r="AM69" s="437"/>
      <c r="AN69" s="437"/>
      <c r="AO69" s="437"/>
    </row>
    <row r="70" spans="1:41" s="436" customFormat="1" ht="24.95" customHeight="1">
      <c r="A70" s="493">
        <v>
57</v>
      </c>
      <c r="B70" s="951" t="str">
        <f>
IF(基本情報入力シート!C109="","",基本情報入力シート!C109)</f>
        <v/>
      </c>
      <c r="C70" s="952"/>
      <c r="D70" s="952"/>
      <c r="E70" s="952"/>
      <c r="F70" s="952"/>
      <c r="G70" s="952"/>
      <c r="H70" s="952"/>
      <c r="I70" s="953"/>
      <c r="J70" s="467" t="str">
        <f>
IF(基本情報入力シート!M109="","",基本情報入力シート!M109)</f>
        <v/>
      </c>
      <c r="K70" s="468" t="str">
        <f>
IF(基本情報入力シート!R109="","",基本情報入力シート!R109)</f>
        <v/>
      </c>
      <c r="L70" s="468" t="str">
        <f>
IF(基本情報入力シート!W109="","",基本情報入力シート!W109)</f>
        <v/>
      </c>
      <c r="M70" s="469" t="str">
        <f>
IF(基本情報入力シート!X109="","",基本情報入力シート!X109)</f>
        <v/>
      </c>
      <c r="N70" s="470" t="str">
        <f>
IF(基本情報入力シート!Y109="","",基本情報入力シート!Y109)</f>
        <v/>
      </c>
      <c r="O70" s="103"/>
      <c r="P70" s="1069"/>
      <c r="Q70" s="1070"/>
      <c r="R70" s="494" t="str">
        <f>
IFERROR(IF('別紙様式3-2（４・５月）'!Z72="ベア加算","",P70*VLOOKUP(N70,【参考】数式用!$AD$2:$AH$27,MATCH(O70,【参考】数式用!$K$4:$N$4,0)+1,0)),"")</f>
        <v/>
      </c>
      <c r="S70" s="127"/>
      <c r="T70" s="1071"/>
      <c r="U70" s="1072"/>
      <c r="V70" s="495" t="str">
        <f>
IFERROR(P70*VLOOKUP(AF70,【参考】数式用4!$DC$3:$DZ$106,MATCH(N70,【参考】数式用4!$DC$2:$DZ$2,0)),"")</f>
        <v/>
      </c>
      <c r="W70" s="104"/>
      <c r="X70" s="126"/>
      <c r="Y70" s="1039" t="str">
        <f>
IFERROR(IF('別紙様式3-2（４・５月）'!Z72="ベア加算","",W70*VLOOKUP(N70,【参考】数式用!$AD$2:$AH$27,MATCH(O70,【参考】数式用!$K$4:$N$4,0)+1,0)),"")</f>
        <v/>
      </c>
      <c r="Z70" s="1039"/>
      <c r="AA70" s="127"/>
      <c r="AB70" s="128"/>
      <c r="AC70" s="496" t="str">
        <f>
IFERROR(X70*VLOOKUP(AG70,【参考】数式用4!$DC$3:$DZ$106,MATCH(N70,【参考】数式用4!$DC$2:$DZ$2,0)),"")</f>
        <v/>
      </c>
      <c r="AD70" s="463" t="str">
        <f t="shared" si="2"/>
        <v/>
      </c>
      <c r="AE70" s="464" t="str">
        <f t="shared" si="3"/>
        <v/>
      </c>
      <c r="AF70" s="492" t="str">
        <f>
IF(O70="","",'別紙様式3-2（４・５月）'!O72&amp;'別紙様式3-2（４・５月）'!P72&amp;'別紙様式3-2（４・５月）'!Q72&amp;"から"&amp;O70)</f>
        <v/>
      </c>
      <c r="AG70" s="492" t="str">
        <f>
IF(OR(W70="",W70="―"),"",'別紙様式3-2（４・５月）'!O72&amp;'別紙様式3-2（４・５月）'!P72&amp;'別紙様式3-2（４・５月）'!Q72&amp;"から"&amp;W70)</f>
        <v/>
      </c>
      <c r="AH70" s="437"/>
      <c r="AI70" s="437"/>
      <c r="AJ70" s="437"/>
      <c r="AK70" s="437"/>
      <c r="AL70" s="437"/>
      <c r="AM70" s="437"/>
      <c r="AN70" s="437"/>
      <c r="AO70" s="437"/>
    </row>
    <row r="71" spans="1:41" s="436" customFormat="1" ht="24.95" customHeight="1">
      <c r="A71" s="493">
        <v>
58</v>
      </c>
      <c r="B71" s="951" t="str">
        <f>
IF(基本情報入力シート!C110="","",基本情報入力シート!C110)</f>
        <v/>
      </c>
      <c r="C71" s="952"/>
      <c r="D71" s="952"/>
      <c r="E71" s="952"/>
      <c r="F71" s="952"/>
      <c r="G71" s="952"/>
      <c r="H71" s="952"/>
      <c r="I71" s="953"/>
      <c r="J71" s="467" t="str">
        <f>
IF(基本情報入力シート!M110="","",基本情報入力シート!M110)</f>
        <v/>
      </c>
      <c r="K71" s="468" t="str">
        <f>
IF(基本情報入力シート!R110="","",基本情報入力シート!R110)</f>
        <v/>
      </c>
      <c r="L71" s="468" t="str">
        <f>
IF(基本情報入力シート!W110="","",基本情報入力シート!W110)</f>
        <v/>
      </c>
      <c r="M71" s="469" t="str">
        <f>
IF(基本情報入力シート!X110="","",基本情報入力シート!X110)</f>
        <v/>
      </c>
      <c r="N71" s="470" t="str">
        <f>
IF(基本情報入力シート!Y110="","",基本情報入力シート!Y110)</f>
        <v/>
      </c>
      <c r="O71" s="103"/>
      <c r="P71" s="1069"/>
      <c r="Q71" s="1070"/>
      <c r="R71" s="494" t="str">
        <f>
IFERROR(IF('別紙様式3-2（４・５月）'!Z73="ベア加算","",P71*VLOOKUP(N71,【参考】数式用!$AD$2:$AH$27,MATCH(O71,【参考】数式用!$K$4:$N$4,0)+1,0)),"")</f>
        <v/>
      </c>
      <c r="S71" s="127"/>
      <c r="T71" s="1071"/>
      <c r="U71" s="1072"/>
      <c r="V71" s="495" t="str">
        <f>
IFERROR(P71*VLOOKUP(AF71,【参考】数式用4!$DC$3:$DZ$106,MATCH(N71,【参考】数式用4!$DC$2:$DZ$2,0)),"")</f>
        <v/>
      </c>
      <c r="W71" s="104"/>
      <c r="X71" s="126"/>
      <c r="Y71" s="1039" t="str">
        <f>
IFERROR(IF('別紙様式3-2（４・５月）'!Z73="ベア加算","",W71*VLOOKUP(N71,【参考】数式用!$AD$2:$AH$27,MATCH(O71,【参考】数式用!$K$4:$N$4,0)+1,0)),"")</f>
        <v/>
      </c>
      <c r="Z71" s="1039"/>
      <c r="AA71" s="127"/>
      <c r="AB71" s="128"/>
      <c r="AC71" s="496" t="str">
        <f>
IFERROR(X71*VLOOKUP(AG71,【参考】数式用4!$DC$3:$DZ$106,MATCH(N71,【参考】数式用4!$DC$2:$DZ$2,0)),"")</f>
        <v/>
      </c>
      <c r="AD71" s="463" t="str">
        <f t="shared" si="2"/>
        <v/>
      </c>
      <c r="AE71" s="464" t="str">
        <f t="shared" si="3"/>
        <v/>
      </c>
      <c r="AF71" s="492" t="str">
        <f>
IF(O71="","",'別紙様式3-2（４・５月）'!O73&amp;'別紙様式3-2（４・５月）'!P73&amp;'別紙様式3-2（４・５月）'!Q73&amp;"から"&amp;O71)</f>
        <v/>
      </c>
      <c r="AG71" s="492" t="str">
        <f>
IF(OR(W71="",W71="―"),"",'別紙様式3-2（４・５月）'!O73&amp;'別紙様式3-2（４・５月）'!P73&amp;'別紙様式3-2（４・５月）'!Q73&amp;"から"&amp;W71)</f>
        <v/>
      </c>
      <c r="AH71" s="437"/>
      <c r="AI71" s="437"/>
      <c r="AJ71" s="437"/>
      <c r="AK71" s="437"/>
      <c r="AL71" s="437"/>
      <c r="AM71" s="437"/>
      <c r="AN71" s="437"/>
      <c r="AO71" s="437"/>
    </row>
    <row r="72" spans="1:41" s="436" customFormat="1" ht="24.95" customHeight="1">
      <c r="A72" s="493">
        <v>
59</v>
      </c>
      <c r="B72" s="951" t="str">
        <f>
IF(基本情報入力シート!C111="","",基本情報入力シート!C111)</f>
        <v/>
      </c>
      <c r="C72" s="952"/>
      <c r="D72" s="952"/>
      <c r="E72" s="952"/>
      <c r="F72" s="952"/>
      <c r="G72" s="952"/>
      <c r="H72" s="952"/>
      <c r="I72" s="953"/>
      <c r="J72" s="467" t="str">
        <f>
IF(基本情報入力シート!M111="","",基本情報入力シート!M111)</f>
        <v/>
      </c>
      <c r="K72" s="468" t="str">
        <f>
IF(基本情報入力シート!R111="","",基本情報入力シート!R111)</f>
        <v/>
      </c>
      <c r="L72" s="468" t="str">
        <f>
IF(基本情報入力シート!W111="","",基本情報入力シート!W111)</f>
        <v/>
      </c>
      <c r="M72" s="469" t="str">
        <f>
IF(基本情報入力シート!X111="","",基本情報入力シート!X111)</f>
        <v/>
      </c>
      <c r="N72" s="470" t="str">
        <f>
IF(基本情報入力シート!Y111="","",基本情報入力シート!Y111)</f>
        <v/>
      </c>
      <c r="O72" s="103"/>
      <c r="P72" s="1069"/>
      <c r="Q72" s="1070"/>
      <c r="R72" s="494" t="str">
        <f>
IFERROR(IF('別紙様式3-2（４・５月）'!Z74="ベア加算","",P72*VLOOKUP(N72,【参考】数式用!$AD$2:$AH$27,MATCH(O72,【参考】数式用!$K$4:$N$4,0)+1,0)),"")</f>
        <v/>
      </c>
      <c r="S72" s="127"/>
      <c r="T72" s="1071"/>
      <c r="U72" s="1072"/>
      <c r="V72" s="495" t="str">
        <f>
IFERROR(P72*VLOOKUP(AF72,【参考】数式用4!$DC$3:$DZ$106,MATCH(N72,【参考】数式用4!$DC$2:$DZ$2,0)),"")</f>
        <v/>
      </c>
      <c r="W72" s="104"/>
      <c r="X72" s="126"/>
      <c r="Y72" s="1039" t="str">
        <f>
IFERROR(IF('別紙様式3-2（４・５月）'!Z74="ベア加算","",W72*VLOOKUP(N72,【参考】数式用!$AD$2:$AH$27,MATCH(O72,【参考】数式用!$K$4:$N$4,0)+1,0)),"")</f>
        <v/>
      </c>
      <c r="Z72" s="1039"/>
      <c r="AA72" s="127"/>
      <c r="AB72" s="128"/>
      <c r="AC72" s="496" t="str">
        <f>
IFERROR(X72*VLOOKUP(AG72,【参考】数式用4!$DC$3:$DZ$106,MATCH(N72,【参考】数式用4!$DC$2:$DZ$2,0)),"")</f>
        <v/>
      </c>
      <c r="AD72" s="463" t="str">
        <f t="shared" si="2"/>
        <v/>
      </c>
      <c r="AE72" s="464" t="str">
        <f t="shared" si="3"/>
        <v/>
      </c>
      <c r="AF72" s="492" t="str">
        <f>
IF(O72="","",'別紙様式3-2（４・５月）'!O74&amp;'別紙様式3-2（４・５月）'!P74&amp;'別紙様式3-2（４・５月）'!Q74&amp;"から"&amp;O72)</f>
        <v/>
      </c>
      <c r="AG72" s="492" t="str">
        <f>
IF(OR(W72="",W72="―"),"",'別紙様式3-2（４・５月）'!O74&amp;'別紙様式3-2（４・５月）'!P74&amp;'別紙様式3-2（４・５月）'!Q74&amp;"から"&amp;W72)</f>
        <v/>
      </c>
      <c r="AH72" s="437"/>
      <c r="AI72" s="437"/>
      <c r="AJ72" s="437"/>
      <c r="AK72" s="437"/>
      <c r="AL72" s="437"/>
      <c r="AM72" s="437"/>
      <c r="AN72" s="437"/>
      <c r="AO72" s="437"/>
    </row>
    <row r="73" spans="1:41" s="436" customFormat="1" ht="24.95" customHeight="1">
      <c r="A73" s="493">
        <v>
60</v>
      </c>
      <c r="B73" s="951" t="str">
        <f>
IF(基本情報入力シート!C112="","",基本情報入力シート!C112)</f>
        <v/>
      </c>
      <c r="C73" s="952"/>
      <c r="D73" s="952"/>
      <c r="E73" s="952"/>
      <c r="F73" s="952"/>
      <c r="G73" s="952"/>
      <c r="H73" s="952"/>
      <c r="I73" s="953"/>
      <c r="J73" s="467" t="str">
        <f>
IF(基本情報入力シート!M112="","",基本情報入力シート!M112)</f>
        <v/>
      </c>
      <c r="K73" s="468" t="str">
        <f>
IF(基本情報入力シート!R112="","",基本情報入力シート!R112)</f>
        <v/>
      </c>
      <c r="L73" s="468" t="str">
        <f>
IF(基本情報入力シート!W112="","",基本情報入力シート!W112)</f>
        <v/>
      </c>
      <c r="M73" s="469" t="str">
        <f>
IF(基本情報入力シート!X112="","",基本情報入力シート!X112)</f>
        <v/>
      </c>
      <c r="N73" s="470" t="str">
        <f>
IF(基本情報入力シート!Y112="","",基本情報入力シート!Y112)</f>
        <v/>
      </c>
      <c r="O73" s="103"/>
      <c r="P73" s="1069"/>
      <c r="Q73" s="1070"/>
      <c r="R73" s="494" t="str">
        <f>
IFERROR(IF('別紙様式3-2（４・５月）'!Z75="ベア加算","",P73*VLOOKUP(N73,【参考】数式用!$AD$2:$AH$27,MATCH(O73,【参考】数式用!$K$4:$N$4,0)+1,0)),"")</f>
        <v/>
      </c>
      <c r="S73" s="127"/>
      <c r="T73" s="1071"/>
      <c r="U73" s="1072"/>
      <c r="V73" s="495" t="str">
        <f>
IFERROR(P73*VLOOKUP(AF73,【参考】数式用4!$DC$3:$DZ$106,MATCH(N73,【参考】数式用4!$DC$2:$DZ$2,0)),"")</f>
        <v/>
      </c>
      <c r="W73" s="104"/>
      <c r="X73" s="126"/>
      <c r="Y73" s="1039" t="str">
        <f>
IFERROR(IF('別紙様式3-2（４・５月）'!Z75="ベア加算","",W73*VLOOKUP(N73,【参考】数式用!$AD$2:$AH$27,MATCH(O73,【参考】数式用!$K$4:$N$4,0)+1,0)),"")</f>
        <v/>
      </c>
      <c r="Z73" s="1039"/>
      <c r="AA73" s="127"/>
      <c r="AB73" s="128"/>
      <c r="AC73" s="496" t="str">
        <f>
IFERROR(X73*VLOOKUP(AG73,【参考】数式用4!$DC$3:$DZ$106,MATCH(N73,【参考】数式用4!$DC$2:$DZ$2,0)),"")</f>
        <v/>
      </c>
      <c r="AD73" s="463" t="str">
        <f t="shared" si="2"/>
        <v/>
      </c>
      <c r="AE73" s="464" t="str">
        <f t="shared" si="3"/>
        <v/>
      </c>
      <c r="AF73" s="492" t="str">
        <f>
IF(O73="","",'別紙様式3-2（４・５月）'!O75&amp;'別紙様式3-2（４・５月）'!P75&amp;'別紙様式3-2（４・５月）'!Q75&amp;"から"&amp;O73)</f>
        <v/>
      </c>
      <c r="AG73" s="492" t="str">
        <f>
IF(OR(W73="",W73="―"),"",'別紙様式3-2（４・５月）'!O75&amp;'別紙様式3-2（４・５月）'!P75&amp;'別紙様式3-2（４・５月）'!Q75&amp;"から"&amp;W73)</f>
        <v/>
      </c>
      <c r="AH73" s="437"/>
      <c r="AI73" s="437"/>
      <c r="AJ73" s="437"/>
      <c r="AK73" s="437"/>
      <c r="AL73" s="437"/>
      <c r="AM73" s="437"/>
      <c r="AN73" s="437"/>
      <c r="AO73" s="437"/>
    </row>
    <row r="74" spans="1:41" s="436" customFormat="1" ht="24.95" customHeight="1">
      <c r="A74" s="493">
        <v>
61</v>
      </c>
      <c r="B74" s="951" t="str">
        <f>
IF(基本情報入力シート!C113="","",基本情報入力シート!C113)</f>
        <v/>
      </c>
      <c r="C74" s="952"/>
      <c r="D74" s="952"/>
      <c r="E74" s="952"/>
      <c r="F74" s="952"/>
      <c r="G74" s="952"/>
      <c r="H74" s="952"/>
      <c r="I74" s="953"/>
      <c r="J74" s="467" t="str">
        <f>
IF(基本情報入力シート!M113="","",基本情報入力シート!M113)</f>
        <v/>
      </c>
      <c r="K74" s="468" t="str">
        <f>
IF(基本情報入力シート!R113="","",基本情報入力シート!R113)</f>
        <v/>
      </c>
      <c r="L74" s="468" t="str">
        <f>
IF(基本情報入力シート!W113="","",基本情報入力シート!W113)</f>
        <v/>
      </c>
      <c r="M74" s="469" t="str">
        <f>
IF(基本情報入力シート!X113="","",基本情報入力シート!X113)</f>
        <v/>
      </c>
      <c r="N74" s="470" t="str">
        <f>
IF(基本情報入力シート!Y113="","",基本情報入力シート!Y113)</f>
        <v/>
      </c>
      <c r="O74" s="103"/>
      <c r="P74" s="1069"/>
      <c r="Q74" s="1070"/>
      <c r="R74" s="494" t="str">
        <f>
IFERROR(IF('別紙様式3-2（４・５月）'!Z76="ベア加算","",P74*VLOOKUP(N74,【参考】数式用!$AD$2:$AH$27,MATCH(O74,【参考】数式用!$K$4:$N$4,0)+1,0)),"")</f>
        <v/>
      </c>
      <c r="S74" s="127"/>
      <c r="T74" s="1071"/>
      <c r="U74" s="1072"/>
      <c r="V74" s="495" t="str">
        <f>
IFERROR(P74*VLOOKUP(AF74,【参考】数式用4!$DC$3:$DZ$106,MATCH(N74,【参考】数式用4!$DC$2:$DZ$2,0)),"")</f>
        <v/>
      </c>
      <c r="W74" s="104"/>
      <c r="X74" s="126"/>
      <c r="Y74" s="1039" t="str">
        <f>
IFERROR(IF('別紙様式3-2（４・５月）'!Z76="ベア加算","",W74*VLOOKUP(N74,【参考】数式用!$AD$2:$AH$27,MATCH(O74,【参考】数式用!$K$4:$N$4,0)+1,0)),"")</f>
        <v/>
      </c>
      <c r="Z74" s="1039"/>
      <c r="AA74" s="127"/>
      <c r="AB74" s="128"/>
      <c r="AC74" s="496" t="str">
        <f>
IFERROR(X74*VLOOKUP(AG74,【参考】数式用4!$DC$3:$DZ$106,MATCH(N74,【参考】数式用4!$DC$2:$DZ$2,0)),"")</f>
        <v/>
      </c>
      <c r="AD74" s="463" t="str">
        <f t="shared" si="2"/>
        <v/>
      </c>
      <c r="AE74" s="464" t="str">
        <f t="shared" si="3"/>
        <v/>
      </c>
      <c r="AF74" s="492" t="str">
        <f>
IF(O74="","",'別紙様式3-2（４・５月）'!O76&amp;'別紙様式3-2（４・５月）'!P76&amp;'別紙様式3-2（４・５月）'!Q76&amp;"から"&amp;O74)</f>
        <v/>
      </c>
      <c r="AG74" s="492" t="str">
        <f>
IF(OR(W74="",W74="―"),"",'別紙様式3-2（４・５月）'!O76&amp;'別紙様式3-2（４・５月）'!P76&amp;'別紙様式3-2（４・５月）'!Q76&amp;"から"&amp;W74)</f>
        <v/>
      </c>
      <c r="AH74" s="437"/>
      <c r="AI74" s="437"/>
      <c r="AJ74" s="437"/>
      <c r="AK74" s="437"/>
      <c r="AL74" s="437"/>
      <c r="AM74" s="437"/>
      <c r="AN74" s="437"/>
      <c r="AO74" s="437"/>
    </row>
    <row r="75" spans="1:41" s="436" customFormat="1" ht="24.95" customHeight="1">
      <c r="A75" s="493">
        <v>
62</v>
      </c>
      <c r="B75" s="951" t="str">
        <f>
IF(基本情報入力シート!C114="","",基本情報入力シート!C114)</f>
        <v/>
      </c>
      <c r="C75" s="952"/>
      <c r="D75" s="952"/>
      <c r="E75" s="952"/>
      <c r="F75" s="952"/>
      <c r="G75" s="952"/>
      <c r="H75" s="952"/>
      <c r="I75" s="953"/>
      <c r="J75" s="467" t="str">
        <f>
IF(基本情報入力シート!M114="","",基本情報入力シート!M114)</f>
        <v/>
      </c>
      <c r="K75" s="468" t="str">
        <f>
IF(基本情報入力シート!R114="","",基本情報入力シート!R114)</f>
        <v/>
      </c>
      <c r="L75" s="468" t="str">
        <f>
IF(基本情報入力シート!W114="","",基本情報入力シート!W114)</f>
        <v/>
      </c>
      <c r="M75" s="469" t="str">
        <f>
IF(基本情報入力シート!X114="","",基本情報入力シート!X114)</f>
        <v/>
      </c>
      <c r="N75" s="470" t="str">
        <f>
IF(基本情報入力シート!Y114="","",基本情報入力シート!Y114)</f>
        <v/>
      </c>
      <c r="O75" s="103"/>
      <c r="P75" s="1069"/>
      <c r="Q75" s="1070"/>
      <c r="R75" s="494" t="str">
        <f>
IFERROR(IF('別紙様式3-2（４・５月）'!Z77="ベア加算","",P75*VLOOKUP(N75,【参考】数式用!$AD$2:$AH$27,MATCH(O75,【参考】数式用!$K$4:$N$4,0)+1,0)),"")</f>
        <v/>
      </c>
      <c r="S75" s="127"/>
      <c r="T75" s="1071"/>
      <c r="U75" s="1072"/>
      <c r="V75" s="495" t="str">
        <f>
IFERROR(P75*VLOOKUP(AF75,【参考】数式用4!$DC$3:$DZ$106,MATCH(N75,【参考】数式用4!$DC$2:$DZ$2,0)),"")</f>
        <v/>
      </c>
      <c r="W75" s="104"/>
      <c r="X75" s="126"/>
      <c r="Y75" s="1039" t="str">
        <f>
IFERROR(IF('別紙様式3-2（４・５月）'!Z77="ベア加算","",W75*VLOOKUP(N75,【参考】数式用!$AD$2:$AH$27,MATCH(O75,【参考】数式用!$K$4:$N$4,0)+1,0)),"")</f>
        <v/>
      </c>
      <c r="Z75" s="1039"/>
      <c r="AA75" s="127"/>
      <c r="AB75" s="128"/>
      <c r="AC75" s="496" t="str">
        <f>
IFERROR(X75*VLOOKUP(AG75,【参考】数式用4!$DC$3:$DZ$106,MATCH(N75,【参考】数式用4!$DC$2:$DZ$2,0)),"")</f>
        <v/>
      </c>
      <c r="AD75" s="463" t="str">
        <f t="shared" si="2"/>
        <v/>
      </c>
      <c r="AE75" s="464" t="str">
        <f t="shared" si="3"/>
        <v/>
      </c>
      <c r="AF75" s="492" t="str">
        <f>
IF(O75="","",'別紙様式3-2（４・５月）'!O77&amp;'別紙様式3-2（４・５月）'!P77&amp;'別紙様式3-2（４・５月）'!Q77&amp;"から"&amp;O75)</f>
        <v/>
      </c>
      <c r="AG75" s="492" t="str">
        <f>
IF(OR(W75="",W75="―"),"",'別紙様式3-2（４・５月）'!O77&amp;'別紙様式3-2（４・５月）'!P77&amp;'別紙様式3-2（４・５月）'!Q77&amp;"から"&amp;W75)</f>
        <v/>
      </c>
      <c r="AH75" s="437"/>
      <c r="AI75" s="437"/>
      <c r="AJ75" s="437"/>
      <c r="AK75" s="437"/>
      <c r="AL75" s="437"/>
      <c r="AM75" s="437"/>
      <c r="AN75" s="437"/>
      <c r="AO75" s="437"/>
    </row>
    <row r="76" spans="1:41" s="436" customFormat="1" ht="24.95" customHeight="1">
      <c r="A76" s="493">
        <v>
63</v>
      </c>
      <c r="B76" s="951" t="str">
        <f>
IF(基本情報入力シート!C115="","",基本情報入力シート!C115)</f>
        <v/>
      </c>
      <c r="C76" s="952"/>
      <c r="D76" s="952"/>
      <c r="E76" s="952"/>
      <c r="F76" s="952"/>
      <c r="G76" s="952"/>
      <c r="H76" s="952"/>
      <c r="I76" s="953"/>
      <c r="J76" s="467" t="str">
        <f>
IF(基本情報入力シート!M115="","",基本情報入力シート!M115)</f>
        <v/>
      </c>
      <c r="K76" s="468" t="str">
        <f>
IF(基本情報入力シート!R115="","",基本情報入力シート!R115)</f>
        <v/>
      </c>
      <c r="L76" s="468" t="str">
        <f>
IF(基本情報入力シート!W115="","",基本情報入力シート!W115)</f>
        <v/>
      </c>
      <c r="M76" s="469" t="str">
        <f>
IF(基本情報入力シート!X115="","",基本情報入力シート!X115)</f>
        <v/>
      </c>
      <c r="N76" s="470" t="str">
        <f>
IF(基本情報入力シート!Y115="","",基本情報入力シート!Y115)</f>
        <v/>
      </c>
      <c r="O76" s="103"/>
      <c r="P76" s="1069"/>
      <c r="Q76" s="1070"/>
      <c r="R76" s="494" t="str">
        <f>
IFERROR(IF('別紙様式3-2（４・５月）'!Z78="ベア加算","",P76*VLOOKUP(N76,【参考】数式用!$AD$2:$AH$27,MATCH(O76,【参考】数式用!$K$4:$N$4,0)+1,0)),"")</f>
        <v/>
      </c>
      <c r="S76" s="127"/>
      <c r="T76" s="1071"/>
      <c r="U76" s="1072"/>
      <c r="V76" s="495" t="str">
        <f>
IFERROR(P76*VLOOKUP(AF76,【参考】数式用4!$DC$3:$DZ$106,MATCH(N76,【参考】数式用4!$DC$2:$DZ$2,0)),"")</f>
        <v/>
      </c>
      <c r="W76" s="104"/>
      <c r="X76" s="126"/>
      <c r="Y76" s="1039" t="str">
        <f>
IFERROR(IF('別紙様式3-2（４・５月）'!Z78="ベア加算","",W76*VLOOKUP(N76,【参考】数式用!$AD$2:$AH$27,MATCH(O76,【参考】数式用!$K$4:$N$4,0)+1,0)),"")</f>
        <v/>
      </c>
      <c r="Z76" s="1039"/>
      <c r="AA76" s="127"/>
      <c r="AB76" s="128"/>
      <c r="AC76" s="496" t="str">
        <f>
IFERROR(X76*VLOOKUP(AG76,【参考】数式用4!$DC$3:$DZ$106,MATCH(N76,【参考】数式用4!$DC$2:$DZ$2,0)),"")</f>
        <v/>
      </c>
      <c r="AD76" s="463" t="str">
        <f t="shared" si="2"/>
        <v/>
      </c>
      <c r="AE76" s="464" t="str">
        <f t="shared" si="3"/>
        <v/>
      </c>
      <c r="AF76" s="492" t="str">
        <f>
IF(O76="","",'別紙様式3-2（４・５月）'!O78&amp;'別紙様式3-2（４・５月）'!P78&amp;'別紙様式3-2（４・５月）'!Q78&amp;"から"&amp;O76)</f>
        <v/>
      </c>
      <c r="AG76" s="492" t="str">
        <f>
IF(OR(W76="",W76="―"),"",'別紙様式3-2（４・５月）'!O78&amp;'別紙様式3-2（４・５月）'!P78&amp;'別紙様式3-2（４・５月）'!Q78&amp;"から"&amp;W76)</f>
        <v/>
      </c>
      <c r="AH76" s="437"/>
      <c r="AI76" s="437"/>
      <c r="AJ76" s="437"/>
      <c r="AK76" s="437"/>
      <c r="AL76" s="437"/>
      <c r="AM76" s="437"/>
      <c r="AN76" s="437"/>
      <c r="AO76" s="437"/>
    </row>
    <row r="77" spans="1:41" s="436" customFormat="1" ht="24.95" customHeight="1">
      <c r="A77" s="493">
        <v>
64</v>
      </c>
      <c r="B77" s="951" t="str">
        <f>
IF(基本情報入力シート!C116="","",基本情報入力シート!C116)</f>
        <v/>
      </c>
      <c r="C77" s="952"/>
      <c r="D77" s="952"/>
      <c r="E77" s="952"/>
      <c r="F77" s="952"/>
      <c r="G77" s="952"/>
      <c r="H77" s="952"/>
      <c r="I77" s="953"/>
      <c r="J77" s="467" t="str">
        <f>
IF(基本情報入力シート!M116="","",基本情報入力シート!M116)</f>
        <v/>
      </c>
      <c r="K77" s="468" t="str">
        <f>
IF(基本情報入力シート!R116="","",基本情報入力シート!R116)</f>
        <v/>
      </c>
      <c r="L77" s="468" t="str">
        <f>
IF(基本情報入力シート!W116="","",基本情報入力シート!W116)</f>
        <v/>
      </c>
      <c r="M77" s="469" t="str">
        <f>
IF(基本情報入力シート!X116="","",基本情報入力シート!X116)</f>
        <v/>
      </c>
      <c r="N77" s="470" t="str">
        <f>
IF(基本情報入力シート!Y116="","",基本情報入力シート!Y116)</f>
        <v/>
      </c>
      <c r="O77" s="103"/>
      <c r="P77" s="1069"/>
      <c r="Q77" s="1070"/>
      <c r="R77" s="494" t="str">
        <f>
IFERROR(IF('別紙様式3-2（４・５月）'!Z79="ベア加算","",P77*VLOOKUP(N77,【参考】数式用!$AD$2:$AH$27,MATCH(O77,【参考】数式用!$K$4:$N$4,0)+1,0)),"")</f>
        <v/>
      </c>
      <c r="S77" s="127"/>
      <c r="T77" s="1071"/>
      <c r="U77" s="1072"/>
      <c r="V77" s="495" t="str">
        <f>
IFERROR(P77*VLOOKUP(AF77,【参考】数式用4!$DC$3:$DZ$106,MATCH(N77,【参考】数式用4!$DC$2:$DZ$2,0)),"")</f>
        <v/>
      </c>
      <c r="W77" s="104"/>
      <c r="X77" s="126"/>
      <c r="Y77" s="1039" t="str">
        <f>
IFERROR(IF('別紙様式3-2（４・５月）'!Z79="ベア加算","",W77*VLOOKUP(N77,【参考】数式用!$AD$2:$AH$27,MATCH(O77,【参考】数式用!$K$4:$N$4,0)+1,0)),"")</f>
        <v/>
      </c>
      <c r="Z77" s="1039"/>
      <c r="AA77" s="127"/>
      <c r="AB77" s="128"/>
      <c r="AC77" s="496" t="str">
        <f>
IFERROR(X77*VLOOKUP(AG77,【参考】数式用4!$DC$3:$DZ$106,MATCH(N77,【参考】数式用4!$DC$2:$DZ$2,0)),"")</f>
        <v/>
      </c>
      <c r="AD77" s="463" t="str">
        <f t="shared" si="2"/>
        <v/>
      </c>
      <c r="AE77" s="464" t="str">
        <f t="shared" si="3"/>
        <v/>
      </c>
      <c r="AF77" s="492" t="str">
        <f>
IF(O77="","",'別紙様式3-2（４・５月）'!O79&amp;'別紙様式3-2（４・５月）'!P79&amp;'別紙様式3-2（４・５月）'!Q79&amp;"から"&amp;O77)</f>
        <v/>
      </c>
      <c r="AG77" s="492" t="str">
        <f>
IF(OR(W77="",W77="―"),"",'別紙様式3-2（４・５月）'!O79&amp;'別紙様式3-2（４・５月）'!P79&amp;'別紙様式3-2（４・５月）'!Q79&amp;"から"&amp;W77)</f>
        <v/>
      </c>
      <c r="AH77" s="437"/>
      <c r="AI77" s="437"/>
      <c r="AJ77" s="437"/>
      <c r="AK77" s="437"/>
      <c r="AL77" s="437"/>
      <c r="AM77" s="437"/>
      <c r="AN77" s="437"/>
      <c r="AO77" s="437"/>
    </row>
    <row r="78" spans="1:41" s="436" customFormat="1" ht="24.95" customHeight="1">
      <c r="A78" s="493">
        <v>
65</v>
      </c>
      <c r="B78" s="951" t="str">
        <f>
IF(基本情報入力シート!C117="","",基本情報入力シート!C117)</f>
        <v/>
      </c>
      <c r="C78" s="952"/>
      <c r="D78" s="952"/>
      <c r="E78" s="952"/>
      <c r="F78" s="952"/>
      <c r="G78" s="952"/>
      <c r="H78" s="952"/>
      <c r="I78" s="953"/>
      <c r="J78" s="467" t="str">
        <f>
IF(基本情報入力シート!M117="","",基本情報入力シート!M117)</f>
        <v/>
      </c>
      <c r="K78" s="468" t="str">
        <f>
IF(基本情報入力シート!R117="","",基本情報入力シート!R117)</f>
        <v/>
      </c>
      <c r="L78" s="468" t="str">
        <f>
IF(基本情報入力シート!W117="","",基本情報入力シート!W117)</f>
        <v/>
      </c>
      <c r="M78" s="469" t="str">
        <f>
IF(基本情報入力シート!X117="","",基本情報入力シート!X117)</f>
        <v/>
      </c>
      <c r="N78" s="470" t="str">
        <f>
IF(基本情報入力シート!Y117="","",基本情報入力シート!Y117)</f>
        <v/>
      </c>
      <c r="O78" s="103"/>
      <c r="P78" s="1069"/>
      <c r="Q78" s="1070"/>
      <c r="R78" s="494" t="str">
        <f>
IFERROR(IF('別紙様式3-2（４・５月）'!Z80="ベア加算","",P78*VLOOKUP(N78,【参考】数式用!$AD$2:$AH$27,MATCH(O78,【参考】数式用!$K$4:$N$4,0)+1,0)),"")</f>
        <v/>
      </c>
      <c r="S78" s="127"/>
      <c r="T78" s="1071"/>
      <c r="U78" s="1072"/>
      <c r="V78" s="495" t="str">
        <f>
IFERROR(P78*VLOOKUP(AF78,【参考】数式用4!$DC$3:$DZ$106,MATCH(N78,【参考】数式用4!$DC$2:$DZ$2,0)),"")</f>
        <v/>
      </c>
      <c r="W78" s="104"/>
      <c r="X78" s="126"/>
      <c r="Y78" s="1039" t="str">
        <f>
IFERROR(IF('別紙様式3-2（４・５月）'!Z80="ベア加算","",W78*VLOOKUP(N78,【参考】数式用!$AD$2:$AH$27,MATCH(O78,【参考】数式用!$K$4:$N$4,0)+1,0)),"")</f>
        <v/>
      </c>
      <c r="Z78" s="1039"/>
      <c r="AA78" s="127"/>
      <c r="AB78" s="128"/>
      <c r="AC78" s="496" t="str">
        <f>
IFERROR(X78*VLOOKUP(AG78,【参考】数式用4!$DC$3:$DZ$106,MATCH(N78,【参考】数式用4!$DC$2:$DZ$2,0)),"")</f>
        <v/>
      </c>
      <c r="AD78" s="463" t="str">
        <f t="shared" si="2"/>
        <v/>
      </c>
      <c r="AE78" s="464" t="str">
        <f t="shared" si="3"/>
        <v/>
      </c>
      <c r="AF78" s="492" t="str">
        <f>
IF(O78="","",'別紙様式3-2（４・５月）'!O80&amp;'別紙様式3-2（４・５月）'!P80&amp;'別紙様式3-2（４・５月）'!Q80&amp;"から"&amp;O78)</f>
        <v/>
      </c>
      <c r="AG78" s="492" t="str">
        <f>
IF(OR(W78="",W78="―"),"",'別紙様式3-2（４・５月）'!O80&amp;'別紙様式3-2（４・５月）'!P80&amp;'別紙様式3-2（４・５月）'!Q80&amp;"から"&amp;W78)</f>
        <v/>
      </c>
      <c r="AH78" s="437"/>
      <c r="AI78" s="437"/>
      <c r="AJ78" s="437"/>
      <c r="AK78" s="437"/>
      <c r="AL78" s="437"/>
      <c r="AM78" s="437"/>
      <c r="AN78" s="437"/>
      <c r="AO78" s="437"/>
    </row>
    <row r="79" spans="1:41" s="436" customFormat="1" ht="24.95" customHeight="1">
      <c r="A79" s="493">
        <v>
66</v>
      </c>
      <c r="B79" s="951" t="str">
        <f>
IF(基本情報入力シート!C118="","",基本情報入力シート!C118)</f>
        <v/>
      </c>
      <c r="C79" s="952"/>
      <c r="D79" s="952"/>
      <c r="E79" s="952"/>
      <c r="F79" s="952"/>
      <c r="G79" s="952"/>
      <c r="H79" s="952"/>
      <c r="I79" s="953"/>
      <c r="J79" s="467" t="str">
        <f>
IF(基本情報入力シート!M118="","",基本情報入力シート!M118)</f>
        <v/>
      </c>
      <c r="K79" s="468" t="str">
        <f>
IF(基本情報入力シート!R118="","",基本情報入力シート!R118)</f>
        <v/>
      </c>
      <c r="L79" s="468" t="str">
        <f>
IF(基本情報入力シート!W118="","",基本情報入力シート!W118)</f>
        <v/>
      </c>
      <c r="M79" s="469" t="str">
        <f>
IF(基本情報入力シート!X118="","",基本情報入力シート!X118)</f>
        <v/>
      </c>
      <c r="N79" s="470" t="str">
        <f>
IF(基本情報入力シート!Y118="","",基本情報入力シート!Y118)</f>
        <v/>
      </c>
      <c r="O79" s="103"/>
      <c r="P79" s="1069"/>
      <c r="Q79" s="1070"/>
      <c r="R79" s="494" t="str">
        <f>
IFERROR(IF('別紙様式3-2（４・５月）'!Z81="ベア加算","",P79*VLOOKUP(N79,【参考】数式用!$AD$2:$AH$27,MATCH(O79,【参考】数式用!$K$4:$N$4,0)+1,0)),"")</f>
        <v/>
      </c>
      <c r="S79" s="127"/>
      <c r="T79" s="1071"/>
      <c r="U79" s="1072"/>
      <c r="V79" s="495" t="str">
        <f>
IFERROR(P79*VLOOKUP(AF79,【参考】数式用4!$DC$3:$DZ$106,MATCH(N79,【参考】数式用4!$DC$2:$DZ$2,0)),"")</f>
        <v/>
      </c>
      <c r="W79" s="104"/>
      <c r="X79" s="126"/>
      <c r="Y79" s="1039" t="str">
        <f>
IFERROR(IF('別紙様式3-2（４・５月）'!Z81="ベア加算","",W79*VLOOKUP(N79,【参考】数式用!$AD$2:$AH$27,MATCH(O79,【参考】数式用!$K$4:$N$4,0)+1,0)),"")</f>
        <v/>
      </c>
      <c r="Z79" s="1039"/>
      <c r="AA79" s="127"/>
      <c r="AB79" s="128"/>
      <c r="AC79" s="496" t="str">
        <f>
IFERROR(X79*VLOOKUP(AG79,【参考】数式用4!$DC$3:$DZ$106,MATCH(N79,【参考】数式用4!$DC$2:$DZ$2,0)),"")</f>
        <v/>
      </c>
      <c r="AD79" s="463" t="str">
        <f t="shared" si="2"/>
        <v/>
      </c>
      <c r="AE79" s="464" t="str">
        <f t="shared" si="3"/>
        <v/>
      </c>
      <c r="AF79" s="492" t="str">
        <f>
IF(O79="","",'別紙様式3-2（４・５月）'!O81&amp;'別紙様式3-2（４・５月）'!P81&amp;'別紙様式3-2（４・５月）'!Q81&amp;"から"&amp;O79)</f>
        <v/>
      </c>
      <c r="AG79" s="492" t="str">
        <f>
IF(OR(W79="",W79="―"),"",'別紙様式3-2（４・５月）'!O81&amp;'別紙様式3-2（４・５月）'!P81&amp;'別紙様式3-2（４・５月）'!Q81&amp;"から"&amp;W79)</f>
        <v/>
      </c>
      <c r="AH79" s="437"/>
      <c r="AI79" s="437"/>
      <c r="AJ79" s="437"/>
      <c r="AK79" s="437"/>
      <c r="AL79" s="437"/>
      <c r="AM79" s="437"/>
      <c r="AN79" s="437"/>
      <c r="AO79" s="437"/>
    </row>
    <row r="80" spans="1:41" s="436" customFormat="1" ht="24.95" customHeight="1">
      <c r="A80" s="493">
        <v>
67</v>
      </c>
      <c r="B80" s="951" t="str">
        <f>
IF(基本情報入力シート!C119="","",基本情報入力シート!C119)</f>
        <v/>
      </c>
      <c r="C80" s="952"/>
      <c r="D80" s="952"/>
      <c r="E80" s="952"/>
      <c r="F80" s="952"/>
      <c r="G80" s="952"/>
      <c r="H80" s="952"/>
      <c r="I80" s="953"/>
      <c r="J80" s="467" t="str">
        <f>
IF(基本情報入力シート!M119="","",基本情報入力シート!M119)</f>
        <v/>
      </c>
      <c r="K80" s="468" t="str">
        <f>
IF(基本情報入力シート!R119="","",基本情報入力シート!R119)</f>
        <v/>
      </c>
      <c r="L80" s="468" t="str">
        <f>
IF(基本情報入力シート!W119="","",基本情報入力シート!W119)</f>
        <v/>
      </c>
      <c r="M80" s="469" t="str">
        <f>
IF(基本情報入力シート!X119="","",基本情報入力シート!X119)</f>
        <v/>
      </c>
      <c r="N80" s="470" t="str">
        <f>
IF(基本情報入力シート!Y119="","",基本情報入力シート!Y119)</f>
        <v/>
      </c>
      <c r="O80" s="103"/>
      <c r="P80" s="1069"/>
      <c r="Q80" s="1070"/>
      <c r="R80" s="494" t="str">
        <f>
IFERROR(IF('別紙様式3-2（４・５月）'!Z82="ベア加算","",P80*VLOOKUP(N80,【参考】数式用!$AD$2:$AH$27,MATCH(O80,【参考】数式用!$K$4:$N$4,0)+1,0)),"")</f>
        <v/>
      </c>
      <c r="S80" s="127"/>
      <c r="T80" s="1071"/>
      <c r="U80" s="1072"/>
      <c r="V80" s="495" t="str">
        <f>
IFERROR(P80*VLOOKUP(AF80,【参考】数式用4!$DC$3:$DZ$106,MATCH(N80,【参考】数式用4!$DC$2:$DZ$2,0)),"")</f>
        <v/>
      </c>
      <c r="W80" s="104"/>
      <c r="X80" s="126"/>
      <c r="Y80" s="1039" t="str">
        <f>
IFERROR(IF('別紙様式3-2（４・５月）'!Z82="ベア加算","",W80*VLOOKUP(N80,【参考】数式用!$AD$2:$AH$27,MATCH(O80,【参考】数式用!$K$4:$N$4,0)+1,0)),"")</f>
        <v/>
      </c>
      <c r="Z80" s="1039"/>
      <c r="AA80" s="127"/>
      <c r="AB80" s="128"/>
      <c r="AC80" s="496" t="str">
        <f>
IFERROR(X80*VLOOKUP(AG80,【参考】数式用4!$DC$3:$DZ$106,MATCH(N80,【参考】数式用4!$DC$2:$DZ$2,0)),"")</f>
        <v/>
      </c>
      <c r="AD80" s="463" t="str">
        <f t="shared" si="2"/>
        <v/>
      </c>
      <c r="AE80" s="464" t="str">
        <f t="shared" si="3"/>
        <v/>
      </c>
      <c r="AF80" s="492" t="str">
        <f>
IF(O80="","",'別紙様式3-2（４・５月）'!O82&amp;'別紙様式3-2（４・５月）'!P82&amp;'別紙様式3-2（４・５月）'!Q82&amp;"から"&amp;O80)</f>
        <v/>
      </c>
      <c r="AG80" s="492" t="str">
        <f>
IF(OR(W80="",W80="―"),"",'別紙様式3-2（４・５月）'!O82&amp;'別紙様式3-2（４・５月）'!P82&amp;'別紙様式3-2（４・５月）'!Q82&amp;"から"&amp;W80)</f>
        <v/>
      </c>
      <c r="AH80" s="437"/>
      <c r="AI80" s="437"/>
      <c r="AJ80" s="437"/>
      <c r="AK80" s="437"/>
      <c r="AL80" s="437"/>
      <c r="AM80" s="437"/>
      <c r="AN80" s="437"/>
      <c r="AO80" s="437"/>
    </row>
    <row r="81" spans="1:41" s="436" customFormat="1" ht="24.95" customHeight="1">
      <c r="A81" s="493">
        <v>
68</v>
      </c>
      <c r="B81" s="951" t="str">
        <f>
IF(基本情報入力シート!C120="","",基本情報入力シート!C120)</f>
        <v/>
      </c>
      <c r="C81" s="952"/>
      <c r="D81" s="952"/>
      <c r="E81" s="952"/>
      <c r="F81" s="952"/>
      <c r="G81" s="952"/>
      <c r="H81" s="952"/>
      <c r="I81" s="953"/>
      <c r="J81" s="467" t="str">
        <f>
IF(基本情報入力シート!M120="","",基本情報入力シート!M120)</f>
        <v/>
      </c>
      <c r="K81" s="468" t="str">
        <f>
IF(基本情報入力シート!R120="","",基本情報入力シート!R120)</f>
        <v/>
      </c>
      <c r="L81" s="468" t="str">
        <f>
IF(基本情報入力シート!W120="","",基本情報入力シート!W120)</f>
        <v/>
      </c>
      <c r="M81" s="469" t="str">
        <f>
IF(基本情報入力シート!X120="","",基本情報入力シート!X120)</f>
        <v/>
      </c>
      <c r="N81" s="470" t="str">
        <f>
IF(基本情報入力シート!Y120="","",基本情報入力シート!Y120)</f>
        <v/>
      </c>
      <c r="O81" s="103"/>
      <c r="P81" s="1069"/>
      <c r="Q81" s="1070"/>
      <c r="R81" s="494" t="str">
        <f>
IFERROR(IF('別紙様式3-2（４・５月）'!Z83="ベア加算","",P81*VLOOKUP(N81,【参考】数式用!$AD$2:$AH$27,MATCH(O81,【参考】数式用!$K$4:$N$4,0)+1,0)),"")</f>
        <v/>
      </c>
      <c r="S81" s="127"/>
      <c r="T81" s="1071"/>
      <c r="U81" s="1072"/>
      <c r="V81" s="495" t="str">
        <f>
IFERROR(P81*VLOOKUP(AF81,【参考】数式用4!$DC$3:$DZ$106,MATCH(N81,【参考】数式用4!$DC$2:$DZ$2,0)),"")</f>
        <v/>
      </c>
      <c r="W81" s="104"/>
      <c r="X81" s="126"/>
      <c r="Y81" s="1039" t="str">
        <f>
IFERROR(IF('別紙様式3-2（４・５月）'!Z83="ベア加算","",W81*VLOOKUP(N81,【参考】数式用!$AD$2:$AH$27,MATCH(O81,【参考】数式用!$K$4:$N$4,0)+1,0)),"")</f>
        <v/>
      </c>
      <c r="Z81" s="1039"/>
      <c r="AA81" s="127"/>
      <c r="AB81" s="128"/>
      <c r="AC81" s="496" t="str">
        <f>
IFERROR(X81*VLOOKUP(AG81,【参考】数式用4!$DC$3:$DZ$106,MATCH(N81,【参考】数式用4!$DC$2:$DZ$2,0)),"")</f>
        <v/>
      </c>
      <c r="AD81" s="463" t="str">
        <f t="shared" si="2"/>
        <v/>
      </c>
      <c r="AE81" s="464" t="str">
        <f t="shared" si="3"/>
        <v/>
      </c>
      <c r="AF81" s="492" t="str">
        <f>
IF(O81="","",'別紙様式3-2（４・５月）'!O83&amp;'別紙様式3-2（４・５月）'!P83&amp;'別紙様式3-2（４・５月）'!Q83&amp;"から"&amp;O81)</f>
        <v/>
      </c>
      <c r="AG81" s="492" t="str">
        <f>
IF(OR(W81="",W81="―"),"",'別紙様式3-2（４・５月）'!O83&amp;'別紙様式3-2（４・５月）'!P83&amp;'別紙様式3-2（４・５月）'!Q83&amp;"から"&amp;W81)</f>
        <v/>
      </c>
      <c r="AH81" s="437"/>
      <c r="AI81" s="437"/>
      <c r="AJ81" s="437"/>
      <c r="AK81" s="437"/>
      <c r="AL81" s="437"/>
      <c r="AM81" s="437"/>
      <c r="AN81" s="437"/>
      <c r="AO81" s="437"/>
    </row>
    <row r="82" spans="1:41" s="436" customFormat="1" ht="24.95" customHeight="1">
      <c r="A82" s="493">
        <v>
69</v>
      </c>
      <c r="B82" s="951" t="str">
        <f>
IF(基本情報入力シート!C121="","",基本情報入力シート!C121)</f>
        <v/>
      </c>
      <c r="C82" s="952"/>
      <c r="D82" s="952"/>
      <c r="E82" s="952"/>
      <c r="F82" s="952"/>
      <c r="G82" s="952"/>
      <c r="H82" s="952"/>
      <c r="I82" s="953"/>
      <c r="J82" s="467" t="str">
        <f>
IF(基本情報入力シート!M121="","",基本情報入力シート!M121)</f>
        <v/>
      </c>
      <c r="K82" s="468" t="str">
        <f>
IF(基本情報入力シート!R121="","",基本情報入力シート!R121)</f>
        <v/>
      </c>
      <c r="L82" s="468" t="str">
        <f>
IF(基本情報入力シート!W121="","",基本情報入力シート!W121)</f>
        <v/>
      </c>
      <c r="M82" s="469" t="str">
        <f>
IF(基本情報入力シート!X121="","",基本情報入力シート!X121)</f>
        <v/>
      </c>
      <c r="N82" s="470" t="str">
        <f>
IF(基本情報入力シート!Y121="","",基本情報入力シート!Y121)</f>
        <v/>
      </c>
      <c r="O82" s="103"/>
      <c r="P82" s="1069"/>
      <c r="Q82" s="1070"/>
      <c r="R82" s="494" t="str">
        <f>
IFERROR(IF('別紙様式3-2（４・５月）'!Z84="ベア加算","",P82*VLOOKUP(N82,【参考】数式用!$AD$2:$AH$27,MATCH(O82,【参考】数式用!$K$4:$N$4,0)+1,0)),"")</f>
        <v/>
      </c>
      <c r="S82" s="127"/>
      <c r="T82" s="1071"/>
      <c r="U82" s="1072"/>
      <c r="V82" s="495" t="str">
        <f>
IFERROR(P82*VLOOKUP(AF82,【参考】数式用4!$DC$3:$DZ$106,MATCH(N82,【参考】数式用4!$DC$2:$DZ$2,0)),"")</f>
        <v/>
      </c>
      <c r="W82" s="104"/>
      <c r="X82" s="126"/>
      <c r="Y82" s="1039" t="str">
        <f>
IFERROR(IF('別紙様式3-2（４・５月）'!Z84="ベア加算","",W82*VLOOKUP(N82,【参考】数式用!$AD$2:$AH$27,MATCH(O82,【参考】数式用!$K$4:$N$4,0)+1,0)),"")</f>
        <v/>
      </c>
      <c r="Z82" s="1039"/>
      <c r="AA82" s="127"/>
      <c r="AB82" s="128"/>
      <c r="AC82" s="496" t="str">
        <f>
IFERROR(X82*VLOOKUP(AG82,【参考】数式用4!$DC$3:$DZ$106,MATCH(N82,【参考】数式用4!$DC$2:$DZ$2,0)),"")</f>
        <v/>
      </c>
      <c r="AD82" s="463" t="str">
        <f t="shared" si="2"/>
        <v/>
      </c>
      <c r="AE82" s="464" t="str">
        <f t="shared" si="3"/>
        <v/>
      </c>
      <c r="AF82" s="492" t="str">
        <f>
IF(O82="","",'別紙様式3-2（４・５月）'!O84&amp;'別紙様式3-2（４・５月）'!P84&amp;'別紙様式3-2（４・５月）'!Q84&amp;"から"&amp;O82)</f>
        <v/>
      </c>
      <c r="AG82" s="492" t="str">
        <f>
IF(OR(W82="",W82="―"),"",'別紙様式3-2（４・５月）'!O84&amp;'別紙様式3-2（４・５月）'!P84&amp;'別紙様式3-2（４・５月）'!Q84&amp;"から"&amp;W82)</f>
        <v/>
      </c>
      <c r="AH82" s="437"/>
      <c r="AI82" s="437"/>
      <c r="AJ82" s="437"/>
      <c r="AK82" s="437"/>
      <c r="AL82" s="437"/>
      <c r="AM82" s="437"/>
      <c r="AN82" s="437"/>
      <c r="AO82" s="437"/>
    </row>
    <row r="83" spans="1:41" s="436" customFormat="1" ht="24.95" customHeight="1">
      <c r="A83" s="493">
        <v>
70</v>
      </c>
      <c r="B83" s="951" t="str">
        <f>
IF(基本情報入力シート!C122="","",基本情報入力シート!C122)</f>
        <v/>
      </c>
      <c r="C83" s="952"/>
      <c r="D83" s="952"/>
      <c r="E83" s="952"/>
      <c r="F83" s="952"/>
      <c r="G83" s="952"/>
      <c r="H83" s="952"/>
      <c r="I83" s="953"/>
      <c r="J83" s="467" t="str">
        <f>
IF(基本情報入力シート!M122="","",基本情報入力シート!M122)</f>
        <v/>
      </c>
      <c r="K83" s="468" t="str">
        <f>
IF(基本情報入力シート!R122="","",基本情報入力シート!R122)</f>
        <v/>
      </c>
      <c r="L83" s="468" t="str">
        <f>
IF(基本情報入力シート!W122="","",基本情報入力シート!W122)</f>
        <v/>
      </c>
      <c r="M83" s="469" t="str">
        <f>
IF(基本情報入力シート!X122="","",基本情報入力シート!X122)</f>
        <v/>
      </c>
      <c r="N83" s="470" t="str">
        <f>
IF(基本情報入力シート!Y122="","",基本情報入力シート!Y122)</f>
        <v/>
      </c>
      <c r="O83" s="103"/>
      <c r="P83" s="1069"/>
      <c r="Q83" s="1070"/>
      <c r="R83" s="494" t="str">
        <f>
IFERROR(IF('別紙様式3-2（４・５月）'!Z85="ベア加算","",P83*VLOOKUP(N83,【参考】数式用!$AD$2:$AH$27,MATCH(O83,【参考】数式用!$K$4:$N$4,0)+1,0)),"")</f>
        <v/>
      </c>
      <c r="S83" s="127"/>
      <c r="T83" s="1071"/>
      <c r="U83" s="1072"/>
      <c r="V83" s="495" t="str">
        <f>
IFERROR(P83*VLOOKUP(AF83,【参考】数式用4!$DC$3:$DZ$106,MATCH(N83,【参考】数式用4!$DC$2:$DZ$2,0)),"")</f>
        <v/>
      </c>
      <c r="W83" s="104"/>
      <c r="X83" s="126"/>
      <c r="Y83" s="1039" t="str">
        <f>
IFERROR(IF('別紙様式3-2（４・５月）'!Z85="ベア加算","",W83*VLOOKUP(N83,【参考】数式用!$AD$2:$AH$27,MATCH(O83,【参考】数式用!$K$4:$N$4,0)+1,0)),"")</f>
        <v/>
      </c>
      <c r="Z83" s="1039"/>
      <c r="AA83" s="127"/>
      <c r="AB83" s="128"/>
      <c r="AC83" s="496" t="str">
        <f>
IFERROR(X83*VLOOKUP(AG83,【参考】数式用4!$DC$3:$DZ$106,MATCH(N83,【参考】数式用4!$DC$2:$DZ$2,0)),"")</f>
        <v/>
      </c>
      <c r="AD83" s="463" t="str">
        <f t="shared" si="2"/>
        <v/>
      </c>
      <c r="AE83" s="464" t="str">
        <f t="shared" si="3"/>
        <v/>
      </c>
      <c r="AF83" s="492" t="str">
        <f>
IF(O83="","",'別紙様式3-2（４・５月）'!O85&amp;'別紙様式3-2（４・５月）'!P85&amp;'別紙様式3-2（４・５月）'!Q85&amp;"から"&amp;O83)</f>
        <v/>
      </c>
      <c r="AG83" s="492" t="str">
        <f>
IF(OR(W83="",W83="―"),"",'別紙様式3-2（４・５月）'!O85&amp;'別紙様式3-2（４・５月）'!P85&amp;'別紙様式3-2（４・５月）'!Q85&amp;"から"&amp;W83)</f>
        <v/>
      </c>
      <c r="AH83" s="437"/>
      <c r="AI83" s="437"/>
      <c r="AJ83" s="437"/>
      <c r="AK83" s="437"/>
      <c r="AL83" s="437"/>
      <c r="AM83" s="437"/>
      <c r="AN83" s="437"/>
      <c r="AO83" s="437"/>
    </row>
    <row r="84" spans="1:41" s="436" customFormat="1" ht="24.95" customHeight="1">
      <c r="A84" s="493">
        <v>
71</v>
      </c>
      <c r="B84" s="951" t="str">
        <f>
IF(基本情報入力シート!C123="","",基本情報入力シート!C123)</f>
        <v/>
      </c>
      <c r="C84" s="952"/>
      <c r="D84" s="952"/>
      <c r="E84" s="952"/>
      <c r="F84" s="952"/>
      <c r="G84" s="952"/>
      <c r="H84" s="952"/>
      <c r="I84" s="953"/>
      <c r="J84" s="467" t="str">
        <f>
IF(基本情報入力シート!M123="","",基本情報入力シート!M123)</f>
        <v/>
      </c>
      <c r="K84" s="468" t="str">
        <f>
IF(基本情報入力シート!R123="","",基本情報入力シート!R123)</f>
        <v/>
      </c>
      <c r="L84" s="468" t="str">
        <f>
IF(基本情報入力シート!W123="","",基本情報入力シート!W123)</f>
        <v/>
      </c>
      <c r="M84" s="469" t="str">
        <f>
IF(基本情報入力シート!X123="","",基本情報入力シート!X123)</f>
        <v/>
      </c>
      <c r="N84" s="470" t="str">
        <f>
IF(基本情報入力シート!Y123="","",基本情報入力シート!Y123)</f>
        <v/>
      </c>
      <c r="O84" s="103"/>
      <c r="P84" s="1069"/>
      <c r="Q84" s="1070"/>
      <c r="R84" s="494" t="str">
        <f>
IFERROR(IF('別紙様式3-2（４・５月）'!Z86="ベア加算","",P84*VLOOKUP(N84,【参考】数式用!$AD$2:$AH$27,MATCH(O84,【参考】数式用!$K$4:$N$4,0)+1,0)),"")</f>
        <v/>
      </c>
      <c r="S84" s="127"/>
      <c r="T84" s="1071"/>
      <c r="U84" s="1072"/>
      <c r="V84" s="495" t="str">
        <f>
IFERROR(P84*VLOOKUP(AF84,【参考】数式用4!$DC$3:$DZ$106,MATCH(N84,【参考】数式用4!$DC$2:$DZ$2,0)),"")</f>
        <v/>
      </c>
      <c r="W84" s="104"/>
      <c r="X84" s="126"/>
      <c r="Y84" s="1039" t="str">
        <f>
IFERROR(IF('別紙様式3-2（４・５月）'!Z86="ベア加算","",W84*VLOOKUP(N84,【参考】数式用!$AD$2:$AH$27,MATCH(O84,【参考】数式用!$K$4:$N$4,0)+1,0)),"")</f>
        <v/>
      </c>
      <c r="Z84" s="1039"/>
      <c r="AA84" s="127"/>
      <c r="AB84" s="128"/>
      <c r="AC84" s="496" t="str">
        <f>
IFERROR(X84*VLOOKUP(AG84,【参考】数式用4!$DC$3:$DZ$106,MATCH(N84,【参考】数式用4!$DC$2:$DZ$2,0)),"")</f>
        <v/>
      </c>
      <c r="AD84" s="463" t="str">
        <f t="shared" si="2"/>
        <v/>
      </c>
      <c r="AE84" s="464" t="str">
        <f t="shared" si="3"/>
        <v/>
      </c>
      <c r="AF84" s="492" t="str">
        <f>
IF(O84="","",'別紙様式3-2（４・５月）'!O86&amp;'別紙様式3-2（４・５月）'!P86&amp;'別紙様式3-2（４・５月）'!Q86&amp;"から"&amp;O84)</f>
        <v/>
      </c>
      <c r="AG84" s="492" t="str">
        <f>
IF(OR(W84="",W84="―"),"",'別紙様式3-2（４・５月）'!O86&amp;'別紙様式3-2（４・５月）'!P86&amp;'別紙様式3-2（４・５月）'!Q86&amp;"から"&amp;W84)</f>
        <v/>
      </c>
      <c r="AH84" s="437"/>
      <c r="AI84" s="437"/>
      <c r="AJ84" s="437"/>
      <c r="AK84" s="437"/>
      <c r="AL84" s="437"/>
      <c r="AM84" s="437"/>
      <c r="AN84" s="437"/>
      <c r="AO84" s="437"/>
    </row>
    <row r="85" spans="1:41" s="436" customFormat="1" ht="24.95" customHeight="1">
      <c r="A85" s="493">
        <v>
72</v>
      </c>
      <c r="B85" s="951" t="str">
        <f>
IF(基本情報入力シート!C124="","",基本情報入力シート!C124)</f>
        <v/>
      </c>
      <c r="C85" s="952"/>
      <c r="D85" s="952"/>
      <c r="E85" s="952"/>
      <c r="F85" s="952"/>
      <c r="G85" s="952"/>
      <c r="H85" s="952"/>
      <c r="I85" s="953"/>
      <c r="J85" s="467" t="str">
        <f>
IF(基本情報入力シート!M124="","",基本情報入力シート!M124)</f>
        <v/>
      </c>
      <c r="K85" s="468" t="str">
        <f>
IF(基本情報入力シート!R124="","",基本情報入力シート!R124)</f>
        <v/>
      </c>
      <c r="L85" s="468" t="str">
        <f>
IF(基本情報入力シート!W124="","",基本情報入力シート!W124)</f>
        <v/>
      </c>
      <c r="M85" s="469" t="str">
        <f>
IF(基本情報入力シート!X124="","",基本情報入力シート!X124)</f>
        <v/>
      </c>
      <c r="N85" s="470" t="str">
        <f>
IF(基本情報入力シート!Y124="","",基本情報入力シート!Y124)</f>
        <v/>
      </c>
      <c r="O85" s="103"/>
      <c r="P85" s="1069"/>
      <c r="Q85" s="1070"/>
      <c r="R85" s="494" t="str">
        <f>
IFERROR(IF('別紙様式3-2（４・５月）'!Z87="ベア加算","",P85*VLOOKUP(N85,【参考】数式用!$AD$2:$AH$27,MATCH(O85,【参考】数式用!$K$4:$N$4,0)+1,0)),"")</f>
        <v/>
      </c>
      <c r="S85" s="127"/>
      <c r="T85" s="1071"/>
      <c r="U85" s="1072"/>
      <c r="V85" s="495" t="str">
        <f>
IFERROR(P85*VLOOKUP(AF85,【参考】数式用4!$DC$3:$DZ$106,MATCH(N85,【参考】数式用4!$DC$2:$DZ$2,0)),"")</f>
        <v/>
      </c>
      <c r="W85" s="104"/>
      <c r="X85" s="126"/>
      <c r="Y85" s="1039" t="str">
        <f>
IFERROR(IF('別紙様式3-2（４・５月）'!Z87="ベア加算","",W85*VLOOKUP(N85,【参考】数式用!$AD$2:$AH$27,MATCH(O85,【参考】数式用!$K$4:$N$4,0)+1,0)),"")</f>
        <v/>
      </c>
      <c r="Z85" s="1039"/>
      <c r="AA85" s="127"/>
      <c r="AB85" s="128"/>
      <c r="AC85" s="496" t="str">
        <f>
IFERROR(X85*VLOOKUP(AG85,【参考】数式用4!$DC$3:$DZ$106,MATCH(N85,【参考】数式用4!$DC$2:$DZ$2,0)),"")</f>
        <v/>
      </c>
      <c r="AD85" s="463" t="str">
        <f t="shared" ref="AD85:AD113" si="4">
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64" t="str">
        <f t="shared" ref="AE85:AE113" si="5">
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92" t="str">
        <f>
IF(O85="","",'別紙様式3-2（４・５月）'!O87&amp;'別紙様式3-2（４・５月）'!P87&amp;'別紙様式3-2（４・５月）'!Q87&amp;"から"&amp;O85)</f>
        <v/>
      </c>
      <c r="AG85" s="492" t="str">
        <f>
IF(OR(W85="",W85="―"),"",'別紙様式3-2（４・５月）'!O87&amp;'別紙様式3-2（４・５月）'!P87&amp;'別紙様式3-2（４・５月）'!Q87&amp;"から"&amp;W85)</f>
        <v/>
      </c>
      <c r="AH85" s="437"/>
      <c r="AI85" s="437"/>
      <c r="AJ85" s="437"/>
      <c r="AK85" s="437"/>
      <c r="AL85" s="437"/>
      <c r="AM85" s="437"/>
      <c r="AN85" s="437"/>
      <c r="AO85" s="437"/>
    </row>
    <row r="86" spans="1:41" s="436" customFormat="1" ht="24.95" customHeight="1">
      <c r="A86" s="493">
        <v>
73</v>
      </c>
      <c r="B86" s="951" t="str">
        <f>
IF(基本情報入力シート!C125="","",基本情報入力シート!C125)</f>
        <v/>
      </c>
      <c r="C86" s="952"/>
      <c r="D86" s="952"/>
      <c r="E86" s="952"/>
      <c r="F86" s="952"/>
      <c r="G86" s="952"/>
      <c r="H86" s="952"/>
      <c r="I86" s="953"/>
      <c r="J86" s="467" t="str">
        <f>
IF(基本情報入力シート!M125="","",基本情報入力シート!M125)</f>
        <v/>
      </c>
      <c r="K86" s="468" t="str">
        <f>
IF(基本情報入力シート!R125="","",基本情報入力シート!R125)</f>
        <v/>
      </c>
      <c r="L86" s="468" t="str">
        <f>
IF(基本情報入力シート!W125="","",基本情報入力シート!W125)</f>
        <v/>
      </c>
      <c r="M86" s="469" t="str">
        <f>
IF(基本情報入力シート!X125="","",基本情報入力シート!X125)</f>
        <v/>
      </c>
      <c r="N86" s="470" t="str">
        <f>
IF(基本情報入力シート!Y125="","",基本情報入力シート!Y125)</f>
        <v/>
      </c>
      <c r="O86" s="103"/>
      <c r="P86" s="1069"/>
      <c r="Q86" s="1070"/>
      <c r="R86" s="494" t="str">
        <f>
IFERROR(IF('別紙様式3-2（４・５月）'!Z88="ベア加算","",P86*VLOOKUP(N86,【参考】数式用!$AD$2:$AH$27,MATCH(O86,【参考】数式用!$K$4:$N$4,0)+1,0)),"")</f>
        <v/>
      </c>
      <c r="S86" s="127"/>
      <c r="T86" s="1071"/>
      <c r="U86" s="1072"/>
      <c r="V86" s="495" t="str">
        <f>
IFERROR(P86*VLOOKUP(AF86,【参考】数式用4!$DC$3:$DZ$106,MATCH(N86,【参考】数式用4!$DC$2:$DZ$2,0)),"")</f>
        <v/>
      </c>
      <c r="W86" s="104"/>
      <c r="X86" s="126"/>
      <c r="Y86" s="1039" t="str">
        <f>
IFERROR(IF('別紙様式3-2（４・５月）'!Z88="ベア加算","",W86*VLOOKUP(N86,【参考】数式用!$AD$2:$AH$27,MATCH(O86,【参考】数式用!$K$4:$N$4,0)+1,0)),"")</f>
        <v/>
      </c>
      <c r="Z86" s="1039"/>
      <c r="AA86" s="127"/>
      <c r="AB86" s="128"/>
      <c r="AC86" s="496" t="str">
        <f>
IFERROR(X86*VLOOKUP(AG86,【参考】数式用4!$DC$3:$DZ$106,MATCH(N86,【参考】数式用4!$DC$2:$DZ$2,0)),"")</f>
        <v/>
      </c>
      <c r="AD86" s="463" t="str">
        <f t="shared" si="4"/>
        <v/>
      </c>
      <c r="AE86" s="464" t="str">
        <f t="shared" si="5"/>
        <v/>
      </c>
      <c r="AF86" s="492" t="str">
        <f>
IF(O86="","",'別紙様式3-2（４・５月）'!O88&amp;'別紙様式3-2（４・５月）'!P88&amp;'別紙様式3-2（４・５月）'!Q88&amp;"から"&amp;O86)</f>
        <v/>
      </c>
      <c r="AG86" s="492" t="str">
        <f>
IF(OR(W86="",W86="―"),"",'別紙様式3-2（４・５月）'!O88&amp;'別紙様式3-2（４・５月）'!P88&amp;'別紙様式3-2（４・５月）'!Q88&amp;"から"&amp;W86)</f>
        <v/>
      </c>
      <c r="AH86" s="437"/>
      <c r="AI86" s="437"/>
      <c r="AJ86" s="437"/>
      <c r="AK86" s="437"/>
      <c r="AL86" s="437"/>
      <c r="AM86" s="437"/>
      <c r="AN86" s="437"/>
      <c r="AO86" s="437"/>
    </row>
    <row r="87" spans="1:41" s="436" customFormat="1" ht="24.95" customHeight="1">
      <c r="A87" s="493">
        <v>
74</v>
      </c>
      <c r="B87" s="951" t="str">
        <f>
IF(基本情報入力シート!C126="","",基本情報入力シート!C126)</f>
        <v/>
      </c>
      <c r="C87" s="952"/>
      <c r="D87" s="952"/>
      <c r="E87" s="952"/>
      <c r="F87" s="952"/>
      <c r="G87" s="952"/>
      <c r="H87" s="952"/>
      <c r="I87" s="953"/>
      <c r="J87" s="467" t="str">
        <f>
IF(基本情報入力シート!M126="","",基本情報入力シート!M126)</f>
        <v/>
      </c>
      <c r="K87" s="468" t="str">
        <f>
IF(基本情報入力シート!R126="","",基本情報入力シート!R126)</f>
        <v/>
      </c>
      <c r="L87" s="468" t="str">
        <f>
IF(基本情報入力シート!W126="","",基本情報入力シート!W126)</f>
        <v/>
      </c>
      <c r="M87" s="469" t="str">
        <f>
IF(基本情報入力シート!X126="","",基本情報入力シート!X126)</f>
        <v/>
      </c>
      <c r="N87" s="470" t="str">
        <f>
IF(基本情報入力シート!Y126="","",基本情報入力シート!Y126)</f>
        <v/>
      </c>
      <c r="O87" s="103"/>
      <c r="P87" s="1069"/>
      <c r="Q87" s="1070"/>
      <c r="R87" s="494" t="str">
        <f>
IFERROR(IF('別紙様式3-2（４・５月）'!Z89="ベア加算","",P87*VLOOKUP(N87,【参考】数式用!$AD$2:$AH$27,MATCH(O87,【参考】数式用!$K$4:$N$4,0)+1,0)),"")</f>
        <v/>
      </c>
      <c r="S87" s="127"/>
      <c r="T87" s="1071"/>
      <c r="U87" s="1072"/>
      <c r="V87" s="495" t="str">
        <f>
IFERROR(P87*VLOOKUP(AF87,【参考】数式用4!$DC$3:$DZ$106,MATCH(N87,【参考】数式用4!$DC$2:$DZ$2,0)),"")</f>
        <v/>
      </c>
      <c r="W87" s="104"/>
      <c r="X87" s="126"/>
      <c r="Y87" s="1039" t="str">
        <f>
IFERROR(IF('別紙様式3-2（４・５月）'!Z89="ベア加算","",W87*VLOOKUP(N87,【参考】数式用!$AD$2:$AH$27,MATCH(O87,【参考】数式用!$K$4:$N$4,0)+1,0)),"")</f>
        <v/>
      </c>
      <c r="Z87" s="1039"/>
      <c r="AA87" s="127"/>
      <c r="AB87" s="128"/>
      <c r="AC87" s="496" t="str">
        <f>
IFERROR(X87*VLOOKUP(AG87,【参考】数式用4!$DC$3:$DZ$106,MATCH(N87,【参考】数式用4!$DC$2:$DZ$2,0)),"")</f>
        <v/>
      </c>
      <c r="AD87" s="463" t="str">
        <f t="shared" si="4"/>
        <v/>
      </c>
      <c r="AE87" s="464" t="str">
        <f t="shared" si="5"/>
        <v/>
      </c>
      <c r="AF87" s="492" t="str">
        <f>
IF(O87="","",'別紙様式3-2（４・５月）'!O89&amp;'別紙様式3-2（４・５月）'!P89&amp;'別紙様式3-2（４・５月）'!Q89&amp;"から"&amp;O87)</f>
        <v/>
      </c>
      <c r="AG87" s="492" t="str">
        <f>
IF(OR(W87="",W87="―"),"",'別紙様式3-2（４・５月）'!O89&amp;'別紙様式3-2（４・５月）'!P89&amp;'別紙様式3-2（４・５月）'!Q89&amp;"から"&amp;W87)</f>
        <v/>
      </c>
      <c r="AH87" s="437"/>
      <c r="AI87" s="437"/>
      <c r="AJ87" s="437"/>
      <c r="AK87" s="437"/>
      <c r="AL87" s="437"/>
      <c r="AM87" s="437"/>
      <c r="AN87" s="437"/>
      <c r="AO87" s="437"/>
    </row>
    <row r="88" spans="1:41" s="436" customFormat="1" ht="24.95" customHeight="1">
      <c r="A88" s="493">
        <v>
75</v>
      </c>
      <c r="B88" s="951" t="str">
        <f>
IF(基本情報入力シート!C127="","",基本情報入力シート!C127)</f>
        <v/>
      </c>
      <c r="C88" s="952"/>
      <c r="D88" s="952"/>
      <c r="E88" s="952"/>
      <c r="F88" s="952"/>
      <c r="G88" s="952"/>
      <c r="H88" s="952"/>
      <c r="I88" s="953"/>
      <c r="J88" s="467" t="str">
        <f>
IF(基本情報入力シート!M127="","",基本情報入力シート!M127)</f>
        <v/>
      </c>
      <c r="K88" s="468" t="str">
        <f>
IF(基本情報入力シート!R127="","",基本情報入力シート!R127)</f>
        <v/>
      </c>
      <c r="L88" s="468" t="str">
        <f>
IF(基本情報入力シート!W127="","",基本情報入力シート!W127)</f>
        <v/>
      </c>
      <c r="M88" s="469" t="str">
        <f>
IF(基本情報入力シート!X127="","",基本情報入力シート!X127)</f>
        <v/>
      </c>
      <c r="N88" s="470" t="str">
        <f>
IF(基本情報入力シート!Y127="","",基本情報入力シート!Y127)</f>
        <v/>
      </c>
      <c r="O88" s="103"/>
      <c r="P88" s="1069"/>
      <c r="Q88" s="1070"/>
      <c r="R88" s="494" t="str">
        <f>
IFERROR(IF('別紙様式3-2（４・５月）'!Z90="ベア加算","",P88*VLOOKUP(N88,【参考】数式用!$AD$2:$AH$27,MATCH(O88,【参考】数式用!$K$4:$N$4,0)+1,0)),"")</f>
        <v/>
      </c>
      <c r="S88" s="127"/>
      <c r="T88" s="1071"/>
      <c r="U88" s="1072"/>
      <c r="V88" s="495" t="str">
        <f>
IFERROR(P88*VLOOKUP(AF88,【参考】数式用4!$DC$3:$DZ$106,MATCH(N88,【参考】数式用4!$DC$2:$DZ$2,0)),"")</f>
        <v/>
      </c>
      <c r="W88" s="104"/>
      <c r="X88" s="126"/>
      <c r="Y88" s="1039" t="str">
        <f>
IFERROR(IF('別紙様式3-2（４・５月）'!Z90="ベア加算","",W88*VLOOKUP(N88,【参考】数式用!$AD$2:$AH$27,MATCH(O88,【参考】数式用!$K$4:$N$4,0)+1,0)),"")</f>
        <v/>
      </c>
      <c r="Z88" s="1039"/>
      <c r="AA88" s="127"/>
      <c r="AB88" s="128"/>
      <c r="AC88" s="496" t="str">
        <f>
IFERROR(X88*VLOOKUP(AG88,【参考】数式用4!$DC$3:$DZ$106,MATCH(N88,【参考】数式用4!$DC$2:$DZ$2,0)),"")</f>
        <v/>
      </c>
      <c r="AD88" s="463" t="str">
        <f t="shared" si="4"/>
        <v/>
      </c>
      <c r="AE88" s="464" t="str">
        <f t="shared" si="5"/>
        <v/>
      </c>
      <c r="AF88" s="492" t="str">
        <f>
IF(O88="","",'別紙様式3-2（４・５月）'!O90&amp;'別紙様式3-2（４・５月）'!P90&amp;'別紙様式3-2（４・５月）'!Q90&amp;"から"&amp;O88)</f>
        <v/>
      </c>
      <c r="AG88" s="492" t="str">
        <f>
IF(OR(W88="",W88="―"),"",'別紙様式3-2（４・５月）'!O90&amp;'別紙様式3-2（４・５月）'!P90&amp;'別紙様式3-2（４・５月）'!Q90&amp;"から"&amp;W88)</f>
        <v/>
      </c>
      <c r="AH88" s="437"/>
      <c r="AI88" s="437"/>
      <c r="AJ88" s="437"/>
      <c r="AK88" s="437"/>
      <c r="AL88" s="437"/>
      <c r="AM88" s="437"/>
      <c r="AN88" s="437"/>
      <c r="AO88" s="437"/>
    </row>
    <row r="89" spans="1:41" s="436" customFormat="1" ht="24.95" customHeight="1">
      <c r="A89" s="493">
        <v>
76</v>
      </c>
      <c r="B89" s="951" t="str">
        <f>
IF(基本情報入力シート!C128="","",基本情報入力シート!C128)</f>
        <v/>
      </c>
      <c r="C89" s="952"/>
      <c r="D89" s="952"/>
      <c r="E89" s="952"/>
      <c r="F89" s="952"/>
      <c r="G89" s="952"/>
      <c r="H89" s="952"/>
      <c r="I89" s="953"/>
      <c r="J89" s="467" t="str">
        <f>
IF(基本情報入力シート!M128="","",基本情報入力シート!M128)</f>
        <v/>
      </c>
      <c r="K89" s="468" t="str">
        <f>
IF(基本情報入力シート!R128="","",基本情報入力シート!R128)</f>
        <v/>
      </c>
      <c r="L89" s="468" t="str">
        <f>
IF(基本情報入力シート!W128="","",基本情報入力シート!W128)</f>
        <v/>
      </c>
      <c r="M89" s="469" t="str">
        <f>
IF(基本情報入力シート!X128="","",基本情報入力シート!X128)</f>
        <v/>
      </c>
      <c r="N89" s="470" t="str">
        <f>
IF(基本情報入力シート!Y128="","",基本情報入力シート!Y128)</f>
        <v/>
      </c>
      <c r="O89" s="103"/>
      <c r="P89" s="1069"/>
      <c r="Q89" s="1070"/>
      <c r="R89" s="494" t="str">
        <f>
IFERROR(IF('別紙様式3-2（４・５月）'!Z91="ベア加算","",P89*VLOOKUP(N89,【参考】数式用!$AD$2:$AH$27,MATCH(O89,【参考】数式用!$K$4:$N$4,0)+1,0)),"")</f>
        <v/>
      </c>
      <c r="S89" s="127"/>
      <c r="T89" s="1071"/>
      <c r="U89" s="1072"/>
      <c r="V89" s="495" t="str">
        <f>
IFERROR(P89*VLOOKUP(AF89,【参考】数式用4!$DC$3:$DZ$106,MATCH(N89,【参考】数式用4!$DC$2:$DZ$2,0)),"")</f>
        <v/>
      </c>
      <c r="W89" s="104"/>
      <c r="X89" s="126"/>
      <c r="Y89" s="1039" t="str">
        <f>
IFERROR(IF('別紙様式3-2（４・５月）'!Z91="ベア加算","",W89*VLOOKUP(N89,【参考】数式用!$AD$2:$AH$27,MATCH(O89,【参考】数式用!$K$4:$N$4,0)+1,0)),"")</f>
        <v/>
      </c>
      <c r="Z89" s="1039"/>
      <c r="AA89" s="127"/>
      <c r="AB89" s="128"/>
      <c r="AC89" s="496" t="str">
        <f>
IFERROR(X89*VLOOKUP(AG89,【参考】数式用4!$DC$3:$DZ$106,MATCH(N89,【参考】数式用4!$DC$2:$DZ$2,0)),"")</f>
        <v/>
      </c>
      <c r="AD89" s="463" t="str">
        <f t="shared" si="4"/>
        <v/>
      </c>
      <c r="AE89" s="464" t="str">
        <f t="shared" si="5"/>
        <v/>
      </c>
      <c r="AF89" s="492" t="str">
        <f>
IF(O89="","",'別紙様式3-2（４・５月）'!O91&amp;'別紙様式3-2（４・５月）'!P91&amp;'別紙様式3-2（４・５月）'!Q91&amp;"から"&amp;O89)</f>
        <v/>
      </c>
      <c r="AG89" s="492" t="str">
        <f>
IF(OR(W89="",W89="―"),"",'別紙様式3-2（４・５月）'!O91&amp;'別紙様式3-2（４・５月）'!P91&amp;'別紙様式3-2（４・５月）'!Q91&amp;"から"&amp;W89)</f>
        <v/>
      </c>
      <c r="AH89" s="437"/>
      <c r="AI89" s="437"/>
      <c r="AJ89" s="437"/>
      <c r="AK89" s="437"/>
      <c r="AL89" s="437"/>
      <c r="AM89" s="437"/>
      <c r="AN89" s="437"/>
      <c r="AO89" s="437"/>
    </row>
    <row r="90" spans="1:41" s="436" customFormat="1" ht="24.95" customHeight="1">
      <c r="A90" s="493">
        <v>
77</v>
      </c>
      <c r="B90" s="951" t="str">
        <f>
IF(基本情報入力シート!C129="","",基本情報入力シート!C129)</f>
        <v/>
      </c>
      <c r="C90" s="952"/>
      <c r="D90" s="952"/>
      <c r="E90" s="952"/>
      <c r="F90" s="952"/>
      <c r="G90" s="952"/>
      <c r="H90" s="952"/>
      <c r="I90" s="953"/>
      <c r="J90" s="467" t="str">
        <f>
IF(基本情報入力シート!M129="","",基本情報入力シート!M129)</f>
        <v/>
      </c>
      <c r="K90" s="468" t="str">
        <f>
IF(基本情報入力シート!R129="","",基本情報入力シート!R129)</f>
        <v/>
      </c>
      <c r="L90" s="468" t="str">
        <f>
IF(基本情報入力シート!W129="","",基本情報入力シート!W129)</f>
        <v/>
      </c>
      <c r="M90" s="469" t="str">
        <f>
IF(基本情報入力シート!X129="","",基本情報入力シート!X129)</f>
        <v/>
      </c>
      <c r="N90" s="470" t="str">
        <f>
IF(基本情報入力シート!Y129="","",基本情報入力シート!Y129)</f>
        <v/>
      </c>
      <c r="O90" s="103"/>
      <c r="P90" s="1069"/>
      <c r="Q90" s="1070"/>
      <c r="R90" s="494" t="str">
        <f>
IFERROR(IF('別紙様式3-2（４・５月）'!Z92="ベア加算","",P90*VLOOKUP(N90,【参考】数式用!$AD$2:$AH$27,MATCH(O90,【参考】数式用!$K$4:$N$4,0)+1,0)),"")</f>
        <v/>
      </c>
      <c r="S90" s="127"/>
      <c r="T90" s="1071"/>
      <c r="U90" s="1072"/>
      <c r="V90" s="495" t="str">
        <f>
IFERROR(P90*VLOOKUP(AF90,【参考】数式用4!$DC$3:$DZ$106,MATCH(N90,【参考】数式用4!$DC$2:$DZ$2,0)),"")</f>
        <v/>
      </c>
      <c r="W90" s="104"/>
      <c r="X90" s="126"/>
      <c r="Y90" s="1039" t="str">
        <f>
IFERROR(IF('別紙様式3-2（４・５月）'!Z92="ベア加算","",W90*VLOOKUP(N90,【参考】数式用!$AD$2:$AH$27,MATCH(O90,【参考】数式用!$K$4:$N$4,0)+1,0)),"")</f>
        <v/>
      </c>
      <c r="Z90" s="1039"/>
      <c r="AA90" s="127"/>
      <c r="AB90" s="128"/>
      <c r="AC90" s="496" t="str">
        <f>
IFERROR(X90*VLOOKUP(AG90,【参考】数式用4!$DC$3:$DZ$106,MATCH(N90,【参考】数式用4!$DC$2:$DZ$2,0)),"")</f>
        <v/>
      </c>
      <c r="AD90" s="463" t="str">
        <f t="shared" si="4"/>
        <v/>
      </c>
      <c r="AE90" s="464" t="str">
        <f t="shared" si="5"/>
        <v/>
      </c>
      <c r="AF90" s="492" t="str">
        <f>
IF(O90="","",'別紙様式3-2（４・５月）'!O92&amp;'別紙様式3-2（４・５月）'!P92&amp;'別紙様式3-2（４・５月）'!Q92&amp;"から"&amp;O90)</f>
        <v/>
      </c>
      <c r="AG90" s="492" t="str">
        <f>
IF(OR(W90="",W90="―"),"",'別紙様式3-2（４・５月）'!O92&amp;'別紙様式3-2（４・５月）'!P92&amp;'別紙様式3-2（４・５月）'!Q92&amp;"から"&amp;W90)</f>
        <v/>
      </c>
      <c r="AH90" s="437"/>
      <c r="AI90" s="437"/>
      <c r="AJ90" s="437"/>
      <c r="AK90" s="437"/>
      <c r="AL90" s="437"/>
      <c r="AM90" s="437"/>
      <c r="AN90" s="437"/>
      <c r="AO90" s="437"/>
    </row>
    <row r="91" spans="1:41" s="436" customFormat="1" ht="24.95" customHeight="1">
      <c r="A91" s="493">
        <v>
78</v>
      </c>
      <c r="B91" s="951" t="str">
        <f>
IF(基本情報入力シート!C130="","",基本情報入力シート!C130)</f>
        <v/>
      </c>
      <c r="C91" s="952"/>
      <c r="D91" s="952"/>
      <c r="E91" s="952"/>
      <c r="F91" s="952"/>
      <c r="G91" s="952"/>
      <c r="H91" s="952"/>
      <c r="I91" s="953"/>
      <c r="J91" s="467" t="str">
        <f>
IF(基本情報入力シート!M130="","",基本情報入力シート!M130)</f>
        <v/>
      </c>
      <c r="K91" s="468" t="str">
        <f>
IF(基本情報入力シート!R130="","",基本情報入力シート!R130)</f>
        <v/>
      </c>
      <c r="L91" s="468" t="str">
        <f>
IF(基本情報入力シート!W130="","",基本情報入力シート!W130)</f>
        <v/>
      </c>
      <c r="M91" s="469" t="str">
        <f>
IF(基本情報入力シート!X130="","",基本情報入力シート!X130)</f>
        <v/>
      </c>
      <c r="N91" s="470" t="str">
        <f>
IF(基本情報入力シート!Y130="","",基本情報入力シート!Y130)</f>
        <v/>
      </c>
      <c r="O91" s="103"/>
      <c r="P91" s="1069"/>
      <c r="Q91" s="1070"/>
      <c r="R91" s="494" t="str">
        <f>
IFERROR(IF('別紙様式3-2（４・５月）'!Z93="ベア加算","",P91*VLOOKUP(N91,【参考】数式用!$AD$2:$AH$27,MATCH(O91,【参考】数式用!$K$4:$N$4,0)+1,0)),"")</f>
        <v/>
      </c>
      <c r="S91" s="127"/>
      <c r="T91" s="1071"/>
      <c r="U91" s="1072"/>
      <c r="V91" s="495" t="str">
        <f>
IFERROR(P91*VLOOKUP(AF91,【参考】数式用4!$DC$3:$DZ$106,MATCH(N91,【参考】数式用4!$DC$2:$DZ$2,0)),"")</f>
        <v/>
      </c>
      <c r="W91" s="104"/>
      <c r="X91" s="126"/>
      <c r="Y91" s="1039" t="str">
        <f>
IFERROR(IF('別紙様式3-2（４・５月）'!Z93="ベア加算","",W91*VLOOKUP(N91,【参考】数式用!$AD$2:$AH$27,MATCH(O91,【参考】数式用!$K$4:$N$4,0)+1,0)),"")</f>
        <v/>
      </c>
      <c r="Z91" s="1039"/>
      <c r="AA91" s="127"/>
      <c r="AB91" s="128"/>
      <c r="AC91" s="496" t="str">
        <f>
IFERROR(X91*VLOOKUP(AG91,【参考】数式用4!$DC$3:$DZ$106,MATCH(N91,【参考】数式用4!$DC$2:$DZ$2,0)),"")</f>
        <v/>
      </c>
      <c r="AD91" s="463" t="str">
        <f t="shared" si="4"/>
        <v/>
      </c>
      <c r="AE91" s="464" t="str">
        <f t="shared" si="5"/>
        <v/>
      </c>
      <c r="AF91" s="492" t="str">
        <f>
IF(O91="","",'別紙様式3-2（４・５月）'!O93&amp;'別紙様式3-2（４・５月）'!P93&amp;'別紙様式3-2（４・５月）'!Q93&amp;"から"&amp;O91)</f>
        <v/>
      </c>
      <c r="AG91" s="492" t="str">
        <f>
IF(OR(W91="",W91="―"),"",'別紙様式3-2（４・５月）'!O93&amp;'別紙様式3-2（４・５月）'!P93&amp;'別紙様式3-2（４・５月）'!Q93&amp;"から"&amp;W91)</f>
        <v/>
      </c>
      <c r="AH91" s="437"/>
      <c r="AI91" s="437"/>
      <c r="AJ91" s="437"/>
      <c r="AK91" s="437"/>
      <c r="AL91" s="437"/>
      <c r="AM91" s="437"/>
      <c r="AN91" s="437"/>
      <c r="AO91" s="437"/>
    </row>
    <row r="92" spans="1:41" s="436" customFormat="1" ht="24.95" customHeight="1">
      <c r="A92" s="493">
        <v>
79</v>
      </c>
      <c r="B92" s="951" t="str">
        <f>
IF(基本情報入力シート!C131="","",基本情報入力シート!C131)</f>
        <v/>
      </c>
      <c r="C92" s="952"/>
      <c r="D92" s="952"/>
      <c r="E92" s="952"/>
      <c r="F92" s="952"/>
      <c r="G92" s="952"/>
      <c r="H92" s="952"/>
      <c r="I92" s="953"/>
      <c r="J92" s="467" t="str">
        <f>
IF(基本情報入力シート!M131="","",基本情報入力シート!M131)</f>
        <v/>
      </c>
      <c r="K92" s="468" t="str">
        <f>
IF(基本情報入力シート!R131="","",基本情報入力シート!R131)</f>
        <v/>
      </c>
      <c r="L92" s="468" t="str">
        <f>
IF(基本情報入力シート!W131="","",基本情報入力シート!W131)</f>
        <v/>
      </c>
      <c r="M92" s="469" t="str">
        <f>
IF(基本情報入力シート!X131="","",基本情報入力シート!X131)</f>
        <v/>
      </c>
      <c r="N92" s="470" t="str">
        <f>
IF(基本情報入力シート!Y131="","",基本情報入力シート!Y131)</f>
        <v/>
      </c>
      <c r="O92" s="103"/>
      <c r="P92" s="1069"/>
      <c r="Q92" s="1070"/>
      <c r="R92" s="494" t="str">
        <f>
IFERROR(IF('別紙様式3-2（４・５月）'!Z94="ベア加算","",P92*VLOOKUP(N92,【参考】数式用!$AD$2:$AH$27,MATCH(O92,【参考】数式用!$K$4:$N$4,0)+1,0)),"")</f>
        <v/>
      </c>
      <c r="S92" s="127"/>
      <c r="T92" s="1071"/>
      <c r="U92" s="1072"/>
      <c r="V92" s="495" t="str">
        <f>
IFERROR(P92*VLOOKUP(AF92,【参考】数式用4!$DC$3:$DZ$106,MATCH(N92,【参考】数式用4!$DC$2:$DZ$2,0)),"")</f>
        <v/>
      </c>
      <c r="W92" s="104"/>
      <c r="X92" s="126"/>
      <c r="Y92" s="1039" t="str">
        <f>
IFERROR(IF('別紙様式3-2（４・５月）'!Z94="ベア加算","",W92*VLOOKUP(N92,【参考】数式用!$AD$2:$AH$27,MATCH(O92,【参考】数式用!$K$4:$N$4,0)+1,0)),"")</f>
        <v/>
      </c>
      <c r="Z92" s="1039"/>
      <c r="AA92" s="127"/>
      <c r="AB92" s="128"/>
      <c r="AC92" s="496" t="str">
        <f>
IFERROR(X92*VLOOKUP(AG92,【参考】数式用4!$DC$3:$DZ$106,MATCH(N92,【参考】数式用4!$DC$2:$DZ$2,0)),"")</f>
        <v/>
      </c>
      <c r="AD92" s="463" t="str">
        <f t="shared" si="4"/>
        <v/>
      </c>
      <c r="AE92" s="464" t="str">
        <f t="shared" si="5"/>
        <v/>
      </c>
      <c r="AF92" s="492" t="str">
        <f>
IF(O92="","",'別紙様式3-2（４・５月）'!O94&amp;'別紙様式3-2（４・５月）'!P94&amp;'別紙様式3-2（４・５月）'!Q94&amp;"から"&amp;O92)</f>
        <v/>
      </c>
      <c r="AG92" s="492" t="str">
        <f>
IF(OR(W92="",W92="―"),"",'別紙様式3-2（４・５月）'!O94&amp;'別紙様式3-2（４・５月）'!P94&amp;'別紙様式3-2（４・５月）'!Q94&amp;"から"&amp;W92)</f>
        <v/>
      </c>
      <c r="AH92" s="437"/>
      <c r="AI92" s="437"/>
      <c r="AJ92" s="437"/>
      <c r="AK92" s="437"/>
      <c r="AL92" s="437"/>
      <c r="AM92" s="437"/>
      <c r="AN92" s="437"/>
      <c r="AO92" s="437"/>
    </row>
    <row r="93" spans="1:41" s="436" customFormat="1" ht="24.95" customHeight="1">
      <c r="A93" s="493">
        <v>
80</v>
      </c>
      <c r="B93" s="951" t="str">
        <f>
IF(基本情報入力シート!C132="","",基本情報入力シート!C132)</f>
        <v/>
      </c>
      <c r="C93" s="952"/>
      <c r="D93" s="952"/>
      <c r="E93" s="952"/>
      <c r="F93" s="952"/>
      <c r="G93" s="952"/>
      <c r="H93" s="952"/>
      <c r="I93" s="953"/>
      <c r="J93" s="467" t="str">
        <f>
IF(基本情報入力シート!M132="","",基本情報入力シート!M132)</f>
        <v/>
      </c>
      <c r="K93" s="468" t="str">
        <f>
IF(基本情報入力シート!R132="","",基本情報入力シート!R132)</f>
        <v/>
      </c>
      <c r="L93" s="468" t="str">
        <f>
IF(基本情報入力シート!W132="","",基本情報入力シート!W132)</f>
        <v/>
      </c>
      <c r="M93" s="469" t="str">
        <f>
IF(基本情報入力シート!X132="","",基本情報入力シート!X132)</f>
        <v/>
      </c>
      <c r="N93" s="470" t="str">
        <f>
IF(基本情報入力シート!Y132="","",基本情報入力シート!Y132)</f>
        <v/>
      </c>
      <c r="O93" s="103"/>
      <c r="P93" s="1069"/>
      <c r="Q93" s="1070"/>
      <c r="R93" s="494" t="str">
        <f>
IFERROR(IF('別紙様式3-2（４・５月）'!Z95="ベア加算","",P93*VLOOKUP(N93,【参考】数式用!$AD$2:$AH$27,MATCH(O93,【参考】数式用!$K$4:$N$4,0)+1,0)),"")</f>
        <v/>
      </c>
      <c r="S93" s="127"/>
      <c r="T93" s="1071"/>
      <c r="U93" s="1072"/>
      <c r="V93" s="495" t="str">
        <f>
IFERROR(P93*VLOOKUP(AF93,【参考】数式用4!$DC$3:$DZ$106,MATCH(N93,【参考】数式用4!$DC$2:$DZ$2,0)),"")</f>
        <v/>
      </c>
      <c r="W93" s="104"/>
      <c r="X93" s="126"/>
      <c r="Y93" s="1039" t="str">
        <f>
IFERROR(IF('別紙様式3-2（４・５月）'!Z95="ベア加算","",W93*VLOOKUP(N93,【参考】数式用!$AD$2:$AH$27,MATCH(O93,【参考】数式用!$K$4:$N$4,0)+1,0)),"")</f>
        <v/>
      </c>
      <c r="Z93" s="1039"/>
      <c r="AA93" s="127"/>
      <c r="AB93" s="128"/>
      <c r="AC93" s="496" t="str">
        <f>
IFERROR(X93*VLOOKUP(AG93,【参考】数式用4!$DC$3:$DZ$106,MATCH(N93,【参考】数式用4!$DC$2:$DZ$2,0)),"")</f>
        <v/>
      </c>
      <c r="AD93" s="463" t="str">
        <f t="shared" si="4"/>
        <v/>
      </c>
      <c r="AE93" s="464" t="str">
        <f t="shared" si="5"/>
        <v/>
      </c>
      <c r="AF93" s="492" t="str">
        <f>
IF(O93="","",'別紙様式3-2（４・５月）'!O95&amp;'別紙様式3-2（４・５月）'!P95&amp;'別紙様式3-2（４・５月）'!Q95&amp;"から"&amp;O93)</f>
        <v/>
      </c>
      <c r="AG93" s="492" t="str">
        <f>
IF(OR(W93="",W93="―"),"",'別紙様式3-2（４・５月）'!O95&amp;'別紙様式3-2（４・５月）'!P95&amp;'別紙様式3-2（４・５月）'!Q95&amp;"から"&amp;W93)</f>
        <v/>
      </c>
      <c r="AH93" s="437"/>
      <c r="AI93" s="437"/>
      <c r="AJ93" s="437"/>
      <c r="AK93" s="437"/>
      <c r="AL93" s="437"/>
      <c r="AM93" s="437"/>
      <c r="AN93" s="437"/>
      <c r="AO93" s="437"/>
    </row>
    <row r="94" spans="1:41" s="436" customFormat="1" ht="24.95" customHeight="1">
      <c r="A94" s="493">
        <v>
81</v>
      </c>
      <c r="B94" s="951" t="str">
        <f>
IF(基本情報入力シート!C133="","",基本情報入力シート!C133)</f>
        <v/>
      </c>
      <c r="C94" s="952"/>
      <c r="D94" s="952"/>
      <c r="E94" s="952"/>
      <c r="F94" s="952"/>
      <c r="G94" s="952"/>
      <c r="H94" s="952"/>
      <c r="I94" s="953"/>
      <c r="J94" s="467" t="str">
        <f>
IF(基本情報入力シート!M133="","",基本情報入力シート!M133)</f>
        <v/>
      </c>
      <c r="K94" s="468" t="str">
        <f>
IF(基本情報入力シート!R133="","",基本情報入力シート!R133)</f>
        <v/>
      </c>
      <c r="L94" s="468" t="str">
        <f>
IF(基本情報入力シート!W133="","",基本情報入力シート!W133)</f>
        <v/>
      </c>
      <c r="M94" s="469" t="str">
        <f>
IF(基本情報入力シート!X133="","",基本情報入力シート!X133)</f>
        <v/>
      </c>
      <c r="N94" s="470" t="str">
        <f>
IF(基本情報入力シート!Y133="","",基本情報入力シート!Y133)</f>
        <v/>
      </c>
      <c r="O94" s="103"/>
      <c r="P94" s="1069"/>
      <c r="Q94" s="1070"/>
      <c r="R94" s="494" t="str">
        <f>
IFERROR(IF('別紙様式3-2（４・５月）'!Z96="ベア加算","",P94*VLOOKUP(N94,【参考】数式用!$AD$2:$AH$27,MATCH(O94,【参考】数式用!$K$4:$N$4,0)+1,0)),"")</f>
        <v/>
      </c>
      <c r="S94" s="127"/>
      <c r="T94" s="1071"/>
      <c r="U94" s="1072"/>
      <c r="V94" s="495" t="str">
        <f>
IFERROR(P94*VLOOKUP(AF94,【参考】数式用4!$DC$3:$DZ$106,MATCH(N94,【参考】数式用4!$DC$2:$DZ$2,0)),"")</f>
        <v/>
      </c>
      <c r="W94" s="104"/>
      <c r="X94" s="126"/>
      <c r="Y94" s="1039" t="str">
        <f>
IFERROR(IF('別紙様式3-2（４・５月）'!Z96="ベア加算","",W94*VLOOKUP(N94,【参考】数式用!$AD$2:$AH$27,MATCH(O94,【参考】数式用!$K$4:$N$4,0)+1,0)),"")</f>
        <v/>
      </c>
      <c r="Z94" s="1039"/>
      <c r="AA94" s="127"/>
      <c r="AB94" s="128"/>
      <c r="AC94" s="496" t="str">
        <f>
IFERROR(X94*VLOOKUP(AG94,【参考】数式用4!$DC$3:$DZ$106,MATCH(N94,【参考】数式用4!$DC$2:$DZ$2,0)),"")</f>
        <v/>
      </c>
      <c r="AD94" s="463" t="str">
        <f t="shared" si="4"/>
        <v/>
      </c>
      <c r="AE94" s="464" t="str">
        <f t="shared" si="5"/>
        <v/>
      </c>
      <c r="AF94" s="492" t="str">
        <f>
IF(O94="","",'別紙様式3-2（４・５月）'!O96&amp;'別紙様式3-2（４・５月）'!P96&amp;'別紙様式3-2（４・５月）'!Q96&amp;"から"&amp;O94)</f>
        <v/>
      </c>
      <c r="AG94" s="492" t="str">
        <f>
IF(OR(W94="",W94="―"),"",'別紙様式3-2（４・５月）'!O96&amp;'別紙様式3-2（４・５月）'!P96&amp;'別紙様式3-2（４・５月）'!Q96&amp;"から"&amp;W94)</f>
        <v/>
      </c>
      <c r="AH94" s="437"/>
      <c r="AI94" s="437"/>
      <c r="AJ94" s="437"/>
      <c r="AK94" s="437"/>
      <c r="AL94" s="437"/>
      <c r="AM94" s="437"/>
      <c r="AN94" s="437"/>
      <c r="AO94" s="437"/>
    </row>
    <row r="95" spans="1:41" s="436" customFormat="1" ht="24.95" customHeight="1">
      <c r="A95" s="493">
        <v>
82</v>
      </c>
      <c r="B95" s="951" t="str">
        <f>
IF(基本情報入力シート!C134="","",基本情報入力シート!C134)</f>
        <v/>
      </c>
      <c r="C95" s="952"/>
      <c r="D95" s="952"/>
      <c r="E95" s="952"/>
      <c r="F95" s="952"/>
      <c r="G95" s="952"/>
      <c r="H95" s="952"/>
      <c r="I95" s="953"/>
      <c r="J95" s="467" t="str">
        <f>
IF(基本情報入力シート!M134="","",基本情報入力シート!M134)</f>
        <v/>
      </c>
      <c r="K95" s="468" t="str">
        <f>
IF(基本情報入力シート!R134="","",基本情報入力シート!R134)</f>
        <v/>
      </c>
      <c r="L95" s="468" t="str">
        <f>
IF(基本情報入力シート!W134="","",基本情報入力シート!W134)</f>
        <v/>
      </c>
      <c r="M95" s="469" t="str">
        <f>
IF(基本情報入力シート!X134="","",基本情報入力シート!X134)</f>
        <v/>
      </c>
      <c r="N95" s="470" t="str">
        <f>
IF(基本情報入力シート!Y134="","",基本情報入力シート!Y134)</f>
        <v/>
      </c>
      <c r="O95" s="103"/>
      <c r="P95" s="1069"/>
      <c r="Q95" s="1070"/>
      <c r="R95" s="494" t="str">
        <f>
IFERROR(IF('別紙様式3-2（４・５月）'!Z97="ベア加算","",P95*VLOOKUP(N95,【参考】数式用!$AD$2:$AH$27,MATCH(O95,【参考】数式用!$K$4:$N$4,0)+1,0)),"")</f>
        <v/>
      </c>
      <c r="S95" s="127"/>
      <c r="T95" s="1071"/>
      <c r="U95" s="1072"/>
      <c r="V95" s="495" t="str">
        <f>
IFERROR(P95*VLOOKUP(AF95,【参考】数式用4!$DC$3:$DZ$106,MATCH(N95,【参考】数式用4!$DC$2:$DZ$2,0)),"")</f>
        <v/>
      </c>
      <c r="W95" s="104"/>
      <c r="X95" s="126"/>
      <c r="Y95" s="1039" t="str">
        <f>
IFERROR(IF('別紙様式3-2（４・５月）'!Z97="ベア加算","",W95*VLOOKUP(N95,【参考】数式用!$AD$2:$AH$27,MATCH(O95,【参考】数式用!$K$4:$N$4,0)+1,0)),"")</f>
        <v/>
      </c>
      <c r="Z95" s="1039"/>
      <c r="AA95" s="127"/>
      <c r="AB95" s="128"/>
      <c r="AC95" s="496" t="str">
        <f>
IFERROR(X95*VLOOKUP(AG95,【参考】数式用4!$DC$3:$DZ$106,MATCH(N95,【参考】数式用4!$DC$2:$DZ$2,0)),"")</f>
        <v/>
      </c>
      <c r="AD95" s="463" t="str">
        <f t="shared" si="4"/>
        <v/>
      </c>
      <c r="AE95" s="464" t="str">
        <f t="shared" si="5"/>
        <v/>
      </c>
      <c r="AF95" s="492" t="str">
        <f>
IF(O95="","",'別紙様式3-2（４・５月）'!O97&amp;'別紙様式3-2（４・５月）'!P97&amp;'別紙様式3-2（４・５月）'!Q97&amp;"から"&amp;O95)</f>
        <v/>
      </c>
      <c r="AG95" s="492" t="str">
        <f>
IF(OR(W95="",W95="―"),"",'別紙様式3-2（４・５月）'!O97&amp;'別紙様式3-2（４・５月）'!P97&amp;'別紙様式3-2（４・５月）'!Q97&amp;"から"&amp;W95)</f>
        <v/>
      </c>
      <c r="AH95" s="437"/>
      <c r="AI95" s="437"/>
      <c r="AJ95" s="437"/>
      <c r="AK95" s="437"/>
      <c r="AL95" s="437"/>
      <c r="AM95" s="437"/>
      <c r="AN95" s="437"/>
      <c r="AO95" s="437"/>
    </row>
    <row r="96" spans="1:41" s="436" customFormat="1" ht="24.95" customHeight="1">
      <c r="A96" s="493">
        <v>
83</v>
      </c>
      <c r="B96" s="951" t="str">
        <f>
IF(基本情報入力シート!C135="","",基本情報入力シート!C135)</f>
        <v/>
      </c>
      <c r="C96" s="952"/>
      <c r="D96" s="952"/>
      <c r="E96" s="952"/>
      <c r="F96" s="952"/>
      <c r="G96" s="952"/>
      <c r="H96" s="952"/>
      <c r="I96" s="953"/>
      <c r="J96" s="467" t="str">
        <f>
IF(基本情報入力シート!M135="","",基本情報入力シート!M135)</f>
        <v/>
      </c>
      <c r="K96" s="468" t="str">
        <f>
IF(基本情報入力シート!R135="","",基本情報入力シート!R135)</f>
        <v/>
      </c>
      <c r="L96" s="468" t="str">
        <f>
IF(基本情報入力シート!W135="","",基本情報入力シート!W135)</f>
        <v/>
      </c>
      <c r="M96" s="469" t="str">
        <f>
IF(基本情報入力シート!X135="","",基本情報入力シート!X135)</f>
        <v/>
      </c>
      <c r="N96" s="470" t="str">
        <f>
IF(基本情報入力シート!Y135="","",基本情報入力シート!Y135)</f>
        <v/>
      </c>
      <c r="O96" s="103"/>
      <c r="P96" s="1069"/>
      <c r="Q96" s="1070"/>
      <c r="R96" s="494" t="str">
        <f>
IFERROR(IF('別紙様式3-2（４・５月）'!Z98="ベア加算","",P96*VLOOKUP(N96,【参考】数式用!$AD$2:$AH$27,MATCH(O96,【参考】数式用!$K$4:$N$4,0)+1,0)),"")</f>
        <v/>
      </c>
      <c r="S96" s="127"/>
      <c r="T96" s="1071"/>
      <c r="U96" s="1072"/>
      <c r="V96" s="495" t="str">
        <f>
IFERROR(P96*VLOOKUP(AF96,【参考】数式用4!$DC$3:$DZ$106,MATCH(N96,【参考】数式用4!$DC$2:$DZ$2,0)),"")</f>
        <v/>
      </c>
      <c r="W96" s="104"/>
      <c r="X96" s="126"/>
      <c r="Y96" s="1039" t="str">
        <f>
IFERROR(IF('別紙様式3-2（４・５月）'!Z98="ベア加算","",W96*VLOOKUP(N96,【参考】数式用!$AD$2:$AH$27,MATCH(O96,【参考】数式用!$K$4:$N$4,0)+1,0)),"")</f>
        <v/>
      </c>
      <c r="Z96" s="1039"/>
      <c r="AA96" s="127"/>
      <c r="AB96" s="128"/>
      <c r="AC96" s="496" t="str">
        <f>
IFERROR(X96*VLOOKUP(AG96,【参考】数式用4!$DC$3:$DZ$106,MATCH(N96,【参考】数式用4!$DC$2:$DZ$2,0)),"")</f>
        <v/>
      </c>
      <c r="AD96" s="463" t="str">
        <f t="shared" si="4"/>
        <v/>
      </c>
      <c r="AE96" s="464" t="str">
        <f t="shared" si="5"/>
        <v/>
      </c>
      <c r="AF96" s="492" t="str">
        <f>
IF(O96="","",'別紙様式3-2（４・５月）'!O98&amp;'別紙様式3-2（４・５月）'!P98&amp;'別紙様式3-2（４・５月）'!Q98&amp;"から"&amp;O96)</f>
        <v/>
      </c>
      <c r="AG96" s="492" t="str">
        <f>
IF(OR(W96="",W96="―"),"",'別紙様式3-2（４・５月）'!O98&amp;'別紙様式3-2（４・５月）'!P98&amp;'別紙様式3-2（４・５月）'!Q98&amp;"から"&amp;W96)</f>
        <v/>
      </c>
      <c r="AH96" s="437"/>
      <c r="AI96" s="437"/>
      <c r="AJ96" s="437"/>
      <c r="AK96" s="437"/>
      <c r="AL96" s="437"/>
      <c r="AM96" s="437"/>
      <c r="AN96" s="437"/>
      <c r="AO96" s="437"/>
    </row>
    <row r="97" spans="1:41" s="436" customFormat="1" ht="24.95" customHeight="1">
      <c r="A97" s="493">
        <v>
84</v>
      </c>
      <c r="B97" s="951" t="str">
        <f>
IF(基本情報入力シート!C136="","",基本情報入力シート!C136)</f>
        <v/>
      </c>
      <c r="C97" s="952"/>
      <c r="D97" s="952"/>
      <c r="E97" s="952"/>
      <c r="F97" s="952"/>
      <c r="G97" s="952"/>
      <c r="H97" s="952"/>
      <c r="I97" s="953"/>
      <c r="J97" s="467" t="str">
        <f>
IF(基本情報入力シート!M136="","",基本情報入力シート!M136)</f>
        <v/>
      </c>
      <c r="K97" s="468" t="str">
        <f>
IF(基本情報入力シート!R136="","",基本情報入力シート!R136)</f>
        <v/>
      </c>
      <c r="L97" s="468" t="str">
        <f>
IF(基本情報入力シート!W136="","",基本情報入力シート!W136)</f>
        <v/>
      </c>
      <c r="M97" s="469" t="str">
        <f>
IF(基本情報入力シート!X136="","",基本情報入力シート!X136)</f>
        <v/>
      </c>
      <c r="N97" s="470" t="str">
        <f>
IF(基本情報入力シート!Y136="","",基本情報入力シート!Y136)</f>
        <v/>
      </c>
      <c r="O97" s="103"/>
      <c r="P97" s="1069"/>
      <c r="Q97" s="1070"/>
      <c r="R97" s="494" t="str">
        <f>
IFERROR(IF('別紙様式3-2（４・５月）'!Z99="ベア加算","",P97*VLOOKUP(N97,【参考】数式用!$AD$2:$AH$27,MATCH(O97,【参考】数式用!$K$4:$N$4,0)+1,0)),"")</f>
        <v/>
      </c>
      <c r="S97" s="127"/>
      <c r="T97" s="1071"/>
      <c r="U97" s="1072"/>
      <c r="V97" s="495" t="str">
        <f>
IFERROR(P97*VLOOKUP(AF97,【参考】数式用4!$DC$3:$DZ$106,MATCH(N97,【参考】数式用4!$DC$2:$DZ$2,0)),"")</f>
        <v/>
      </c>
      <c r="W97" s="104"/>
      <c r="X97" s="126"/>
      <c r="Y97" s="1039" t="str">
        <f>
IFERROR(IF('別紙様式3-2（４・５月）'!Z99="ベア加算","",W97*VLOOKUP(N97,【参考】数式用!$AD$2:$AH$27,MATCH(O97,【参考】数式用!$K$4:$N$4,0)+1,0)),"")</f>
        <v/>
      </c>
      <c r="Z97" s="1039"/>
      <c r="AA97" s="127"/>
      <c r="AB97" s="128"/>
      <c r="AC97" s="496" t="str">
        <f>
IFERROR(X97*VLOOKUP(AG97,【参考】数式用4!$DC$3:$DZ$106,MATCH(N97,【参考】数式用4!$DC$2:$DZ$2,0)),"")</f>
        <v/>
      </c>
      <c r="AD97" s="463" t="str">
        <f t="shared" si="4"/>
        <v/>
      </c>
      <c r="AE97" s="464" t="str">
        <f t="shared" si="5"/>
        <v/>
      </c>
      <c r="AF97" s="492" t="str">
        <f>
IF(O97="","",'別紙様式3-2（４・５月）'!O99&amp;'別紙様式3-2（４・５月）'!P99&amp;'別紙様式3-2（４・５月）'!Q99&amp;"から"&amp;O97)</f>
        <v/>
      </c>
      <c r="AG97" s="492" t="str">
        <f>
IF(OR(W97="",W97="―"),"",'別紙様式3-2（４・５月）'!O99&amp;'別紙様式3-2（４・５月）'!P99&amp;'別紙様式3-2（４・５月）'!Q99&amp;"から"&amp;W97)</f>
        <v/>
      </c>
      <c r="AH97" s="437"/>
      <c r="AI97" s="437"/>
      <c r="AJ97" s="437"/>
      <c r="AK97" s="437"/>
      <c r="AL97" s="437"/>
      <c r="AM97" s="437"/>
      <c r="AN97" s="437"/>
      <c r="AO97" s="437"/>
    </row>
    <row r="98" spans="1:41" s="436" customFormat="1" ht="24.95" customHeight="1">
      <c r="A98" s="493">
        <v>
85</v>
      </c>
      <c r="B98" s="951" t="str">
        <f>
IF(基本情報入力シート!C137="","",基本情報入力シート!C137)</f>
        <v/>
      </c>
      <c r="C98" s="952"/>
      <c r="D98" s="952"/>
      <c r="E98" s="952"/>
      <c r="F98" s="952"/>
      <c r="G98" s="952"/>
      <c r="H98" s="952"/>
      <c r="I98" s="953"/>
      <c r="J98" s="467" t="str">
        <f>
IF(基本情報入力シート!M137="","",基本情報入力シート!M137)</f>
        <v/>
      </c>
      <c r="K98" s="468" t="str">
        <f>
IF(基本情報入力シート!R137="","",基本情報入力シート!R137)</f>
        <v/>
      </c>
      <c r="L98" s="468" t="str">
        <f>
IF(基本情報入力シート!W137="","",基本情報入力シート!W137)</f>
        <v/>
      </c>
      <c r="M98" s="469" t="str">
        <f>
IF(基本情報入力シート!X137="","",基本情報入力シート!X137)</f>
        <v/>
      </c>
      <c r="N98" s="470" t="str">
        <f>
IF(基本情報入力シート!Y137="","",基本情報入力シート!Y137)</f>
        <v/>
      </c>
      <c r="O98" s="103"/>
      <c r="P98" s="1069"/>
      <c r="Q98" s="1070"/>
      <c r="R98" s="494" t="str">
        <f>
IFERROR(IF('別紙様式3-2（４・５月）'!Z100="ベア加算","",P98*VLOOKUP(N98,【参考】数式用!$AD$2:$AH$27,MATCH(O98,【参考】数式用!$K$4:$N$4,0)+1,0)),"")</f>
        <v/>
      </c>
      <c r="S98" s="127"/>
      <c r="T98" s="1071"/>
      <c r="U98" s="1072"/>
      <c r="V98" s="495" t="str">
        <f>
IFERROR(P98*VLOOKUP(AF98,【参考】数式用4!$DC$3:$DZ$106,MATCH(N98,【参考】数式用4!$DC$2:$DZ$2,0)),"")</f>
        <v/>
      </c>
      <c r="W98" s="104"/>
      <c r="X98" s="126"/>
      <c r="Y98" s="1039" t="str">
        <f>
IFERROR(IF('別紙様式3-2（４・５月）'!Z100="ベア加算","",W98*VLOOKUP(N98,【参考】数式用!$AD$2:$AH$27,MATCH(O98,【参考】数式用!$K$4:$N$4,0)+1,0)),"")</f>
        <v/>
      </c>
      <c r="Z98" s="1039"/>
      <c r="AA98" s="127"/>
      <c r="AB98" s="128"/>
      <c r="AC98" s="496" t="str">
        <f>
IFERROR(X98*VLOOKUP(AG98,【参考】数式用4!$DC$3:$DZ$106,MATCH(N98,【参考】数式用4!$DC$2:$DZ$2,0)),"")</f>
        <v/>
      </c>
      <c r="AD98" s="463" t="str">
        <f t="shared" si="4"/>
        <v/>
      </c>
      <c r="AE98" s="464" t="str">
        <f t="shared" si="5"/>
        <v/>
      </c>
      <c r="AF98" s="492" t="str">
        <f>
IF(O98="","",'別紙様式3-2（４・５月）'!O100&amp;'別紙様式3-2（４・５月）'!P100&amp;'別紙様式3-2（４・５月）'!Q100&amp;"から"&amp;O98)</f>
        <v/>
      </c>
      <c r="AG98" s="492" t="str">
        <f>
IF(OR(W98="",W98="―"),"",'別紙様式3-2（４・５月）'!O100&amp;'別紙様式3-2（４・５月）'!P100&amp;'別紙様式3-2（４・５月）'!Q100&amp;"から"&amp;W98)</f>
        <v/>
      </c>
      <c r="AH98" s="437"/>
      <c r="AI98" s="437"/>
      <c r="AJ98" s="437"/>
      <c r="AK98" s="437"/>
      <c r="AL98" s="437"/>
      <c r="AM98" s="437"/>
      <c r="AN98" s="437"/>
      <c r="AO98" s="437"/>
    </row>
    <row r="99" spans="1:41" s="436" customFormat="1" ht="24.95" customHeight="1">
      <c r="A99" s="493">
        <v>
86</v>
      </c>
      <c r="B99" s="951" t="str">
        <f>
IF(基本情報入力シート!C138="","",基本情報入力シート!C138)</f>
        <v/>
      </c>
      <c r="C99" s="952"/>
      <c r="D99" s="952"/>
      <c r="E99" s="952"/>
      <c r="F99" s="952"/>
      <c r="G99" s="952"/>
      <c r="H99" s="952"/>
      <c r="I99" s="953"/>
      <c r="J99" s="467" t="str">
        <f>
IF(基本情報入力シート!M138="","",基本情報入力シート!M138)</f>
        <v/>
      </c>
      <c r="K99" s="468" t="str">
        <f>
IF(基本情報入力シート!R138="","",基本情報入力シート!R138)</f>
        <v/>
      </c>
      <c r="L99" s="468" t="str">
        <f>
IF(基本情報入力シート!W138="","",基本情報入力シート!W138)</f>
        <v/>
      </c>
      <c r="M99" s="469" t="str">
        <f>
IF(基本情報入力シート!X138="","",基本情報入力シート!X138)</f>
        <v/>
      </c>
      <c r="N99" s="470" t="str">
        <f>
IF(基本情報入力シート!Y138="","",基本情報入力シート!Y138)</f>
        <v/>
      </c>
      <c r="O99" s="103"/>
      <c r="P99" s="1069"/>
      <c r="Q99" s="1070"/>
      <c r="R99" s="494" t="str">
        <f>
IFERROR(IF('別紙様式3-2（４・５月）'!Z101="ベア加算","",P99*VLOOKUP(N99,【参考】数式用!$AD$2:$AH$27,MATCH(O99,【参考】数式用!$K$4:$N$4,0)+1,0)),"")</f>
        <v/>
      </c>
      <c r="S99" s="127"/>
      <c r="T99" s="1071"/>
      <c r="U99" s="1072"/>
      <c r="V99" s="495" t="str">
        <f>
IFERROR(P99*VLOOKUP(AF99,【参考】数式用4!$DC$3:$DZ$106,MATCH(N99,【参考】数式用4!$DC$2:$DZ$2,0)),"")</f>
        <v/>
      </c>
      <c r="W99" s="104"/>
      <c r="X99" s="126"/>
      <c r="Y99" s="1039" t="str">
        <f>
IFERROR(IF('別紙様式3-2（４・５月）'!Z101="ベア加算","",W99*VLOOKUP(N99,【参考】数式用!$AD$2:$AH$27,MATCH(O99,【参考】数式用!$K$4:$N$4,0)+1,0)),"")</f>
        <v/>
      </c>
      <c r="Z99" s="1039"/>
      <c r="AA99" s="127"/>
      <c r="AB99" s="128"/>
      <c r="AC99" s="496" t="str">
        <f>
IFERROR(X99*VLOOKUP(AG99,【参考】数式用4!$DC$3:$DZ$106,MATCH(N99,【参考】数式用4!$DC$2:$DZ$2,0)),"")</f>
        <v/>
      </c>
      <c r="AD99" s="463" t="str">
        <f t="shared" si="4"/>
        <v/>
      </c>
      <c r="AE99" s="464" t="str">
        <f t="shared" si="5"/>
        <v/>
      </c>
      <c r="AF99" s="492" t="str">
        <f>
IF(O99="","",'別紙様式3-2（４・５月）'!O101&amp;'別紙様式3-2（４・５月）'!P101&amp;'別紙様式3-2（４・５月）'!Q101&amp;"から"&amp;O99)</f>
        <v/>
      </c>
      <c r="AG99" s="492" t="str">
        <f>
IF(OR(W99="",W99="―"),"",'別紙様式3-2（４・５月）'!O101&amp;'別紙様式3-2（４・５月）'!P101&amp;'別紙様式3-2（４・５月）'!Q101&amp;"から"&amp;W99)</f>
        <v/>
      </c>
      <c r="AH99" s="437"/>
      <c r="AI99" s="437"/>
      <c r="AJ99" s="437"/>
      <c r="AK99" s="437"/>
      <c r="AL99" s="437"/>
      <c r="AM99" s="437"/>
      <c r="AN99" s="437"/>
      <c r="AO99" s="437"/>
    </row>
    <row r="100" spans="1:41" s="436" customFormat="1" ht="24.95" customHeight="1">
      <c r="A100" s="493">
        <v>
87</v>
      </c>
      <c r="B100" s="951" t="str">
        <f>
IF(基本情報入力シート!C139="","",基本情報入力シート!C139)</f>
        <v/>
      </c>
      <c r="C100" s="952"/>
      <c r="D100" s="952"/>
      <c r="E100" s="952"/>
      <c r="F100" s="952"/>
      <c r="G100" s="952"/>
      <c r="H100" s="952"/>
      <c r="I100" s="953"/>
      <c r="J100" s="467" t="str">
        <f>
IF(基本情報入力シート!M139="","",基本情報入力シート!M139)</f>
        <v/>
      </c>
      <c r="K100" s="468" t="str">
        <f>
IF(基本情報入力シート!R139="","",基本情報入力シート!R139)</f>
        <v/>
      </c>
      <c r="L100" s="468" t="str">
        <f>
IF(基本情報入力シート!W139="","",基本情報入力シート!W139)</f>
        <v/>
      </c>
      <c r="M100" s="469" t="str">
        <f>
IF(基本情報入力シート!X139="","",基本情報入力シート!X139)</f>
        <v/>
      </c>
      <c r="N100" s="470" t="str">
        <f>
IF(基本情報入力シート!Y139="","",基本情報入力シート!Y139)</f>
        <v/>
      </c>
      <c r="O100" s="103"/>
      <c r="P100" s="1069"/>
      <c r="Q100" s="1070"/>
      <c r="R100" s="494" t="str">
        <f>
IFERROR(IF('別紙様式3-2（４・５月）'!Z102="ベア加算","",P100*VLOOKUP(N100,【参考】数式用!$AD$2:$AH$27,MATCH(O100,【参考】数式用!$K$4:$N$4,0)+1,0)),"")</f>
        <v/>
      </c>
      <c r="S100" s="127"/>
      <c r="T100" s="1071"/>
      <c r="U100" s="1072"/>
      <c r="V100" s="495" t="str">
        <f>
IFERROR(P100*VLOOKUP(AF100,【参考】数式用4!$DC$3:$DZ$106,MATCH(N100,【参考】数式用4!$DC$2:$DZ$2,0)),"")</f>
        <v/>
      </c>
      <c r="W100" s="104"/>
      <c r="X100" s="126"/>
      <c r="Y100" s="1039" t="str">
        <f>
IFERROR(IF('別紙様式3-2（４・５月）'!Z102="ベア加算","",W100*VLOOKUP(N100,【参考】数式用!$AD$2:$AH$27,MATCH(O100,【参考】数式用!$K$4:$N$4,0)+1,0)),"")</f>
        <v/>
      </c>
      <c r="Z100" s="1039"/>
      <c r="AA100" s="127"/>
      <c r="AB100" s="128"/>
      <c r="AC100" s="496" t="str">
        <f>
IFERROR(X100*VLOOKUP(AG100,【参考】数式用4!$DC$3:$DZ$106,MATCH(N100,【参考】数式用4!$DC$2:$DZ$2,0)),"")</f>
        <v/>
      </c>
      <c r="AD100" s="463" t="str">
        <f t="shared" si="4"/>
        <v/>
      </c>
      <c r="AE100" s="464" t="str">
        <f t="shared" si="5"/>
        <v/>
      </c>
      <c r="AF100" s="492" t="str">
        <f>
IF(O100="","",'別紙様式3-2（４・５月）'!O102&amp;'別紙様式3-2（４・５月）'!P102&amp;'別紙様式3-2（４・５月）'!Q102&amp;"から"&amp;O100)</f>
        <v/>
      </c>
      <c r="AG100" s="492" t="str">
        <f>
IF(OR(W100="",W100="―"),"",'別紙様式3-2（４・５月）'!O102&amp;'別紙様式3-2（４・５月）'!P102&amp;'別紙様式3-2（４・５月）'!Q102&amp;"から"&amp;W100)</f>
        <v/>
      </c>
      <c r="AH100" s="437"/>
      <c r="AI100" s="437"/>
      <c r="AJ100" s="437"/>
      <c r="AK100" s="437"/>
      <c r="AL100" s="437"/>
      <c r="AM100" s="437"/>
      <c r="AN100" s="437"/>
      <c r="AO100" s="437"/>
    </row>
    <row r="101" spans="1:41" s="436" customFormat="1" ht="24.95" customHeight="1">
      <c r="A101" s="493">
        <v>
88</v>
      </c>
      <c r="B101" s="951" t="str">
        <f>
IF(基本情報入力シート!C140="","",基本情報入力シート!C140)</f>
        <v/>
      </c>
      <c r="C101" s="952"/>
      <c r="D101" s="952"/>
      <c r="E101" s="952"/>
      <c r="F101" s="952"/>
      <c r="G101" s="952"/>
      <c r="H101" s="952"/>
      <c r="I101" s="953"/>
      <c r="J101" s="467" t="str">
        <f>
IF(基本情報入力シート!M140="","",基本情報入力シート!M140)</f>
        <v/>
      </c>
      <c r="K101" s="468" t="str">
        <f>
IF(基本情報入力シート!R140="","",基本情報入力シート!R140)</f>
        <v/>
      </c>
      <c r="L101" s="468" t="str">
        <f>
IF(基本情報入力シート!W140="","",基本情報入力シート!W140)</f>
        <v/>
      </c>
      <c r="M101" s="469" t="str">
        <f>
IF(基本情報入力シート!X140="","",基本情報入力シート!X140)</f>
        <v/>
      </c>
      <c r="N101" s="470" t="str">
        <f>
IF(基本情報入力シート!Y140="","",基本情報入力シート!Y140)</f>
        <v/>
      </c>
      <c r="O101" s="103"/>
      <c r="P101" s="1069"/>
      <c r="Q101" s="1070"/>
      <c r="R101" s="494" t="str">
        <f>
IFERROR(IF('別紙様式3-2（４・５月）'!Z103="ベア加算","",P101*VLOOKUP(N101,【参考】数式用!$AD$2:$AH$27,MATCH(O101,【参考】数式用!$K$4:$N$4,0)+1,0)),"")</f>
        <v/>
      </c>
      <c r="S101" s="127"/>
      <c r="T101" s="1071"/>
      <c r="U101" s="1072"/>
      <c r="V101" s="495" t="str">
        <f>
IFERROR(P101*VLOOKUP(AF101,【参考】数式用4!$DC$3:$DZ$106,MATCH(N101,【参考】数式用4!$DC$2:$DZ$2,0)),"")</f>
        <v/>
      </c>
      <c r="W101" s="104"/>
      <c r="X101" s="126"/>
      <c r="Y101" s="1039" t="str">
        <f>
IFERROR(IF('別紙様式3-2（４・５月）'!Z103="ベア加算","",W101*VLOOKUP(N101,【参考】数式用!$AD$2:$AH$27,MATCH(O101,【参考】数式用!$K$4:$N$4,0)+1,0)),"")</f>
        <v/>
      </c>
      <c r="Z101" s="1039"/>
      <c r="AA101" s="127"/>
      <c r="AB101" s="128"/>
      <c r="AC101" s="496" t="str">
        <f>
IFERROR(X101*VLOOKUP(AG101,【参考】数式用4!$DC$3:$DZ$106,MATCH(N101,【参考】数式用4!$DC$2:$DZ$2,0)),"")</f>
        <v/>
      </c>
      <c r="AD101" s="463" t="str">
        <f t="shared" si="4"/>
        <v/>
      </c>
      <c r="AE101" s="464" t="str">
        <f t="shared" si="5"/>
        <v/>
      </c>
      <c r="AF101" s="492" t="str">
        <f>
IF(O101="","",'別紙様式3-2（４・５月）'!O103&amp;'別紙様式3-2（４・５月）'!P103&amp;'別紙様式3-2（４・５月）'!Q103&amp;"から"&amp;O101)</f>
        <v/>
      </c>
      <c r="AG101" s="492" t="str">
        <f>
IF(OR(W101="",W101="―"),"",'別紙様式3-2（４・５月）'!O103&amp;'別紙様式3-2（４・５月）'!P103&amp;'別紙様式3-2（４・５月）'!Q103&amp;"から"&amp;W101)</f>
        <v/>
      </c>
      <c r="AH101" s="437"/>
      <c r="AI101" s="437"/>
      <c r="AJ101" s="437"/>
      <c r="AK101" s="437"/>
      <c r="AL101" s="437"/>
      <c r="AM101" s="437"/>
      <c r="AN101" s="437"/>
      <c r="AO101" s="437"/>
    </row>
    <row r="102" spans="1:41" s="436" customFormat="1" ht="24.95" customHeight="1">
      <c r="A102" s="493">
        <v>
89</v>
      </c>
      <c r="B102" s="951" t="str">
        <f>
IF(基本情報入力シート!C141="","",基本情報入力シート!C141)</f>
        <v/>
      </c>
      <c r="C102" s="952"/>
      <c r="D102" s="952"/>
      <c r="E102" s="952"/>
      <c r="F102" s="952"/>
      <c r="G102" s="952"/>
      <c r="H102" s="952"/>
      <c r="I102" s="953"/>
      <c r="J102" s="467" t="str">
        <f>
IF(基本情報入力シート!M141="","",基本情報入力シート!M141)</f>
        <v/>
      </c>
      <c r="K102" s="468" t="str">
        <f>
IF(基本情報入力シート!R141="","",基本情報入力シート!R141)</f>
        <v/>
      </c>
      <c r="L102" s="468" t="str">
        <f>
IF(基本情報入力シート!W141="","",基本情報入力シート!W141)</f>
        <v/>
      </c>
      <c r="M102" s="469" t="str">
        <f>
IF(基本情報入力シート!X141="","",基本情報入力シート!X141)</f>
        <v/>
      </c>
      <c r="N102" s="470" t="str">
        <f>
IF(基本情報入力シート!Y141="","",基本情報入力シート!Y141)</f>
        <v/>
      </c>
      <c r="O102" s="103"/>
      <c r="P102" s="1069"/>
      <c r="Q102" s="1070"/>
      <c r="R102" s="494" t="str">
        <f>
IFERROR(IF('別紙様式3-2（４・５月）'!Z104="ベア加算","",P102*VLOOKUP(N102,【参考】数式用!$AD$2:$AH$27,MATCH(O102,【参考】数式用!$K$4:$N$4,0)+1,0)),"")</f>
        <v/>
      </c>
      <c r="S102" s="127"/>
      <c r="T102" s="1071"/>
      <c r="U102" s="1072"/>
      <c r="V102" s="495" t="str">
        <f>
IFERROR(P102*VLOOKUP(AF102,【参考】数式用4!$DC$3:$DZ$106,MATCH(N102,【参考】数式用4!$DC$2:$DZ$2,0)),"")</f>
        <v/>
      </c>
      <c r="W102" s="104"/>
      <c r="X102" s="126"/>
      <c r="Y102" s="1039" t="str">
        <f>
IFERROR(IF('別紙様式3-2（４・５月）'!Z104="ベア加算","",W102*VLOOKUP(N102,【参考】数式用!$AD$2:$AH$27,MATCH(O102,【参考】数式用!$K$4:$N$4,0)+1,0)),"")</f>
        <v/>
      </c>
      <c r="Z102" s="1039"/>
      <c r="AA102" s="127"/>
      <c r="AB102" s="128"/>
      <c r="AC102" s="496" t="str">
        <f>
IFERROR(X102*VLOOKUP(AG102,【参考】数式用4!$DC$3:$DZ$106,MATCH(N102,【参考】数式用4!$DC$2:$DZ$2,0)),"")</f>
        <v/>
      </c>
      <c r="AD102" s="463" t="str">
        <f t="shared" si="4"/>
        <v/>
      </c>
      <c r="AE102" s="464" t="str">
        <f t="shared" si="5"/>
        <v/>
      </c>
      <c r="AF102" s="492" t="str">
        <f>
IF(O102="","",'別紙様式3-2（４・５月）'!O104&amp;'別紙様式3-2（４・５月）'!P104&amp;'別紙様式3-2（４・５月）'!Q104&amp;"から"&amp;O102)</f>
        <v/>
      </c>
      <c r="AG102" s="492" t="str">
        <f>
IF(OR(W102="",W102="―"),"",'別紙様式3-2（４・５月）'!O104&amp;'別紙様式3-2（４・５月）'!P104&amp;'別紙様式3-2（４・５月）'!Q104&amp;"から"&amp;W102)</f>
        <v/>
      </c>
      <c r="AH102" s="437"/>
      <c r="AI102" s="437"/>
      <c r="AJ102" s="437"/>
      <c r="AK102" s="437"/>
      <c r="AL102" s="437"/>
      <c r="AM102" s="437"/>
      <c r="AN102" s="437"/>
      <c r="AO102" s="437"/>
    </row>
    <row r="103" spans="1:41" s="436" customFormat="1" ht="24.95" customHeight="1">
      <c r="A103" s="493">
        <v>
90</v>
      </c>
      <c r="B103" s="951" t="str">
        <f>
IF(基本情報入力シート!C142="","",基本情報入力シート!C142)</f>
        <v/>
      </c>
      <c r="C103" s="952"/>
      <c r="D103" s="952"/>
      <c r="E103" s="952"/>
      <c r="F103" s="952"/>
      <c r="G103" s="952"/>
      <c r="H103" s="952"/>
      <c r="I103" s="953"/>
      <c r="J103" s="467" t="str">
        <f>
IF(基本情報入力シート!M142="","",基本情報入力シート!M142)</f>
        <v/>
      </c>
      <c r="K103" s="468" t="str">
        <f>
IF(基本情報入力シート!R142="","",基本情報入力シート!R142)</f>
        <v/>
      </c>
      <c r="L103" s="468" t="str">
        <f>
IF(基本情報入力シート!W142="","",基本情報入力シート!W142)</f>
        <v/>
      </c>
      <c r="M103" s="469" t="str">
        <f>
IF(基本情報入力シート!X142="","",基本情報入力シート!X142)</f>
        <v/>
      </c>
      <c r="N103" s="470" t="str">
        <f>
IF(基本情報入力シート!Y142="","",基本情報入力シート!Y142)</f>
        <v/>
      </c>
      <c r="O103" s="103"/>
      <c r="P103" s="1069"/>
      <c r="Q103" s="1070"/>
      <c r="R103" s="494" t="str">
        <f>
IFERROR(IF('別紙様式3-2（４・５月）'!Z105="ベア加算","",P103*VLOOKUP(N103,【参考】数式用!$AD$2:$AH$27,MATCH(O103,【参考】数式用!$K$4:$N$4,0)+1,0)),"")</f>
        <v/>
      </c>
      <c r="S103" s="127"/>
      <c r="T103" s="1071"/>
      <c r="U103" s="1072"/>
      <c r="V103" s="495" t="str">
        <f>
IFERROR(P103*VLOOKUP(AF103,【参考】数式用4!$DC$3:$DZ$106,MATCH(N103,【参考】数式用4!$DC$2:$DZ$2,0)),"")</f>
        <v/>
      </c>
      <c r="W103" s="104"/>
      <c r="X103" s="126"/>
      <c r="Y103" s="1039" t="str">
        <f>
IFERROR(IF('別紙様式3-2（４・５月）'!Z105="ベア加算","",W103*VLOOKUP(N103,【参考】数式用!$AD$2:$AH$27,MATCH(O103,【参考】数式用!$K$4:$N$4,0)+1,0)),"")</f>
        <v/>
      </c>
      <c r="Z103" s="1039"/>
      <c r="AA103" s="127"/>
      <c r="AB103" s="128"/>
      <c r="AC103" s="496" t="str">
        <f>
IFERROR(X103*VLOOKUP(AG103,【参考】数式用4!$DC$3:$DZ$106,MATCH(N103,【参考】数式用4!$DC$2:$DZ$2,0)),"")</f>
        <v/>
      </c>
      <c r="AD103" s="463" t="str">
        <f t="shared" si="4"/>
        <v/>
      </c>
      <c r="AE103" s="464" t="str">
        <f t="shared" si="5"/>
        <v/>
      </c>
      <c r="AF103" s="492" t="str">
        <f>
IF(O103="","",'別紙様式3-2（４・５月）'!O105&amp;'別紙様式3-2（４・５月）'!P105&amp;'別紙様式3-2（４・５月）'!Q105&amp;"から"&amp;O103)</f>
        <v/>
      </c>
      <c r="AG103" s="492" t="str">
        <f>
IF(OR(W103="",W103="―"),"",'別紙様式3-2（４・５月）'!O105&amp;'別紙様式3-2（４・５月）'!P105&amp;'別紙様式3-2（４・５月）'!Q105&amp;"から"&amp;W103)</f>
        <v/>
      </c>
      <c r="AH103" s="437"/>
      <c r="AI103" s="437"/>
      <c r="AJ103" s="437"/>
      <c r="AK103" s="437"/>
      <c r="AL103" s="437"/>
      <c r="AM103" s="437"/>
      <c r="AN103" s="437"/>
      <c r="AO103" s="437"/>
    </row>
    <row r="104" spans="1:41" s="436" customFormat="1" ht="24.95" customHeight="1">
      <c r="A104" s="493">
        <v>
91</v>
      </c>
      <c r="B104" s="951" t="str">
        <f>
IF(基本情報入力シート!C143="","",基本情報入力シート!C143)</f>
        <v/>
      </c>
      <c r="C104" s="952"/>
      <c r="D104" s="952"/>
      <c r="E104" s="952"/>
      <c r="F104" s="952"/>
      <c r="G104" s="952"/>
      <c r="H104" s="952"/>
      <c r="I104" s="953"/>
      <c r="J104" s="467" t="str">
        <f>
IF(基本情報入力シート!M143="","",基本情報入力シート!M143)</f>
        <v/>
      </c>
      <c r="K104" s="468" t="str">
        <f>
IF(基本情報入力シート!R143="","",基本情報入力シート!R143)</f>
        <v/>
      </c>
      <c r="L104" s="468" t="str">
        <f>
IF(基本情報入力シート!W143="","",基本情報入力シート!W143)</f>
        <v/>
      </c>
      <c r="M104" s="469" t="str">
        <f>
IF(基本情報入力シート!X143="","",基本情報入力シート!X143)</f>
        <v/>
      </c>
      <c r="N104" s="470" t="str">
        <f>
IF(基本情報入力シート!Y143="","",基本情報入力シート!Y143)</f>
        <v/>
      </c>
      <c r="O104" s="103"/>
      <c r="P104" s="1069"/>
      <c r="Q104" s="1070"/>
      <c r="R104" s="494" t="str">
        <f>
IFERROR(IF('別紙様式3-2（４・５月）'!Z106="ベア加算","",P104*VLOOKUP(N104,【参考】数式用!$AD$2:$AH$27,MATCH(O104,【参考】数式用!$K$4:$N$4,0)+1,0)),"")</f>
        <v/>
      </c>
      <c r="S104" s="127"/>
      <c r="T104" s="1071"/>
      <c r="U104" s="1072"/>
      <c r="V104" s="495" t="str">
        <f>
IFERROR(P104*VLOOKUP(AF104,【参考】数式用4!$DC$3:$DZ$106,MATCH(N104,【参考】数式用4!$DC$2:$DZ$2,0)),"")</f>
        <v/>
      </c>
      <c r="W104" s="104"/>
      <c r="X104" s="126"/>
      <c r="Y104" s="1039" t="str">
        <f>
IFERROR(IF('別紙様式3-2（４・５月）'!Z106="ベア加算","",W104*VLOOKUP(N104,【参考】数式用!$AD$2:$AH$27,MATCH(O104,【参考】数式用!$K$4:$N$4,0)+1,0)),"")</f>
        <v/>
      </c>
      <c r="Z104" s="1039"/>
      <c r="AA104" s="127"/>
      <c r="AB104" s="128"/>
      <c r="AC104" s="496" t="str">
        <f>
IFERROR(X104*VLOOKUP(AG104,【参考】数式用4!$DC$3:$DZ$106,MATCH(N104,【参考】数式用4!$DC$2:$DZ$2,0)),"")</f>
        <v/>
      </c>
      <c r="AD104" s="463" t="str">
        <f t="shared" si="4"/>
        <v/>
      </c>
      <c r="AE104" s="464" t="str">
        <f t="shared" si="5"/>
        <v/>
      </c>
      <c r="AF104" s="492" t="str">
        <f>
IF(O104="","",'別紙様式3-2（４・５月）'!O106&amp;'別紙様式3-2（４・５月）'!P106&amp;'別紙様式3-2（４・５月）'!Q106&amp;"から"&amp;O104)</f>
        <v/>
      </c>
      <c r="AG104" s="492" t="str">
        <f>
IF(OR(W104="",W104="―"),"",'別紙様式3-2（４・５月）'!O106&amp;'別紙様式3-2（４・５月）'!P106&amp;'別紙様式3-2（４・５月）'!Q106&amp;"から"&amp;W104)</f>
        <v/>
      </c>
      <c r="AH104" s="437"/>
      <c r="AI104" s="437"/>
      <c r="AJ104" s="437"/>
      <c r="AK104" s="437"/>
      <c r="AL104" s="437"/>
      <c r="AM104" s="437"/>
      <c r="AN104" s="437"/>
      <c r="AO104" s="437"/>
    </row>
    <row r="105" spans="1:41" s="436" customFormat="1" ht="24.95" customHeight="1">
      <c r="A105" s="493">
        <v>
92</v>
      </c>
      <c r="B105" s="951" t="str">
        <f>
IF(基本情報入力シート!C144="","",基本情報入力シート!C144)</f>
        <v/>
      </c>
      <c r="C105" s="952"/>
      <c r="D105" s="952"/>
      <c r="E105" s="952"/>
      <c r="F105" s="952"/>
      <c r="G105" s="952"/>
      <c r="H105" s="952"/>
      <c r="I105" s="953"/>
      <c r="J105" s="467" t="str">
        <f>
IF(基本情報入力シート!M144="","",基本情報入力シート!M144)</f>
        <v/>
      </c>
      <c r="K105" s="468" t="str">
        <f>
IF(基本情報入力シート!R144="","",基本情報入力シート!R144)</f>
        <v/>
      </c>
      <c r="L105" s="468" t="str">
        <f>
IF(基本情報入力シート!W144="","",基本情報入力シート!W144)</f>
        <v/>
      </c>
      <c r="M105" s="469" t="str">
        <f>
IF(基本情報入力シート!X144="","",基本情報入力シート!X144)</f>
        <v/>
      </c>
      <c r="N105" s="470" t="str">
        <f>
IF(基本情報入力シート!Y144="","",基本情報入力シート!Y144)</f>
        <v/>
      </c>
      <c r="O105" s="103"/>
      <c r="P105" s="1069"/>
      <c r="Q105" s="1070"/>
      <c r="R105" s="494" t="str">
        <f>
IFERROR(IF('別紙様式3-2（４・５月）'!Z107="ベア加算","",P105*VLOOKUP(N105,【参考】数式用!$AD$2:$AH$27,MATCH(O105,【参考】数式用!$K$4:$N$4,0)+1,0)),"")</f>
        <v/>
      </c>
      <c r="S105" s="127"/>
      <c r="T105" s="1071"/>
      <c r="U105" s="1072"/>
      <c r="V105" s="495" t="str">
        <f>
IFERROR(P105*VLOOKUP(AF105,【参考】数式用4!$DC$3:$DZ$106,MATCH(N105,【参考】数式用4!$DC$2:$DZ$2,0)),"")</f>
        <v/>
      </c>
      <c r="W105" s="104"/>
      <c r="X105" s="126"/>
      <c r="Y105" s="1039" t="str">
        <f>
IFERROR(IF('別紙様式3-2（４・５月）'!Z107="ベア加算","",W105*VLOOKUP(N105,【参考】数式用!$AD$2:$AH$27,MATCH(O105,【参考】数式用!$K$4:$N$4,0)+1,0)),"")</f>
        <v/>
      </c>
      <c r="Z105" s="1039"/>
      <c r="AA105" s="127"/>
      <c r="AB105" s="128"/>
      <c r="AC105" s="496" t="str">
        <f>
IFERROR(X105*VLOOKUP(AG105,【参考】数式用4!$DC$3:$DZ$106,MATCH(N105,【参考】数式用4!$DC$2:$DZ$2,0)),"")</f>
        <v/>
      </c>
      <c r="AD105" s="463" t="str">
        <f t="shared" si="4"/>
        <v/>
      </c>
      <c r="AE105" s="464" t="str">
        <f t="shared" si="5"/>
        <v/>
      </c>
      <c r="AF105" s="492" t="str">
        <f>
IF(O105="","",'別紙様式3-2（４・５月）'!O107&amp;'別紙様式3-2（４・５月）'!P107&amp;'別紙様式3-2（４・５月）'!Q107&amp;"から"&amp;O105)</f>
        <v/>
      </c>
      <c r="AG105" s="492" t="str">
        <f>
IF(OR(W105="",W105="―"),"",'別紙様式3-2（４・５月）'!O107&amp;'別紙様式3-2（４・５月）'!P107&amp;'別紙様式3-2（４・５月）'!Q107&amp;"から"&amp;W105)</f>
        <v/>
      </c>
      <c r="AH105" s="437"/>
      <c r="AI105" s="437"/>
      <c r="AJ105" s="437"/>
      <c r="AK105" s="437"/>
      <c r="AL105" s="437"/>
      <c r="AM105" s="437"/>
      <c r="AN105" s="437"/>
      <c r="AO105" s="437"/>
    </row>
    <row r="106" spans="1:41" s="436" customFormat="1" ht="24.95" customHeight="1">
      <c r="A106" s="493">
        <v>
93</v>
      </c>
      <c r="B106" s="951" t="str">
        <f>
IF(基本情報入力シート!C145="","",基本情報入力シート!C145)</f>
        <v/>
      </c>
      <c r="C106" s="952"/>
      <c r="D106" s="952"/>
      <c r="E106" s="952"/>
      <c r="F106" s="952"/>
      <c r="G106" s="952"/>
      <c r="H106" s="952"/>
      <c r="I106" s="953"/>
      <c r="J106" s="467" t="str">
        <f>
IF(基本情報入力シート!M145="","",基本情報入力シート!M145)</f>
        <v/>
      </c>
      <c r="K106" s="468" t="str">
        <f>
IF(基本情報入力シート!R145="","",基本情報入力シート!R145)</f>
        <v/>
      </c>
      <c r="L106" s="468" t="str">
        <f>
IF(基本情報入力シート!W145="","",基本情報入力シート!W145)</f>
        <v/>
      </c>
      <c r="M106" s="469" t="str">
        <f>
IF(基本情報入力シート!X145="","",基本情報入力シート!X145)</f>
        <v/>
      </c>
      <c r="N106" s="470" t="str">
        <f>
IF(基本情報入力シート!Y145="","",基本情報入力シート!Y145)</f>
        <v/>
      </c>
      <c r="O106" s="103"/>
      <c r="P106" s="1069"/>
      <c r="Q106" s="1070"/>
      <c r="R106" s="494" t="str">
        <f>
IFERROR(IF('別紙様式3-2（４・５月）'!Z108="ベア加算","",P106*VLOOKUP(N106,【参考】数式用!$AD$2:$AH$27,MATCH(O106,【参考】数式用!$K$4:$N$4,0)+1,0)),"")</f>
        <v/>
      </c>
      <c r="S106" s="127"/>
      <c r="T106" s="1071"/>
      <c r="U106" s="1072"/>
      <c r="V106" s="495" t="str">
        <f>
IFERROR(P106*VLOOKUP(AF106,【参考】数式用4!$DC$3:$DZ$106,MATCH(N106,【参考】数式用4!$DC$2:$DZ$2,0)),"")</f>
        <v/>
      </c>
      <c r="W106" s="104"/>
      <c r="X106" s="126"/>
      <c r="Y106" s="1039" t="str">
        <f>
IFERROR(IF('別紙様式3-2（４・５月）'!Z108="ベア加算","",W106*VLOOKUP(N106,【参考】数式用!$AD$2:$AH$27,MATCH(O106,【参考】数式用!$K$4:$N$4,0)+1,0)),"")</f>
        <v/>
      </c>
      <c r="Z106" s="1039"/>
      <c r="AA106" s="127"/>
      <c r="AB106" s="128"/>
      <c r="AC106" s="496" t="str">
        <f>
IFERROR(X106*VLOOKUP(AG106,【参考】数式用4!$DC$3:$DZ$106,MATCH(N106,【参考】数式用4!$DC$2:$DZ$2,0)),"")</f>
        <v/>
      </c>
      <c r="AD106" s="463" t="str">
        <f t="shared" si="4"/>
        <v/>
      </c>
      <c r="AE106" s="464" t="str">
        <f t="shared" si="5"/>
        <v/>
      </c>
      <c r="AF106" s="492" t="str">
        <f>
IF(O106="","",'別紙様式3-2（４・５月）'!O108&amp;'別紙様式3-2（４・５月）'!P108&amp;'別紙様式3-2（４・５月）'!Q108&amp;"から"&amp;O106)</f>
        <v/>
      </c>
      <c r="AG106" s="492" t="str">
        <f>
IF(OR(W106="",W106="―"),"",'別紙様式3-2（４・５月）'!O108&amp;'別紙様式3-2（４・５月）'!P108&amp;'別紙様式3-2（４・５月）'!Q108&amp;"から"&amp;W106)</f>
        <v/>
      </c>
      <c r="AH106" s="437"/>
      <c r="AI106" s="437"/>
      <c r="AJ106" s="437"/>
      <c r="AK106" s="437"/>
      <c r="AL106" s="437"/>
      <c r="AM106" s="437"/>
      <c r="AN106" s="437"/>
      <c r="AO106" s="437"/>
    </row>
    <row r="107" spans="1:41" s="436" customFormat="1" ht="24.95" customHeight="1">
      <c r="A107" s="493">
        <v>
94</v>
      </c>
      <c r="B107" s="951" t="str">
        <f>
IF(基本情報入力シート!C146="","",基本情報入力シート!C146)</f>
        <v/>
      </c>
      <c r="C107" s="952"/>
      <c r="D107" s="952"/>
      <c r="E107" s="952"/>
      <c r="F107" s="952"/>
      <c r="G107" s="952"/>
      <c r="H107" s="952"/>
      <c r="I107" s="953"/>
      <c r="J107" s="467" t="str">
        <f>
IF(基本情報入力シート!M146="","",基本情報入力シート!M146)</f>
        <v/>
      </c>
      <c r="K107" s="468" t="str">
        <f>
IF(基本情報入力シート!R146="","",基本情報入力シート!R146)</f>
        <v/>
      </c>
      <c r="L107" s="468" t="str">
        <f>
IF(基本情報入力シート!W146="","",基本情報入力シート!W146)</f>
        <v/>
      </c>
      <c r="M107" s="469" t="str">
        <f>
IF(基本情報入力シート!X146="","",基本情報入力シート!X146)</f>
        <v/>
      </c>
      <c r="N107" s="470" t="str">
        <f>
IF(基本情報入力シート!Y146="","",基本情報入力シート!Y146)</f>
        <v/>
      </c>
      <c r="O107" s="103"/>
      <c r="P107" s="1069"/>
      <c r="Q107" s="1070"/>
      <c r="R107" s="494" t="str">
        <f>
IFERROR(IF('別紙様式3-2（４・５月）'!Z109="ベア加算","",P107*VLOOKUP(N107,【参考】数式用!$AD$2:$AH$27,MATCH(O107,【参考】数式用!$K$4:$N$4,0)+1,0)),"")</f>
        <v/>
      </c>
      <c r="S107" s="127"/>
      <c r="T107" s="1071"/>
      <c r="U107" s="1072"/>
      <c r="V107" s="495" t="str">
        <f>
IFERROR(P107*VLOOKUP(AF107,【参考】数式用4!$DC$3:$DZ$106,MATCH(N107,【参考】数式用4!$DC$2:$DZ$2,0)),"")</f>
        <v/>
      </c>
      <c r="W107" s="104"/>
      <c r="X107" s="126"/>
      <c r="Y107" s="1039" t="str">
        <f>
IFERROR(IF('別紙様式3-2（４・５月）'!Z109="ベア加算","",W107*VLOOKUP(N107,【参考】数式用!$AD$2:$AH$27,MATCH(O107,【参考】数式用!$K$4:$N$4,0)+1,0)),"")</f>
        <v/>
      </c>
      <c r="Z107" s="1039"/>
      <c r="AA107" s="127"/>
      <c r="AB107" s="128"/>
      <c r="AC107" s="496" t="str">
        <f>
IFERROR(X107*VLOOKUP(AG107,【参考】数式用4!$DC$3:$DZ$106,MATCH(N107,【参考】数式用4!$DC$2:$DZ$2,0)),"")</f>
        <v/>
      </c>
      <c r="AD107" s="463" t="str">
        <f t="shared" si="4"/>
        <v/>
      </c>
      <c r="AE107" s="464" t="str">
        <f t="shared" si="5"/>
        <v/>
      </c>
      <c r="AF107" s="492" t="str">
        <f>
IF(O107="","",'別紙様式3-2（４・５月）'!O109&amp;'別紙様式3-2（４・５月）'!P109&amp;'別紙様式3-2（４・５月）'!Q109&amp;"から"&amp;O107)</f>
        <v/>
      </c>
      <c r="AG107" s="492" t="str">
        <f>
IF(OR(W107="",W107="―"),"",'別紙様式3-2（４・５月）'!O109&amp;'別紙様式3-2（４・５月）'!P109&amp;'別紙様式3-2（４・５月）'!Q109&amp;"から"&amp;W107)</f>
        <v/>
      </c>
      <c r="AH107" s="437"/>
      <c r="AI107" s="437"/>
      <c r="AJ107" s="437"/>
      <c r="AK107" s="437"/>
      <c r="AL107" s="437"/>
      <c r="AM107" s="437"/>
      <c r="AN107" s="437"/>
      <c r="AO107" s="437"/>
    </row>
    <row r="108" spans="1:41" s="436" customFormat="1" ht="24.95" customHeight="1">
      <c r="A108" s="493">
        <v>
95</v>
      </c>
      <c r="B108" s="951" t="str">
        <f>
IF(基本情報入力シート!C147="","",基本情報入力シート!C147)</f>
        <v/>
      </c>
      <c r="C108" s="952"/>
      <c r="D108" s="952"/>
      <c r="E108" s="952"/>
      <c r="F108" s="952"/>
      <c r="G108" s="952"/>
      <c r="H108" s="952"/>
      <c r="I108" s="953"/>
      <c r="J108" s="467" t="str">
        <f>
IF(基本情報入力シート!M147="","",基本情報入力シート!M147)</f>
        <v/>
      </c>
      <c r="K108" s="468" t="str">
        <f>
IF(基本情報入力シート!R147="","",基本情報入力シート!R147)</f>
        <v/>
      </c>
      <c r="L108" s="468" t="str">
        <f>
IF(基本情報入力シート!W147="","",基本情報入力シート!W147)</f>
        <v/>
      </c>
      <c r="M108" s="469" t="str">
        <f>
IF(基本情報入力シート!X147="","",基本情報入力シート!X147)</f>
        <v/>
      </c>
      <c r="N108" s="470" t="str">
        <f>
IF(基本情報入力シート!Y147="","",基本情報入力シート!Y147)</f>
        <v/>
      </c>
      <c r="O108" s="103"/>
      <c r="P108" s="1069"/>
      <c r="Q108" s="1070"/>
      <c r="R108" s="494" t="str">
        <f>
IFERROR(IF('別紙様式3-2（４・５月）'!Z110="ベア加算","",P108*VLOOKUP(N108,【参考】数式用!$AD$2:$AH$27,MATCH(O108,【参考】数式用!$K$4:$N$4,0)+1,0)),"")</f>
        <v/>
      </c>
      <c r="S108" s="127"/>
      <c r="T108" s="1071"/>
      <c r="U108" s="1072"/>
      <c r="V108" s="495" t="str">
        <f>
IFERROR(P108*VLOOKUP(AF108,【参考】数式用4!$DC$3:$DZ$106,MATCH(N108,【参考】数式用4!$DC$2:$DZ$2,0)),"")</f>
        <v/>
      </c>
      <c r="W108" s="104"/>
      <c r="X108" s="126"/>
      <c r="Y108" s="1039" t="str">
        <f>
IFERROR(IF('別紙様式3-2（４・５月）'!Z110="ベア加算","",W108*VLOOKUP(N108,【参考】数式用!$AD$2:$AH$27,MATCH(O108,【参考】数式用!$K$4:$N$4,0)+1,0)),"")</f>
        <v/>
      </c>
      <c r="Z108" s="1039"/>
      <c r="AA108" s="127"/>
      <c r="AB108" s="128"/>
      <c r="AC108" s="496" t="str">
        <f>
IFERROR(X108*VLOOKUP(AG108,【参考】数式用4!$DC$3:$DZ$106,MATCH(N108,【参考】数式用4!$DC$2:$DZ$2,0)),"")</f>
        <v/>
      </c>
      <c r="AD108" s="463" t="str">
        <f t="shared" si="4"/>
        <v/>
      </c>
      <c r="AE108" s="464" t="str">
        <f t="shared" si="5"/>
        <v/>
      </c>
      <c r="AF108" s="492" t="str">
        <f>
IF(O108="","",'別紙様式3-2（４・５月）'!O110&amp;'別紙様式3-2（４・５月）'!P110&amp;'別紙様式3-2（４・５月）'!Q110&amp;"から"&amp;O108)</f>
        <v/>
      </c>
      <c r="AG108" s="492" t="str">
        <f>
IF(OR(W108="",W108="―"),"",'別紙様式3-2（４・５月）'!O110&amp;'別紙様式3-2（４・５月）'!P110&amp;'別紙様式3-2（４・５月）'!Q110&amp;"から"&amp;W108)</f>
        <v/>
      </c>
      <c r="AH108" s="437"/>
      <c r="AI108" s="437"/>
      <c r="AJ108" s="437"/>
      <c r="AK108" s="437"/>
      <c r="AL108" s="437"/>
      <c r="AM108" s="437"/>
      <c r="AN108" s="437"/>
      <c r="AO108" s="437"/>
    </row>
    <row r="109" spans="1:41" s="436" customFormat="1" ht="24.95" customHeight="1">
      <c r="A109" s="493">
        <v>
96</v>
      </c>
      <c r="B109" s="951" t="str">
        <f>
IF(基本情報入力シート!C148="","",基本情報入力シート!C148)</f>
        <v/>
      </c>
      <c r="C109" s="952"/>
      <c r="D109" s="952"/>
      <c r="E109" s="952"/>
      <c r="F109" s="952"/>
      <c r="G109" s="952"/>
      <c r="H109" s="952"/>
      <c r="I109" s="953"/>
      <c r="J109" s="467" t="str">
        <f>
IF(基本情報入力シート!M148="","",基本情報入力シート!M148)</f>
        <v/>
      </c>
      <c r="K109" s="468" t="str">
        <f>
IF(基本情報入力シート!R148="","",基本情報入力シート!R148)</f>
        <v/>
      </c>
      <c r="L109" s="468" t="str">
        <f>
IF(基本情報入力シート!W148="","",基本情報入力シート!W148)</f>
        <v/>
      </c>
      <c r="M109" s="469" t="str">
        <f>
IF(基本情報入力シート!X148="","",基本情報入力シート!X148)</f>
        <v/>
      </c>
      <c r="N109" s="470" t="str">
        <f>
IF(基本情報入力シート!Y148="","",基本情報入力シート!Y148)</f>
        <v/>
      </c>
      <c r="O109" s="103"/>
      <c r="P109" s="1069"/>
      <c r="Q109" s="1070"/>
      <c r="R109" s="494" t="str">
        <f>
IFERROR(IF('別紙様式3-2（４・５月）'!Z111="ベア加算","",P109*VLOOKUP(N109,【参考】数式用!$AD$2:$AH$27,MATCH(O109,【参考】数式用!$K$4:$N$4,0)+1,0)),"")</f>
        <v/>
      </c>
      <c r="S109" s="127"/>
      <c r="T109" s="1071"/>
      <c r="U109" s="1072"/>
      <c r="V109" s="495" t="str">
        <f>
IFERROR(P109*VLOOKUP(AF109,【参考】数式用4!$DC$3:$DZ$106,MATCH(N109,【参考】数式用4!$DC$2:$DZ$2,0)),"")</f>
        <v/>
      </c>
      <c r="W109" s="104"/>
      <c r="X109" s="126"/>
      <c r="Y109" s="1039" t="str">
        <f>
IFERROR(IF('別紙様式3-2（４・５月）'!Z111="ベア加算","",W109*VLOOKUP(N109,【参考】数式用!$AD$2:$AH$27,MATCH(O109,【参考】数式用!$K$4:$N$4,0)+1,0)),"")</f>
        <v/>
      </c>
      <c r="Z109" s="1039"/>
      <c r="AA109" s="127"/>
      <c r="AB109" s="128"/>
      <c r="AC109" s="496" t="str">
        <f>
IFERROR(X109*VLOOKUP(AG109,【参考】数式用4!$DC$3:$DZ$106,MATCH(N109,【参考】数式用4!$DC$2:$DZ$2,0)),"")</f>
        <v/>
      </c>
      <c r="AD109" s="463" t="str">
        <f t="shared" si="4"/>
        <v/>
      </c>
      <c r="AE109" s="464" t="str">
        <f t="shared" si="5"/>
        <v/>
      </c>
      <c r="AF109" s="492" t="str">
        <f>
IF(O109="","",'別紙様式3-2（４・５月）'!O111&amp;'別紙様式3-2（４・５月）'!P111&amp;'別紙様式3-2（４・５月）'!Q111&amp;"から"&amp;O109)</f>
        <v/>
      </c>
      <c r="AG109" s="492" t="str">
        <f>
IF(OR(W109="",W109="―"),"",'別紙様式3-2（４・５月）'!O111&amp;'別紙様式3-2（４・５月）'!P111&amp;'別紙様式3-2（４・５月）'!Q111&amp;"から"&amp;W109)</f>
        <v/>
      </c>
      <c r="AH109" s="437"/>
      <c r="AI109" s="437"/>
      <c r="AJ109" s="437"/>
      <c r="AK109" s="437"/>
      <c r="AL109" s="437"/>
      <c r="AM109" s="437"/>
      <c r="AN109" s="437"/>
      <c r="AO109" s="437"/>
    </row>
    <row r="110" spans="1:41" s="436" customFormat="1" ht="24.95" customHeight="1">
      <c r="A110" s="493">
        <v>
97</v>
      </c>
      <c r="B110" s="951" t="str">
        <f>
IF(基本情報入力シート!C149="","",基本情報入力シート!C149)</f>
        <v/>
      </c>
      <c r="C110" s="952"/>
      <c r="D110" s="952"/>
      <c r="E110" s="952"/>
      <c r="F110" s="952"/>
      <c r="G110" s="952"/>
      <c r="H110" s="952"/>
      <c r="I110" s="953"/>
      <c r="J110" s="467" t="str">
        <f>
IF(基本情報入力シート!M149="","",基本情報入力シート!M149)</f>
        <v/>
      </c>
      <c r="K110" s="468" t="str">
        <f>
IF(基本情報入力シート!R149="","",基本情報入力シート!R149)</f>
        <v/>
      </c>
      <c r="L110" s="468" t="str">
        <f>
IF(基本情報入力シート!W149="","",基本情報入力シート!W149)</f>
        <v/>
      </c>
      <c r="M110" s="469" t="str">
        <f>
IF(基本情報入力シート!X149="","",基本情報入力シート!X149)</f>
        <v/>
      </c>
      <c r="N110" s="470" t="str">
        <f>
IF(基本情報入力シート!Y149="","",基本情報入力シート!Y149)</f>
        <v/>
      </c>
      <c r="O110" s="103"/>
      <c r="P110" s="1069"/>
      <c r="Q110" s="1070"/>
      <c r="R110" s="494" t="str">
        <f>
IFERROR(IF('別紙様式3-2（４・５月）'!Z112="ベア加算","",P110*VLOOKUP(N110,【参考】数式用!$AD$2:$AH$27,MATCH(O110,【参考】数式用!$K$4:$N$4,0)+1,0)),"")</f>
        <v/>
      </c>
      <c r="S110" s="127"/>
      <c r="T110" s="1071"/>
      <c r="U110" s="1072"/>
      <c r="V110" s="495" t="str">
        <f>
IFERROR(P110*VLOOKUP(AF110,【参考】数式用4!$DC$3:$DZ$106,MATCH(N110,【参考】数式用4!$DC$2:$DZ$2,0)),"")</f>
        <v/>
      </c>
      <c r="W110" s="104"/>
      <c r="X110" s="126"/>
      <c r="Y110" s="1039" t="str">
        <f>
IFERROR(IF('別紙様式3-2（４・５月）'!Z112="ベア加算","",W110*VLOOKUP(N110,【参考】数式用!$AD$2:$AH$27,MATCH(O110,【参考】数式用!$K$4:$N$4,0)+1,0)),"")</f>
        <v/>
      </c>
      <c r="Z110" s="1039"/>
      <c r="AA110" s="127"/>
      <c r="AB110" s="128"/>
      <c r="AC110" s="496" t="str">
        <f>
IFERROR(X110*VLOOKUP(AG110,【参考】数式用4!$DC$3:$DZ$106,MATCH(N110,【参考】数式用4!$DC$2:$DZ$2,0)),"")</f>
        <v/>
      </c>
      <c r="AD110" s="463" t="str">
        <f t="shared" si="4"/>
        <v/>
      </c>
      <c r="AE110" s="464" t="str">
        <f t="shared" si="5"/>
        <v/>
      </c>
      <c r="AF110" s="492" t="str">
        <f>
IF(O110="","",'別紙様式3-2（４・５月）'!O112&amp;'別紙様式3-2（４・５月）'!P112&amp;'別紙様式3-2（４・５月）'!Q112&amp;"から"&amp;O110)</f>
        <v/>
      </c>
      <c r="AG110" s="492" t="str">
        <f>
IF(OR(W110="",W110="―"),"",'別紙様式3-2（４・５月）'!O112&amp;'別紙様式3-2（４・５月）'!P112&amp;'別紙様式3-2（４・５月）'!Q112&amp;"から"&amp;W110)</f>
        <v/>
      </c>
      <c r="AH110" s="437"/>
      <c r="AI110" s="437"/>
      <c r="AJ110" s="437"/>
      <c r="AK110" s="437"/>
      <c r="AL110" s="437"/>
      <c r="AM110" s="437"/>
      <c r="AN110" s="437"/>
      <c r="AO110" s="437"/>
    </row>
    <row r="111" spans="1:41" s="436" customFormat="1" ht="24.95" customHeight="1">
      <c r="A111" s="493">
        <v>
98</v>
      </c>
      <c r="B111" s="951" t="str">
        <f>
IF(基本情報入力シート!C150="","",基本情報入力シート!C150)</f>
        <v/>
      </c>
      <c r="C111" s="952"/>
      <c r="D111" s="952"/>
      <c r="E111" s="952"/>
      <c r="F111" s="952"/>
      <c r="G111" s="952"/>
      <c r="H111" s="952"/>
      <c r="I111" s="953"/>
      <c r="J111" s="467" t="str">
        <f>
IF(基本情報入力シート!M150="","",基本情報入力シート!M150)</f>
        <v/>
      </c>
      <c r="K111" s="468" t="str">
        <f>
IF(基本情報入力シート!R150="","",基本情報入力シート!R150)</f>
        <v/>
      </c>
      <c r="L111" s="468" t="str">
        <f>
IF(基本情報入力シート!W150="","",基本情報入力シート!W150)</f>
        <v/>
      </c>
      <c r="M111" s="469" t="str">
        <f>
IF(基本情報入力シート!X150="","",基本情報入力シート!X150)</f>
        <v/>
      </c>
      <c r="N111" s="470" t="str">
        <f>
IF(基本情報入力シート!Y150="","",基本情報入力シート!Y150)</f>
        <v/>
      </c>
      <c r="O111" s="103"/>
      <c r="P111" s="1069"/>
      <c r="Q111" s="1070"/>
      <c r="R111" s="494" t="str">
        <f>
IFERROR(IF('別紙様式3-2（４・５月）'!Z113="ベア加算","",P111*VLOOKUP(N111,【参考】数式用!$AD$2:$AH$27,MATCH(O111,【参考】数式用!$K$4:$N$4,0)+1,0)),"")</f>
        <v/>
      </c>
      <c r="S111" s="127"/>
      <c r="T111" s="1071"/>
      <c r="U111" s="1072"/>
      <c r="V111" s="495" t="str">
        <f>
IFERROR(P111*VLOOKUP(AF111,【参考】数式用4!$DC$3:$DZ$106,MATCH(N111,【参考】数式用4!$DC$2:$DZ$2,0)),"")</f>
        <v/>
      </c>
      <c r="W111" s="104"/>
      <c r="X111" s="126"/>
      <c r="Y111" s="1039" t="str">
        <f>
IFERROR(IF('別紙様式3-2（４・５月）'!Z113="ベア加算","",W111*VLOOKUP(N111,【参考】数式用!$AD$2:$AH$27,MATCH(O111,【参考】数式用!$K$4:$N$4,0)+1,0)),"")</f>
        <v/>
      </c>
      <c r="Z111" s="1039"/>
      <c r="AA111" s="127"/>
      <c r="AB111" s="128"/>
      <c r="AC111" s="496" t="str">
        <f>
IFERROR(X111*VLOOKUP(AG111,【参考】数式用4!$DC$3:$DZ$106,MATCH(N111,【参考】数式用4!$DC$2:$DZ$2,0)),"")</f>
        <v/>
      </c>
      <c r="AD111" s="463" t="str">
        <f t="shared" si="4"/>
        <v/>
      </c>
      <c r="AE111" s="464" t="str">
        <f t="shared" si="5"/>
        <v/>
      </c>
      <c r="AF111" s="492" t="str">
        <f>
IF(O111="","",'別紙様式3-2（４・５月）'!O113&amp;'別紙様式3-2（４・５月）'!P113&amp;'別紙様式3-2（４・５月）'!Q113&amp;"から"&amp;O111)</f>
        <v/>
      </c>
      <c r="AG111" s="492" t="str">
        <f>
IF(OR(W111="",W111="―"),"",'別紙様式3-2（４・５月）'!O113&amp;'別紙様式3-2（４・５月）'!P113&amp;'別紙様式3-2（４・５月）'!Q113&amp;"から"&amp;W111)</f>
        <v/>
      </c>
      <c r="AH111" s="437"/>
      <c r="AI111" s="437"/>
      <c r="AJ111" s="437"/>
      <c r="AK111" s="437"/>
      <c r="AL111" s="437"/>
      <c r="AM111" s="437"/>
      <c r="AN111" s="437"/>
      <c r="AO111" s="437"/>
    </row>
    <row r="112" spans="1:41" s="436" customFormat="1" ht="24.95" customHeight="1">
      <c r="A112" s="493">
        <v>
99</v>
      </c>
      <c r="B112" s="951" t="str">
        <f>
IF(基本情報入力シート!C151="","",基本情報入力シート!C151)</f>
        <v/>
      </c>
      <c r="C112" s="952"/>
      <c r="D112" s="952"/>
      <c r="E112" s="952"/>
      <c r="F112" s="952"/>
      <c r="G112" s="952"/>
      <c r="H112" s="952"/>
      <c r="I112" s="953"/>
      <c r="J112" s="467" t="str">
        <f>
IF(基本情報入力シート!M151="","",基本情報入力シート!M151)</f>
        <v/>
      </c>
      <c r="K112" s="468" t="str">
        <f>
IF(基本情報入力シート!R151="","",基本情報入力シート!R151)</f>
        <v/>
      </c>
      <c r="L112" s="468" t="str">
        <f>
IF(基本情報入力シート!W151="","",基本情報入力シート!W151)</f>
        <v/>
      </c>
      <c r="M112" s="469" t="str">
        <f>
IF(基本情報入力シート!X151="","",基本情報入力シート!X151)</f>
        <v/>
      </c>
      <c r="N112" s="470" t="str">
        <f>
IF(基本情報入力シート!Y151="","",基本情報入力シート!Y151)</f>
        <v/>
      </c>
      <c r="O112" s="103"/>
      <c r="P112" s="1069"/>
      <c r="Q112" s="1070"/>
      <c r="R112" s="494" t="str">
        <f>
IFERROR(IF('別紙様式3-2（４・５月）'!Z114="ベア加算","",P112*VLOOKUP(N112,【参考】数式用!$AD$2:$AH$27,MATCH(O112,【参考】数式用!$K$4:$N$4,0)+1,0)),"")</f>
        <v/>
      </c>
      <c r="S112" s="127"/>
      <c r="T112" s="1071"/>
      <c r="U112" s="1072"/>
      <c r="V112" s="495" t="str">
        <f>
IFERROR(P112*VLOOKUP(AF112,【参考】数式用4!$DC$3:$DZ$106,MATCH(N112,【参考】数式用4!$DC$2:$DZ$2,0)),"")</f>
        <v/>
      </c>
      <c r="W112" s="104"/>
      <c r="X112" s="126"/>
      <c r="Y112" s="1039" t="str">
        <f>
IFERROR(IF('別紙様式3-2（４・５月）'!Z114="ベア加算","",W112*VLOOKUP(N112,【参考】数式用!$AD$2:$AH$27,MATCH(O112,【参考】数式用!$K$4:$N$4,0)+1,0)),"")</f>
        <v/>
      </c>
      <c r="Z112" s="1039"/>
      <c r="AA112" s="127"/>
      <c r="AB112" s="128"/>
      <c r="AC112" s="496" t="str">
        <f>
IFERROR(X112*VLOOKUP(AG112,【参考】数式用4!$DC$3:$DZ$106,MATCH(N112,【参考】数式用4!$DC$2:$DZ$2,0)),"")</f>
        <v/>
      </c>
      <c r="AD112" s="463" t="str">
        <f t="shared" si="4"/>
        <v/>
      </c>
      <c r="AE112" s="464" t="str">
        <f t="shared" si="5"/>
        <v/>
      </c>
      <c r="AF112" s="492" t="str">
        <f>
IF(O112="","",'別紙様式3-2（４・５月）'!O114&amp;'別紙様式3-2（４・５月）'!P114&amp;'別紙様式3-2（４・５月）'!Q114&amp;"から"&amp;O112)</f>
        <v/>
      </c>
      <c r="AG112" s="492" t="str">
        <f>
IF(OR(W112="",W112="―"),"",'別紙様式3-2（４・５月）'!O114&amp;'別紙様式3-2（４・５月）'!P114&amp;'別紙様式3-2（４・５月）'!Q114&amp;"から"&amp;W112)</f>
        <v/>
      </c>
      <c r="AH112" s="437"/>
      <c r="AI112" s="437"/>
      <c r="AJ112" s="437"/>
      <c r="AK112" s="437"/>
      <c r="AL112" s="437"/>
      <c r="AM112" s="437"/>
      <c r="AN112" s="437"/>
      <c r="AO112" s="437"/>
    </row>
    <row r="113" spans="1:41" s="436" customFormat="1" ht="24.95" customHeight="1">
      <c r="A113" s="493">
        <v>
100</v>
      </c>
      <c r="B113" s="951" t="str">
        <f>
IF(基本情報入力シート!C152="","",基本情報入力シート!C152)</f>
        <v/>
      </c>
      <c r="C113" s="952"/>
      <c r="D113" s="952"/>
      <c r="E113" s="952"/>
      <c r="F113" s="952"/>
      <c r="G113" s="952"/>
      <c r="H113" s="952"/>
      <c r="I113" s="953"/>
      <c r="J113" s="468" t="str">
        <f>
IF(基本情報入力シート!M152="","",基本情報入力シート!M152)</f>
        <v/>
      </c>
      <c r="K113" s="468" t="str">
        <f>
IF(基本情報入力シート!R152="","",基本情報入力シート!R152)</f>
        <v/>
      </c>
      <c r="L113" s="468" t="str">
        <f>
IF(基本情報入力シート!W152="","",基本情報入力シート!W152)</f>
        <v/>
      </c>
      <c r="M113" s="497" t="str">
        <f>
IF(基本情報入力シート!X152="","",基本情報入力シート!X152)</f>
        <v/>
      </c>
      <c r="N113" s="502" t="str">
        <f>
IF(基本情報入力シート!Y152="","",基本情報入力シート!Y152)</f>
        <v/>
      </c>
      <c r="O113" s="105"/>
      <c r="P113" s="1069"/>
      <c r="Q113" s="1070"/>
      <c r="R113" s="494" t="str">
        <f>
IFERROR(IF('別紙様式3-2（４・５月）'!Z115="ベア加算","",P113*VLOOKUP(N113,【参考】数式用!$AD$2:$AH$27,MATCH(O113,【参考】数式用!$K$4:$N$4,0)+1,0)),"")</f>
        <v/>
      </c>
      <c r="S113" s="127"/>
      <c r="T113" s="1071"/>
      <c r="U113" s="1072"/>
      <c r="V113" s="495" t="str">
        <f>
IFERROR(P113*VLOOKUP(AF113,【参考】数式用4!$DC$3:$DZ$106,MATCH(N113,【参考】数式用4!$DC$2:$DZ$2,0)),"")</f>
        <v/>
      </c>
      <c r="W113" s="105"/>
      <c r="X113" s="126"/>
      <c r="Y113" s="1039" t="str">
        <f>
IFERROR(IF('別紙様式3-2（４・５月）'!Z115="ベア加算","",W113*VLOOKUP(N113,【参考】数式用!$AD$2:$AH$27,MATCH(O113,【参考】数式用!$K$4:$N$4,0)+1,0)),"")</f>
        <v/>
      </c>
      <c r="Z113" s="1039"/>
      <c r="AA113" s="127"/>
      <c r="AB113" s="128"/>
      <c r="AC113" s="496" t="str">
        <f>
IFERROR(X113*VLOOKUP(AG113,【参考】数式用4!$DC$3:$DZ$106,MATCH(N113,【参考】数式用4!$DC$2:$DZ$2,0)),"")</f>
        <v/>
      </c>
      <c r="AD113" s="463" t="str">
        <f t="shared" si="4"/>
        <v/>
      </c>
      <c r="AE113" s="464" t="str">
        <f t="shared" si="5"/>
        <v/>
      </c>
      <c r="AF113" s="492" t="str">
        <f>
IF(O113="","",'別紙様式3-2（４・５月）'!O115&amp;'別紙様式3-2（４・５月）'!P115&amp;'別紙様式3-2（４・５月）'!Q115&amp;"から"&amp;O113)</f>
        <v/>
      </c>
      <c r="AG113" s="492" t="str">
        <f>
IF(OR(W113="",W113="―"),"",'別紙様式3-2（４・５月）'!O115&amp;'別紙様式3-2（４・５月）'!P115&amp;'別紙様式3-2（４・５月）'!Q115&amp;"から"&amp;W113)</f>
        <v/>
      </c>
      <c r="AH113" s="437"/>
      <c r="AI113" s="437"/>
      <c r="AJ113" s="437"/>
      <c r="AK113" s="437"/>
      <c r="AL113" s="437"/>
      <c r="AM113" s="437"/>
      <c r="AN113" s="437"/>
      <c r="AO113" s="437"/>
    </row>
  </sheetData>
  <sheetProtection algorithmName="SHA-512" hashValue="v9Tbcm7y4zuYeV4UjvML3eI/JCPEgBmS2IaAr5wD3PuXUN1pVFuTGxJrg3VWuD0qzQ+ZuGQEa2Dop1w/VEFe3Q==" saltValue="kmEMwb8i5TFw6Z2QSlG6q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29:I29"/>
    <mergeCell ref="P29:Q29"/>
    <mergeCell ref="T29:U29"/>
    <mergeCell ref="B26:I26"/>
    <mergeCell ref="P26:Q26"/>
    <mergeCell ref="T26:U26"/>
    <mergeCell ref="B27:I27"/>
    <mergeCell ref="P27:Q27"/>
    <mergeCell ref="T27:U27"/>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T14:U14"/>
    <mergeCell ref="B15:I15"/>
    <mergeCell ref="P15:Q15"/>
    <mergeCell ref="T15:U15"/>
    <mergeCell ref="S12:S13"/>
    <mergeCell ref="R12:R13"/>
    <mergeCell ref="Y14:Z14"/>
    <mergeCell ref="Y15:Z15"/>
    <mergeCell ref="B14:I14"/>
    <mergeCell ref="P14:Q14"/>
    <mergeCell ref="T13:U13"/>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4:Z54"/>
    <mergeCell ref="Y55:Z55"/>
    <mergeCell ref="Y56:Z56"/>
    <mergeCell ref="Y57:Z57"/>
    <mergeCell ref="Y58:Z58"/>
    <mergeCell ref="Y59:Z59"/>
    <mergeCell ref="Y60:Z60"/>
    <mergeCell ref="Y61:Z61"/>
    <mergeCell ref="Y62:Z62"/>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71:Z71"/>
    <mergeCell ref="Y72:Z72"/>
    <mergeCell ref="Y73:Z73"/>
    <mergeCell ref="Y74:Z74"/>
    <mergeCell ref="Y75:Z75"/>
    <mergeCell ref="Y76:Z76"/>
    <mergeCell ref="Y77:Z77"/>
    <mergeCell ref="Y78:Z78"/>
    <mergeCell ref="Y79:Z79"/>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s>
  <phoneticPr fontId="6"/>
  <conditionalFormatting sqref="Z5">
    <cfRule type="expression" dxfId="10" priority="19">
      <formula>
$Z$5="○"</formula>
    </cfRule>
  </conditionalFormatting>
  <conditionalFormatting sqref="Z7">
    <cfRule type="expression" dxfId="9" priority="18">
      <formula>
$Z$7="○"</formula>
    </cfRule>
  </conditionalFormatting>
  <conditionalFormatting sqref="AA7">
    <cfRule type="expression" dxfId="8" priority="17">
      <formula>
$Z$7&lt;&gt;"×"</formula>
    </cfRule>
  </conditionalFormatting>
  <conditionalFormatting sqref="AA5">
    <cfRule type="expression" dxfId="7" priority="15">
      <formula>
$Z$5&lt;&gt;"×"</formula>
    </cfRule>
  </conditionalFormatting>
  <conditionalFormatting sqref="X14:Y113">
    <cfRule type="expression" dxfId="6" priority="11">
      <formula>
OR(W14="",W14="ー")</formula>
    </cfRule>
  </conditionalFormatting>
  <conditionalFormatting sqref="AB14:AB113">
    <cfRule type="expression" dxfId="5" priority="10">
      <formula>
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4" priority="7">
      <formula>
$N14=""</formula>
    </cfRule>
  </conditionalFormatting>
  <conditionalFormatting sqref="P14:P113">
    <cfRule type="expression" dxfId="3" priority="6">
      <formula>
O14=""</formula>
    </cfRule>
  </conditionalFormatting>
  <conditionalFormatting sqref="T14:V113">
    <cfRule type="expression" dxfId="2" priority="5">
      <formula>
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1" priority="3">
      <formula>
R14&lt;&gt;""</formula>
    </cfRule>
  </conditionalFormatting>
  <conditionalFormatting sqref="AA14:AA113">
    <cfRule type="expression" dxfId="0" priority="42">
      <formula>
Y14&lt;&gt;""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
0</formula1>
    </dataValidation>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
【参考】数式用!$AL$2:$AL$6</xm:f>
          </x14:formula1>
          <xm:sqref>
W14:W113</xm:sqref>
        </x14:dataValidation>
        <x14:dataValidation type="list" allowBlank="1" showInputMessage="1" showErrorMessage="1" xr:uid="{B784A8B4-F42E-41A2-B693-968F81972145}">
          <x14:formula1>
            <xm:f>
【参考】数式用!$K$4:$AC$4</xm:f>
          </x14:formula1>
          <xm:sqref>
O14:O113</xm:sqref>
        </x14:dataValidation>
        <x14:dataValidation type="list" allowBlank="1" showInputMessage="1" showErrorMessage="1" xr:uid="{F3B9E123-754A-466C-B95F-CC4F526ED035}">
          <x14:formula1>
            <xm:f>
【参考】数式用!$AJ$5:$AJ$6</xm:f>
          </x14:formula1>
          <xm:sqref>
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
130</v>
      </c>
      <c r="B1" s="6"/>
      <c r="C1" s="6"/>
      <c r="D1" s="6"/>
      <c r="E1" s="6"/>
      <c r="AD1" s="76" t="s">
        <v>
2077</v>
      </c>
      <c r="AE1"/>
      <c r="AF1"/>
      <c r="AG1"/>
      <c r="AH1"/>
      <c r="AJ1" s="73" t="s">
        <v>
2007</v>
      </c>
      <c r="AL1" s="6" t="s">
        <v>
2061</v>
      </c>
    </row>
    <row r="2" spans="1:38" ht="24.75" customHeight="1">
      <c r="A2" s="1125" t="s">
        <v>
131</v>
      </c>
      <c r="B2" s="1142" t="s">
        <v>
132</v>
      </c>
      <c r="C2" s="1143"/>
      <c r="D2" s="1143"/>
      <c r="E2" s="1144"/>
      <c r="F2" s="1128" t="s">
        <v>
133</v>
      </c>
      <c r="G2" s="1129"/>
      <c r="H2" s="1130"/>
      <c r="I2" s="1125" t="s">
        <v>
134</v>
      </c>
      <c r="J2" s="1131"/>
      <c r="K2" s="1133" t="s">
        <v>
135</v>
      </c>
      <c r="L2" s="1134"/>
      <c r="M2" s="1134"/>
      <c r="N2" s="1134"/>
      <c r="O2" s="1134"/>
      <c r="P2" s="1134"/>
      <c r="Q2" s="1134"/>
      <c r="R2" s="1134"/>
      <c r="S2" s="1134"/>
      <c r="T2" s="1134"/>
      <c r="U2" s="1134"/>
      <c r="V2" s="1134"/>
      <c r="W2" s="1134"/>
      <c r="X2" s="1134"/>
      <c r="Y2" s="1134"/>
      <c r="Z2" s="1134"/>
      <c r="AA2" s="1134"/>
      <c r="AB2" s="1135"/>
      <c r="AC2" s="8"/>
      <c r="AD2" s="1122" t="s">
        <v>
131</v>
      </c>
      <c r="AE2" s="1116" t="s">
        <v>
2008</v>
      </c>
      <c r="AF2" s="1117"/>
      <c r="AG2" s="1117"/>
      <c r="AH2" s="1118"/>
      <c r="AI2" s="8"/>
      <c r="AJ2" s="74" t="s">
        <v>
1995</v>
      </c>
      <c r="AK2" s="8"/>
      <c r="AL2" s="64" t="s">
        <v>
2056</v>
      </c>
    </row>
    <row r="3" spans="1:38" ht="35.25" customHeight="1" thickBot="1">
      <c r="A3" s="1126"/>
      <c r="B3" s="1136" t="s">
        <v>
2095</v>
      </c>
      <c r="C3" s="1137"/>
      <c r="D3" s="1137"/>
      <c r="E3" s="1138"/>
      <c r="F3" s="1136" t="s">
        <v>
136</v>
      </c>
      <c r="G3" s="1137"/>
      <c r="H3" s="1138"/>
      <c r="I3" s="1127"/>
      <c r="J3" s="1132"/>
      <c r="K3" s="1139" t="s">
        <v>
137</v>
      </c>
      <c r="L3" s="1140"/>
      <c r="M3" s="1140"/>
      <c r="N3" s="1140"/>
      <c r="O3" s="1140"/>
      <c r="P3" s="1140"/>
      <c r="Q3" s="1140"/>
      <c r="R3" s="1140"/>
      <c r="S3" s="1140"/>
      <c r="T3" s="1140"/>
      <c r="U3" s="1140"/>
      <c r="V3" s="1140"/>
      <c r="W3" s="1140"/>
      <c r="X3" s="1140"/>
      <c r="Y3" s="1140"/>
      <c r="Z3" s="1140"/>
      <c r="AA3" s="1140"/>
      <c r="AB3" s="1141"/>
      <c r="AC3" s="8"/>
      <c r="AD3" s="1123"/>
      <c r="AE3" s="1119"/>
      <c r="AF3" s="1120"/>
      <c r="AG3" s="1120"/>
      <c r="AH3" s="1121"/>
      <c r="AI3" s="8"/>
      <c r="AJ3" s="75"/>
      <c r="AK3" s="8"/>
      <c r="AL3" s="66" t="s">
        <v>
2057</v>
      </c>
    </row>
    <row r="4" spans="1:38" ht="23.25" customHeight="1" thickBot="1">
      <c r="A4" s="1127"/>
      <c r="B4" s="9" t="s">
        <v>
138</v>
      </c>
      <c r="C4" s="10" t="s">
        <v>
139</v>
      </c>
      <c r="D4" s="10" t="s">
        <v>
140</v>
      </c>
      <c r="E4" s="90" t="s">
        <v>
2096</v>
      </c>
      <c r="F4" s="9" t="s">
        <v>
141</v>
      </c>
      <c r="G4" s="11" t="s">
        <v>
142</v>
      </c>
      <c r="H4" s="12" t="s">
        <v>
143</v>
      </c>
      <c r="I4" s="13" t="s">
        <v>
144</v>
      </c>
      <c r="J4" s="12" t="s">
        <v>
145</v>
      </c>
      <c r="K4" s="14" t="s">
        <v>
146</v>
      </c>
      <c r="L4" s="15" t="s">
        <v>
147</v>
      </c>
      <c r="M4" s="15" t="s">
        <v>
148</v>
      </c>
      <c r="N4" s="15" t="s">
        <v>
149</v>
      </c>
      <c r="O4" s="15" t="s">
        <v>
150</v>
      </c>
      <c r="P4" s="15" t="s">
        <v>
151</v>
      </c>
      <c r="Q4" s="15" t="s">
        <v>
152</v>
      </c>
      <c r="R4" s="15" t="s">
        <v>
153</v>
      </c>
      <c r="S4" s="15" t="s">
        <v>
154</v>
      </c>
      <c r="T4" s="15" t="s">
        <v>
155</v>
      </c>
      <c r="U4" s="15" t="s">
        <v>
156</v>
      </c>
      <c r="V4" s="15" t="s">
        <v>
157</v>
      </c>
      <c r="W4" s="15" t="s">
        <v>
158</v>
      </c>
      <c r="X4" s="15" t="s">
        <v>
159</v>
      </c>
      <c r="Y4" s="15" t="s">
        <v>
160</v>
      </c>
      <c r="Z4" s="15" t="s">
        <v>
161</v>
      </c>
      <c r="AA4" s="15" t="s">
        <v>
162</v>
      </c>
      <c r="AB4" s="16" t="s">
        <v>
163</v>
      </c>
      <c r="AC4" s="8"/>
      <c r="AD4" s="1124"/>
      <c r="AE4" s="88" t="s">
        <v>
146</v>
      </c>
      <c r="AF4" s="86" t="s">
        <v>
147</v>
      </c>
      <c r="AG4" s="86" t="s">
        <v>
148</v>
      </c>
      <c r="AH4" s="87" t="s">
        <v>
149</v>
      </c>
      <c r="AI4" s="8"/>
      <c r="AJ4" s="8"/>
      <c r="AK4" s="8"/>
      <c r="AL4" s="66" t="s">
        <v>
2058</v>
      </c>
    </row>
    <row r="5" spans="1:38" ht="13.5" customHeight="1">
      <c r="A5" s="17" t="s">
        <v>
8</v>
      </c>
      <c r="B5" s="18">
        <v>
0.13700000000000001</v>
      </c>
      <c r="C5" s="19">
        <v>
0.1</v>
      </c>
      <c r="D5" s="20">
        <v>
5.5E-2</v>
      </c>
      <c r="E5" s="22">
        <v>
0</v>
      </c>
      <c r="F5" s="18">
        <v>
6.3E-2</v>
      </c>
      <c r="G5" s="21">
        <v>
4.2000000000000003E-2</v>
      </c>
      <c r="H5" s="22">
        <v>
0</v>
      </c>
      <c r="I5" s="23">
        <v>
2.4E-2</v>
      </c>
      <c r="J5" s="22">
        <v>
0</v>
      </c>
      <c r="K5" s="24">
        <v>
0.245</v>
      </c>
      <c r="L5" s="25">
        <v>
0.224</v>
      </c>
      <c r="M5" s="25">
        <v>
0.182</v>
      </c>
      <c r="N5" s="25">
        <v>
0.14499999999999999</v>
      </c>
      <c r="O5" s="25">
        <v>
0.221</v>
      </c>
      <c r="P5" s="25">
        <v>
0.20799999999999999</v>
      </c>
      <c r="Q5" s="25">
        <v>
0.2</v>
      </c>
      <c r="R5" s="25">
        <v>
0.187</v>
      </c>
      <c r="S5" s="25">
        <v>
0.184</v>
      </c>
      <c r="T5" s="25">
        <v>
0.16300000000000001</v>
      </c>
      <c r="U5" s="25">
        <v>
0.16299999999999998</v>
      </c>
      <c r="V5" s="25">
        <v>
0.158</v>
      </c>
      <c r="W5" s="25">
        <v>
0.14199999999999999</v>
      </c>
      <c r="X5" s="25">
        <v>
0.13899999999999998</v>
      </c>
      <c r="Y5" s="25">
        <v>
0.12100000000000001</v>
      </c>
      <c r="Z5" s="25">
        <v>
0.11800000000000001</v>
      </c>
      <c r="AA5" s="25">
        <v>
0.1</v>
      </c>
      <c r="AB5" s="26">
        <v>
7.5999999999999998E-2</v>
      </c>
      <c r="AC5" s="8"/>
      <c r="AD5" s="17" t="s">
        <v>
8</v>
      </c>
      <c r="AE5" s="83">
        <v>
9.7000000000000003E-2</v>
      </c>
      <c r="AF5" s="81">
        <v>
0.107</v>
      </c>
      <c r="AG5" s="81">
        <v>
0.13100000000000001</v>
      </c>
      <c r="AH5" s="82">
        <v>
0.16500000000000001</v>
      </c>
      <c r="AI5" s="8"/>
      <c r="AJ5" s="74" t="s">
        <v>
118</v>
      </c>
      <c r="AK5" s="8"/>
      <c r="AL5" s="66" t="s">
        <v>
2059</v>
      </c>
    </row>
    <row r="6" spans="1:38" ht="13.5" customHeight="1" thickBot="1">
      <c r="A6" s="29" t="s">
        <v>
9</v>
      </c>
      <c r="B6" s="30">
        <v>
0.13700000000000001</v>
      </c>
      <c r="C6" s="31">
        <v>
0.1</v>
      </c>
      <c r="D6" s="27">
        <v>
5.5E-2</v>
      </c>
      <c r="E6" s="28">
        <v>
0</v>
      </c>
      <c r="F6" s="30">
        <v>
6.3E-2</v>
      </c>
      <c r="G6" s="32">
        <v>
4.2000000000000003E-2</v>
      </c>
      <c r="H6" s="28">
        <v>
0</v>
      </c>
      <c r="I6" s="33">
        <v>
2.4E-2</v>
      </c>
      <c r="J6" s="22">
        <v>
0</v>
      </c>
      <c r="K6" s="34">
        <v>
0.245</v>
      </c>
      <c r="L6" s="35">
        <v>
0.224</v>
      </c>
      <c r="M6" s="35">
        <v>
0.182</v>
      </c>
      <c r="N6" s="35">
        <v>
0.14499999999999999</v>
      </c>
      <c r="O6" s="35">
        <v>
0.221</v>
      </c>
      <c r="P6" s="35">
        <v>
0.20799999999999999</v>
      </c>
      <c r="Q6" s="35">
        <v>
0.2</v>
      </c>
      <c r="R6" s="35">
        <v>
0.187</v>
      </c>
      <c r="S6" s="35">
        <v>
0.184</v>
      </c>
      <c r="T6" s="35">
        <v>
0.16300000000000001</v>
      </c>
      <c r="U6" s="35">
        <v>
0.16299999999999998</v>
      </c>
      <c r="V6" s="35">
        <v>
0.158</v>
      </c>
      <c r="W6" s="35">
        <v>
0.14199999999999999</v>
      </c>
      <c r="X6" s="35">
        <v>
0.13899999999999998</v>
      </c>
      <c r="Y6" s="35">
        <v>
0.12100000000000001</v>
      </c>
      <c r="Z6" s="35">
        <v>
0.11800000000000001</v>
      </c>
      <c r="AA6" s="35">
        <v>
0.1</v>
      </c>
      <c r="AB6" s="36">
        <v>
7.5999999999999998E-2</v>
      </c>
      <c r="AC6" s="8"/>
      <c r="AD6" s="29" t="s">
        <v>
9</v>
      </c>
      <c r="AE6" s="84">
        <v>
9.7000000000000003E-2</v>
      </c>
      <c r="AF6" s="77">
        <v>
0.107</v>
      </c>
      <c r="AG6" s="77">
        <v>
0.13100000000000001</v>
      </c>
      <c r="AH6" s="78">
        <v>
0.16500000000000001</v>
      </c>
      <c r="AI6" s="8"/>
      <c r="AJ6" s="75"/>
      <c r="AK6" s="8"/>
      <c r="AL6" s="89" t="s">
        <v>
2060</v>
      </c>
    </row>
    <row r="7" spans="1:38">
      <c r="A7" s="29" t="s">
        <v>
164</v>
      </c>
      <c r="B7" s="30">
        <v>
0.13700000000000001</v>
      </c>
      <c r="C7" s="31">
        <v>
0.1</v>
      </c>
      <c r="D7" s="27">
        <v>
5.5E-2</v>
      </c>
      <c r="E7" s="28">
        <v>
0</v>
      </c>
      <c r="F7" s="30">
        <v>
6.3E-2</v>
      </c>
      <c r="G7" s="32">
        <v>
4.2000000000000003E-2</v>
      </c>
      <c r="H7" s="28">
        <v>
0</v>
      </c>
      <c r="I7" s="33">
        <v>
2.4E-2</v>
      </c>
      <c r="J7" s="22">
        <v>
0</v>
      </c>
      <c r="K7" s="34">
        <v>
0.245</v>
      </c>
      <c r="L7" s="35">
        <v>
0.224</v>
      </c>
      <c r="M7" s="35">
        <v>
0.182</v>
      </c>
      <c r="N7" s="35">
        <v>
0.14499999999999999</v>
      </c>
      <c r="O7" s="35">
        <v>
0.221</v>
      </c>
      <c r="P7" s="35">
        <v>
0.20799999999999999</v>
      </c>
      <c r="Q7" s="35">
        <v>
0.2</v>
      </c>
      <c r="R7" s="35">
        <v>
0.187</v>
      </c>
      <c r="S7" s="35">
        <v>
0.184</v>
      </c>
      <c r="T7" s="35">
        <v>
0.16300000000000001</v>
      </c>
      <c r="U7" s="35">
        <v>
0.16299999999999998</v>
      </c>
      <c r="V7" s="35">
        <v>
0.158</v>
      </c>
      <c r="W7" s="35">
        <v>
0.14199999999999999</v>
      </c>
      <c r="X7" s="35">
        <v>
0.13899999999999998</v>
      </c>
      <c r="Y7" s="35">
        <v>
0.12100000000000001</v>
      </c>
      <c r="Z7" s="35">
        <v>
0.11800000000000001</v>
      </c>
      <c r="AA7" s="35">
        <v>
0.1</v>
      </c>
      <c r="AB7" s="36">
        <v>
7.5999999999999998E-2</v>
      </c>
      <c r="AC7" s="8"/>
      <c r="AD7" s="29" t="s">
        <v>
164</v>
      </c>
      <c r="AE7" s="84">
        <v>
9.7000000000000003E-2</v>
      </c>
      <c r="AF7" s="77">
        <v>
0.107</v>
      </c>
      <c r="AG7" s="77">
        <v>
0.13100000000000001</v>
      </c>
      <c r="AH7" s="78">
        <v>
0.16500000000000001</v>
      </c>
      <c r="AI7" s="8"/>
      <c r="AJ7" s="8"/>
      <c r="AK7" s="8"/>
    </row>
    <row r="8" spans="1:38" ht="13.5" customHeight="1">
      <c r="A8" s="29" t="s">
        <v>
165</v>
      </c>
      <c r="B8" s="30">
        <v>
5.8000000000000003E-2</v>
      </c>
      <c r="C8" s="31">
        <v>
4.2000000000000003E-2</v>
      </c>
      <c r="D8" s="27">
        <v>
2.3E-2</v>
      </c>
      <c r="E8" s="28">
        <v>
0</v>
      </c>
      <c r="F8" s="30">
        <v>
2.1000000000000001E-2</v>
      </c>
      <c r="G8" s="32">
        <v>
1.4999999999999999E-2</v>
      </c>
      <c r="H8" s="28">
        <v>
0</v>
      </c>
      <c r="I8" s="33">
        <v>
1.0999999999999999E-2</v>
      </c>
      <c r="J8" s="22">
        <v>
0</v>
      </c>
      <c r="K8" s="34">
        <v>
9.9999999999999992E-2</v>
      </c>
      <c r="L8" s="35">
        <v>
9.4E-2</v>
      </c>
      <c r="M8" s="35">
        <v>
7.9000000000000001E-2</v>
      </c>
      <c r="N8" s="35">
        <v>
6.3E-2</v>
      </c>
      <c r="O8" s="35">
        <v>
8.8999999999999996E-2</v>
      </c>
      <c r="P8" s="35">
        <v>
8.3999999999999991E-2</v>
      </c>
      <c r="Q8" s="35">
        <v>
8.3000000000000004E-2</v>
      </c>
      <c r="R8" s="35">
        <v>
7.8E-2</v>
      </c>
      <c r="S8" s="35">
        <v>
7.2999999999999995E-2</v>
      </c>
      <c r="T8" s="35">
        <v>
6.7000000000000004E-2</v>
      </c>
      <c r="U8" s="35">
        <v>
6.4999999999999988E-2</v>
      </c>
      <c r="V8" s="35">
        <v>
6.8000000000000005E-2</v>
      </c>
      <c r="W8" s="35">
        <v>
5.9000000000000004E-2</v>
      </c>
      <c r="X8" s="35">
        <v>
5.3999999999999999E-2</v>
      </c>
      <c r="Y8" s="35">
        <v>
5.2000000000000005E-2</v>
      </c>
      <c r="Z8" s="35">
        <v>
4.8000000000000001E-2</v>
      </c>
      <c r="AA8" s="35">
        <v>
4.4000000000000004E-2</v>
      </c>
      <c r="AB8" s="36">
        <v>
3.3000000000000002E-2</v>
      </c>
      <c r="AC8" s="8"/>
      <c r="AD8" s="29" t="s">
        <v>
165</v>
      </c>
      <c r="AE8" s="84">
        <v>
0.11</v>
      </c>
      <c r="AF8" s="77">
        <v>
0.11700000000000001</v>
      </c>
      <c r="AG8" s="77">
        <v>
0.13900000000000001</v>
      </c>
      <c r="AH8" s="78">
        <v>
0.17399999999999999</v>
      </c>
      <c r="AI8" s="8"/>
      <c r="AJ8" s="8"/>
      <c r="AK8" s="8"/>
    </row>
    <row r="9" spans="1:38" ht="13.5" customHeight="1">
      <c r="A9" s="29" t="s">
        <v>
10</v>
      </c>
      <c r="B9" s="30">
        <v>
5.8999999999999997E-2</v>
      </c>
      <c r="C9" s="31">
        <v>
4.2999999999999997E-2</v>
      </c>
      <c r="D9" s="27">
        <v>
2.3E-2</v>
      </c>
      <c r="E9" s="28">
        <v>
0</v>
      </c>
      <c r="F9" s="30">
        <v>
1.2E-2</v>
      </c>
      <c r="G9" s="32">
        <v>
0.01</v>
      </c>
      <c r="H9" s="28">
        <v>
0</v>
      </c>
      <c r="I9" s="33">
        <v>
1.0999999999999999E-2</v>
      </c>
      <c r="J9" s="22">
        <v>
0</v>
      </c>
      <c r="K9" s="34">
        <v>
9.1999999999999985E-2</v>
      </c>
      <c r="L9" s="35">
        <v>
8.9999999999999983E-2</v>
      </c>
      <c r="M9" s="35">
        <v>
7.9999999999999988E-2</v>
      </c>
      <c r="N9" s="35">
        <v>
6.3999999999999987E-2</v>
      </c>
      <c r="O9" s="35">
        <v>
8.0999999999999989E-2</v>
      </c>
      <c r="P9" s="35">
        <v>
7.5999999999999984E-2</v>
      </c>
      <c r="Q9" s="35">
        <v>
7.8999999999999987E-2</v>
      </c>
      <c r="R9" s="35">
        <v>
7.3999999999999996E-2</v>
      </c>
      <c r="S9" s="35">
        <v>
6.4999999999999988E-2</v>
      </c>
      <c r="T9" s="35">
        <v>
6.3E-2</v>
      </c>
      <c r="U9" s="35">
        <v>
5.6000000000000001E-2</v>
      </c>
      <c r="V9" s="35">
        <v>
6.8999999999999992E-2</v>
      </c>
      <c r="W9" s="35">
        <v>
5.3999999999999999E-2</v>
      </c>
      <c r="X9" s="35">
        <v>
4.5000000000000005E-2</v>
      </c>
      <c r="Y9" s="35">
        <v>
5.2999999999999999E-2</v>
      </c>
      <c r="Z9" s="35">
        <v>
4.3000000000000003E-2</v>
      </c>
      <c r="AA9" s="35">
        <v>
4.4000000000000004E-2</v>
      </c>
      <c r="AB9" s="36">
        <v>
3.3000000000000002E-2</v>
      </c>
      <c r="AC9" s="8"/>
      <c r="AD9" s="29" t="s">
        <v>
10</v>
      </c>
      <c r="AE9" s="84">
        <v>
0.11899999999999999</v>
      </c>
      <c r="AF9" s="77">
        <v>
0.122</v>
      </c>
      <c r="AG9" s="77">
        <v>
0.13700000000000001</v>
      </c>
      <c r="AH9" s="78">
        <v>
0.17100000000000001</v>
      </c>
      <c r="AI9" s="8"/>
      <c r="AJ9" s="8"/>
      <c r="AK9" s="8"/>
    </row>
    <row r="10" spans="1:38" ht="13.5" customHeight="1">
      <c r="A10" s="29" t="s">
        <v>
11</v>
      </c>
      <c r="B10" s="30">
        <v>
5.8999999999999997E-2</v>
      </c>
      <c r="C10" s="31">
        <v>
4.2999999999999997E-2</v>
      </c>
      <c r="D10" s="27">
        <v>
2.3E-2</v>
      </c>
      <c r="E10" s="28">
        <v>
0</v>
      </c>
      <c r="F10" s="30">
        <v>
1.2E-2</v>
      </c>
      <c r="G10" s="32">
        <v>
0.01</v>
      </c>
      <c r="H10" s="28">
        <v>
0</v>
      </c>
      <c r="I10" s="33">
        <v>
1.0999999999999999E-2</v>
      </c>
      <c r="J10" s="22">
        <v>
0</v>
      </c>
      <c r="K10" s="34">
        <v>
9.1999999999999985E-2</v>
      </c>
      <c r="L10" s="35">
        <v>
8.9999999999999983E-2</v>
      </c>
      <c r="M10" s="35">
        <v>
7.9999999999999988E-2</v>
      </c>
      <c r="N10" s="35">
        <v>
6.3999999999999987E-2</v>
      </c>
      <c r="O10" s="35">
        <v>
8.0999999999999989E-2</v>
      </c>
      <c r="P10" s="35">
        <v>
7.5999999999999984E-2</v>
      </c>
      <c r="Q10" s="35">
        <v>
7.8999999999999987E-2</v>
      </c>
      <c r="R10" s="35">
        <v>
7.3999999999999996E-2</v>
      </c>
      <c r="S10" s="35">
        <v>
6.4999999999999988E-2</v>
      </c>
      <c r="T10" s="35">
        <v>
6.3E-2</v>
      </c>
      <c r="U10" s="35">
        <v>
5.6000000000000001E-2</v>
      </c>
      <c r="V10" s="35">
        <v>
6.8999999999999992E-2</v>
      </c>
      <c r="W10" s="35">
        <v>
5.3999999999999999E-2</v>
      </c>
      <c r="X10" s="35">
        <v>
4.5000000000000005E-2</v>
      </c>
      <c r="Y10" s="35">
        <v>
5.2999999999999999E-2</v>
      </c>
      <c r="Z10" s="35">
        <v>
4.3000000000000003E-2</v>
      </c>
      <c r="AA10" s="35">
        <v>
4.4000000000000004E-2</v>
      </c>
      <c r="AB10" s="36">
        <v>
3.3000000000000002E-2</v>
      </c>
      <c r="AC10" s="8"/>
      <c r="AD10" s="29" t="s">
        <v>
11</v>
      </c>
      <c r="AE10" s="84">
        <v>
0.11899999999999999</v>
      </c>
      <c r="AF10" s="77">
        <v>
0.122</v>
      </c>
      <c r="AG10" s="77">
        <v>
0.13700000000000001</v>
      </c>
      <c r="AH10" s="78">
        <v>
0.17100000000000001</v>
      </c>
      <c r="AI10" s="8"/>
      <c r="AJ10" s="8"/>
      <c r="AK10" s="8"/>
    </row>
    <row r="11" spans="1:38" ht="13.5" customHeight="1">
      <c r="A11" s="29" t="s">
        <v>
166</v>
      </c>
      <c r="B11" s="30">
        <v>
4.7E-2</v>
      </c>
      <c r="C11" s="31">
        <v>
3.4000000000000002E-2</v>
      </c>
      <c r="D11" s="27">
        <v>
1.9E-2</v>
      </c>
      <c r="E11" s="28">
        <v>
0</v>
      </c>
      <c r="F11" s="30">
        <v>
0.02</v>
      </c>
      <c r="G11" s="32">
        <v>
1.7000000000000001E-2</v>
      </c>
      <c r="H11" s="28">
        <v>
0</v>
      </c>
      <c r="I11" s="33">
        <v>
0.01</v>
      </c>
      <c r="J11" s="22">
        <v>
0</v>
      </c>
      <c r="K11" s="34">
        <v>
8.5999999999999993E-2</v>
      </c>
      <c r="L11" s="35">
        <v>
8.299999999999999E-2</v>
      </c>
      <c r="M11" s="35">
        <v>
6.6000000000000003E-2</v>
      </c>
      <c r="N11" s="35">
        <v>
5.3000000000000005E-2</v>
      </c>
      <c r="O11" s="35">
        <v>
7.5999999999999998E-2</v>
      </c>
      <c r="P11" s="35">
        <v>
7.2999999999999995E-2</v>
      </c>
      <c r="Q11" s="35">
        <v>
7.2999999999999995E-2</v>
      </c>
      <c r="R11" s="35">
        <v>
7.0000000000000007E-2</v>
      </c>
      <c r="S11" s="35">
        <v>
6.3E-2</v>
      </c>
      <c r="T11" s="35">
        <v>
6.0000000000000005E-2</v>
      </c>
      <c r="U11" s="35">
        <v>
5.8000000000000003E-2</v>
      </c>
      <c r="V11" s="35">
        <v>
5.6000000000000001E-2</v>
      </c>
      <c r="W11" s="35">
        <v>
5.5000000000000007E-2</v>
      </c>
      <c r="X11" s="35">
        <v>
4.8000000000000001E-2</v>
      </c>
      <c r="Y11" s="35">
        <v>
4.3000000000000003E-2</v>
      </c>
      <c r="Z11" s="35">
        <v>
4.5000000000000005E-2</v>
      </c>
      <c r="AA11" s="35">
        <v>
3.7999999999999999E-2</v>
      </c>
      <c r="AB11" s="36">
        <v>
2.7999999999999997E-2</v>
      </c>
      <c r="AC11" s="8"/>
      <c r="AD11" s="29" t="s">
        <v>
166</v>
      </c>
      <c r="AE11" s="84">
        <v>
0.11600000000000001</v>
      </c>
      <c r="AF11" s="77">
        <v>
0.12</v>
      </c>
      <c r="AG11" s="77">
        <v>
0.151</v>
      </c>
      <c r="AH11" s="78">
        <v>
0.188</v>
      </c>
      <c r="AI11" s="8"/>
      <c r="AJ11" s="8"/>
      <c r="AK11" s="8"/>
    </row>
    <row r="12" spans="1:38" ht="13.5" customHeight="1">
      <c r="A12" s="29" t="s">
        <v>
167</v>
      </c>
      <c r="B12" s="30">
        <v>
8.2000000000000003E-2</v>
      </c>
      <c r="C12" s="31">
        <v>
0.06</v>
      </c>
      <c r="D12" s="27">
        <v>
3.3000000000000002E-2</v>
      </c>
      <c r="E12" s="28">
        <v>
0</v>
      </c>
      <c r="F12" s="30">
        <v>
1.7999999999999999E-2</v>
      </c>
      <c r="G12" s="32">
        <v>
1.2E-2</v>
      </c>
      <c r="H12" s="28">
        <v>
0</v>
      </c>
      <c r="I12" s="33">
        <v>
1.4999999999999999E-2</v>
      </c>
      <c r="J12" s="22">
        <v>
0</v>
      </c>
      <c r="K12" s="34">
        <v>
0.128</v>
      </c>
      <c r="L12" s="35">
        <v>
0.122</v>
      </c>
      <c r="M12" s="35">
        <v>
0.11</v>
      </c>
      <c r="N12" s="35">
        <v>
8.7999999999999995E-2</v>
      </c>
      <c r="O12" s="35">
        <v>
0.113</v>
      </c>
      <c r="P12" s="35">
        <v>
0.106</v>
      </c>
      <c r="Q12" s="35">
        <v>
0.107</v>
      </c>
      <c r="R12" s="35">
        <v>
9.9999999999999992E-2</v>
      </c>
      <c r="S12" s="35">
        <v>
9.0999999999999998E-2</v>
      </c>
      <c r="T12" s="35">
        <v>
8.4999999999999992E-2</v>
      </c>
      <c r="U12" s="35">
        <v>
7.9000000000000001E-2</v>
      </c>
      <c r="V12" s="35">
        <v>
9.5000000000000001E-2</v>
      </c>
      <c r="W12" s="35">
        <v>
7.2999999999999995E-2</v>
      </c>
      <c r="X12" s="35">
        <v>
6.4000000000000001E-2</v>
      </c>
      <c r="Y12" s="35">
        <v>
7.2999999999999995E-2</v>
      </c>
      <c r="Z12" s="35">
        <v>
5.7999999999999996E-2</v>
      </c>
      <c r="AA12" s="35">
        <v>
6.0999999999999999E-2</v>
      </c>
      <c r="AB12" s="36">
        <v>
4.5999999999999999E-2</v>
      </c>
      <c r="AC12" s="8"/>
      <c r="AD12" s="29" t="s">
        <v>
167</v>
      </c>
      <c r="AE12" s="84">
        <v>
0.11700000000000001</v>
      </c>
      <c r="AF12" s="77">
        <v>
0.122</v>
      </c>
      <c r="AG12" s="77">
        <v>
0.13600000000000001</v>
      </c>
      <c r="AH12" s="78">
        <v>
0.17</v>
      </c>
      <c r="AI12" s="8"/>
      <c r="AJ12" s="8"/>
      <c r="AK12" s="8"/>
    </row>
    <row r="13" spans="1:38" ht="13.5" customHeight="1">
      <c r="A13" s="29" t="s">
        <v>
12</v>
      </c>
      <c r="B13" s="30">
        <v>
8.2000000000000003E-2</v>
      </c>
      <c r="C13" s="31">
        <v>
0.06</v>
      </c>
      <c r="D13" s="27">
        <v>
3.3000000000000002E-2</v>
      </c>
      <c r="E13" s="28">
        <v>
0</v>
      </c>
      <c r="F13" s="30">
        <v>
1.7999999999999999E-2</v>
      </c>
      <c r="G13" s="32">
        <v>
1.2E-2</v>
      </c>
      <c r="H13" s="28">
        <v>
0</v>
      </c>
      <c r="I13" s="33">
        <v>
1.4999999999999999E-2</v>
      </c>
      <c r="J13" s="22">
        <v>
0</v>
      </c>
      <c r="K13" s="34">
        <v>
0.128</v>
      </c>
      <c r="L13" s="35">
        <v>
0.122</v>
      </c>
      <c r="M13" s="35">
        <v>
0.11</v>
      </c>
      <c r="N13" s="35">
        <v>
8.7999999999999995E-2</v>
      </c>
      <c r="O13" s="35">
        <v>
0.113</v>
      </c>
      <c r="P13" s="35">
        <v>
0.106</v>
      </c>
      <c r="Q13" s="35">
        <v>
0.107</v>
      </c>
      <c r="R13" s="35">
        <v>
9.9999999999999992E-2</v>
      </c>
      <c r="S13" s="35">
        <v>
9.0999999999999998E-2</v>
      </c>
      <c r="T13" s="35">
        <v>
8.4999999999999992E-2</v>
      </c>
      <c r="U13" s="35">
        <v>
7.9000000000000001E-2</v>
      </c>
      <c r="V13" s="35">
        <v>
9.5000000000000001E-2</v>
      </c>
      <c r="W13" s="35">
        <v>
7.2999999999999995E-2</v>
      </c>
      <c r="X13" s="35">
        <v>
6.4000000000000001E-2</v>
      </c>
      <c r="Y13" s="35">
        <v>
7.2999999999999995E-2</v>
      </c>
      <c r="Z13" s="35">
        <v>
5.7999999999999996E-2</v>
      </c>
      <c r="AA13" s="35">
        <v>
6.0999999999999999E-2</v>
      </c>
      <c r="AB13" s="36">
        <v>
4.5999999999999999E-2</v>
      </c>
      <c r="AC13" s="8"/>
      <c r="AD13" s="29" t="s">
        <v>
12</v>
      </c>
      <c r="AE13" s="84">
        <v>
0.11700000000000001</v>
      </c>
      <c r="AF13" s="77">
        <v>
0.122</v>
      </c>
      <c r="AG13" s="77">
        <v>
0.13600000000000001</v>
      </c>
      <c r="AH13" s="78">
        <v>
0.17</v>
      </c>
      <c r="AI13" s="8"/>
      <c r="AJ13" s="8"/>
      <c r="AK13" s="8"/>
    </row>
    <row r="14" spans="1:38" ht="13.5" customHeight="1">
      <c r="A14" s="29" t="s">
        <v>
168</v>
      </c>
      <c r="B14" s="30">
        <v>
0.104</v>
      </c>
      <c r="C14" s="31">
        <v>
7.5999999999999998E-2</v>
      </c>
      <c r="D14" s="27">
        <v>
4.2000000000000003E-2</v>
      </c>
      <c r="E14" s="28">
        <v>
0</v>
      </c>
      <c r="F14" s="30">
        <v>
3.1E-2</v>
      </c>
      <c r="G14" s="32">
        <v>
2.4E-2</v>
      </c>
      <c r="H14" s="28">
        <v>
0</v>
      </c>
      <c r="I14" s="33">
        <v>
2.3E-2</v>
      </c>
      <c r="J14" s="22">
        <v>
0</v>
      </c>
      <c r="K14" s="34">
        <v>
0.18099999999999999</v>
      </c>
      <c r="L14" s="35">
        <v>
0.17399999999999999</v>
      </c>
      <c r="M14" s="35">
        <v>
0.15</v>
      </c>
      <c r="N14" s="35">
        <v>
0.122</v>
      </c>
      <c r="O14" s="35">
        <v>
0.158</v>
      </c>
      <c r="P14" s="35">
        <v>
0.153</v>
      </c>
      <c r="Q14" s="35">
        <v>
0.151</v>
      </c>
      <c r="R14" s="35">
        <v>
0.14599999999999999</v>
      </c>
      <c r="S14" s="35">
        <v>
0.13</v>
      </c>
      <c r="T14" s="35">
        <v>
0.123</v>
      </c>
      <c r="U14" s="35">
        <v>
0.11899999999999999</v>
      </c>
      <c r="V14" s="35">
        <v>
0.127</v>
      </c>
      <c r="W14" s="35">
        <v>
0.11199999999999999</v>
      </c>
      <c r="X14" s="35">
        <v>
9.6000000000000002E-2</v>
      </c>
      <c r="Y14" s="35">
        <v>
9.9000000000000005E-2</v>
      </c>
      <c r="Z14" s="35">
        <v>
8.8999999999999996E-2</v>
      </c>
      <c r="AA14" s="35">
        <v>
8.7999999999999995E-2</v>
      </c>
      <c r="AB14" s="36">
        <v>
6.5000000000000002E-2</v>
      </c>
      <c r="AC14" s="8"/>
      <c r="AD14" s="29" t="s">
        <v>
168</v>
      </c>
      <c r="AE14" s="84">
        <v>
0.127</v>
      </c>
      <c r="AF14" s="77">
        <v>
0.13200000000000001</v>
      </c>
      <c r="AG14" s="77">
        <v>
0.153</v>
      </c>
      <c r="AH14" s="78">
        <v>
0.188</v>
      </c>
      <c r="AI14" s="8"/>
      <c r="AJ14" s="8"/>
      <c r="AK14" s="8"/>
    </row>
    <row r="15" spans="1:38" ht="13.5" customHeight="1">
      <c r="A15" s="29" t="s">
        <v>
105</v>
      </c>
      <c r="B15" s="30">
        <v>
0.10199999999999999</v>
      </c>
      <c r="C15" s="31">
        <v>
7.3999999999999996E-2</v>
      </c>
      <c r="D15" s="27">
        <v>
4.1000000000000002E-2</v>
      </c>
      <c r="E15" s="28">
        <v>
0</v>
      </c>
      <c r="F15" s="30">
        <v>
1.4999999999999999E-2</v>
      </c>
      <c r="G15" s="32">
        <v>
1.2E-2</v>
      </c>
      <c r="H15" s="28">
        <v>
0</v>
      </c>
      <c r="I15" s="33">
        <v>
1.7000000000000001E-2</v>
      </c>
      <c r="J15" s="22">
        <v>
0</v>
      </c>
      <c r="K15" s="34">
        <v>
0.14900000000000002</v>
      </c>
      <c r="L15" s="35">
        <v>
0.14600000000000002</v>
      </c>
      <c r="M15" s="35">
        <v>
0.13400000000000001</v>
      </c>
      <c r="N15" s="35">
        <v>
0.106</v>
      </c>
      <c r="O15" s="35">
        <v>
0.13200000000000001</v>
      </c>
      <c r="P15" s="35">
        <v>
0.121</v>
      </c>
      <c r="Q15" s="35">
        <v>
0.129</v>
      </c>
      <c r="R15" s="35">
        <v>
0.11799999999999999</v>
      </c>
      <c r="S15" s="35">
        <v>
0.104</v>
      </c>
      <c r="T15" s="35">
        <v>
0.10099999999999999</v>
      </c>
      <c r="U15" s="35">
        <v>
8.8000000000000009E-2</v>
      </c>
      <c r="V15" s="35">
        <v>
0.11699999999999999</v>
      </c>
      <c r="W15" s="35">
        <v>
8.5000000000000006E-2</v>
      </c>
      <c r="X15" s="35">
        <v>
7.1000000000000008E-2</v>
      </c>
      <c r="Y15" s="35">
        <v>
8.8999999999999996E-2</v>
      </c>
      <c r="Z15" s="35">
        <v>
6.8000000000000005E-2</v>
      </c>
      <c r="AA15" s="35">
        <v>
7.3000000000000009E-2</v>
      </c>
      <c r="AB15" s="36">
        <v>
5.6000000000000001E-2</v>
      </c>
      <c r="AC15" s="8"/>
      <c r="AD15" s="29" t="s">
        <v>
105</v>
      </c>
      <c r="AE15" s="84">
        <v>
0.114</v>
      </c>
      <c r="AF15" s="77">
        <v>
0.11600000000000001</v>
      </c>
      <c r="AG15" s="77">
        <v>
0.126</v>
      </c>
      <c r="AH15" s="78">
        <v>
0.16</v>
      </c>
      <c r="AI15" s="8"/>
      <c r="AJ15" s="8"/>
      <c r="AK15" s="8"/>
    </row>
    <row r="16" spans="1:38" ht="13.5" customHeight="1">
      <c r="A16" s="29" t="s">
        <v>
169</v>
      </c>
      <c r="B16" s="30">
        <v>
0.10199999999999999</v>
      </c>
      <c r="C16" s="31">
        <v>
7.3999999999999996E-2</v>
      </c>
      <c r="D16" s="27">
        <v>
4.1000000000000002E-2</v>
      </c>
      <c r="E16" s="28">
        <v>
0</v>
      </c>
      <c r="F16" s="30">
        <v>
1.4999999999999999E-2</v>
      </c>
      <c r="G16" s="32">
        <v>
1.2E-2</v>
      </c>
      <c r="H16" s="28">
        <v>
0</v>
      </c>
      <c r="I16" s="33">
        <v>
1.7000000000000001E-2</v>
      </c>
      <c r="J16" s="22">
        <v>
0</v>
      </c>
      <c r="K16" s="34">
        <v>
0.14900000000000002</v>
      </c>
      <c r="L16" s="35">
        <v>
0.14600000000000002</v>
      </c>
      <c r="M16" s="35">
        <v>
0.13400000000000001</v>
      </c>
      <c r="N16" s="35">
        <v>
0.106</v>
      </c>
      <c r="O16" s="35">
        <v>
0.13200000000000001</v>
      </c>
      <c r="P16" s="35">
        <v>
0.121</v>
      </c>
      <c r="Q16" s="35">
        <v>
0.129</v>
      </c>
      <c r="R16" s="35">
        <v>
0.11799999999999999</v>
      </c>
      <c r="S16" s="35">
        <v>
0.104</v>
      </c>
      <c r="T16" s="35">
        <v>
0.10099999999999999</v>
      </c>
      <c r="U16" s="35">
        <v>
8.8000000000000009E-2</v>
      </c>
      <c r="V16" s="35">
        <v>
0.11699999999999999</v>
      </c>
      <c r="W16" s="35">
        <v>
8.5000000000000006E-2</v>
      </c>
      <c r="X16" s="35">
        <v>
7.1000000000000008E-2</v>
      </c>
      <c r="Y16" s="35">
        <v>
8.8999999999999996E-2</v>
      </c>
      <c r="Z16" s="35">
        <v>
6.8000000000000005E-2</v>
      </c>
      <c r="AA16" s="35">
        <v>
7.3000000000000009E-2</v>
      </c>
      <c r="AB16" s="36">
        <v>
5.6000000000000001E-2</v>
      </c>
      <c r="AC16" s="8"/>
      <c r="AD16" s="29" t="s">
        <v>
169</v>
      </c>
      <c r="AE16" s="84">
        <v>
0.114</v>
      </c>
      <c r="AF16" s="77">
        <v>
0.11600000000000001</v>
      </c>
      <c r="AG16" s="77">
        <v>
0.126</v>
      </c>
      <c r="AH16" s="78">
        <v>
0.16</v>
      </c>
      <c r="AI16" s="8"/>
      <c r="AJ16" s="8"/>
      <c r="AK16" s="8"/>
    </row>
    <row r="17" spans="1:40" ht="13.5" customHeight="1">
      <c r="A17" s="29" t="s">
        <v>
170</v>
      </c>
      <c r="B17" s="30">
        <v>
0.111</v>
      </c>
      <c r="C17" s="31">
        <v>
8.1000000000000003E-2</v>
      </c>
      <c r="D17" s="27">
        <v>
4.4999999999999998E-2</v>
      </c>
      <c r="E17" s="28">
        <v>
0</v>
      </c>
      <c r="F17" s="30">
        <v>
3.1E-2</v>
      </c>
      <c r="G17" s="32">
        <v>
2.3E-2</v>
      </c>
      <c r="H17" s="28">
        <v>
0</v>
      </c>
      <c r="I17" s="33">
        <v>
2.3E-2</v>
      </c>
      <c r="J17" s="22">
        <v>
0</v>
      </c>
      <c r="K17" s="34">
        <v>
0.186</v>
      </c>
      <c r="L17" s="35">
        <v>
0.17799999999999999</v>
      </c>
      <c r="M17" s="35">
        <v>
0.155</v>
      </c>
      <c r="N17" s="35">
        <v>
0.125</v>
      </c>
      <c r="O17" s="35">
        <v>
0.16300000000000001</v>
      </c>
      <c r="P17" s="35">
        <v>
0.156</v>
      </c>
      <c r="Q17" s="35">
        <v>
0.155</v>
      </c>
      <c r="R17" s="35">
        <v>
0.14799999999999999</v>
      </c>
      <c r="S17" s="35">
        <v>
0.13300000000000001</v>
      </c>
      <c r="T17" s="35">
        <v>
0.125</v>
      </c>
      <c r="U17" s="35">
        <v>
0.12000000000000001</v>
      </c>
      <c r="V17" s="35">
        <v>
0.13200000000000001</v>
      </c>
      <c r="W17" s="35">
        <v>
0.112</v>
      </c>
      <c r="X17" s="35">
        <v>
9.7000000000000003E-2</v>
      </c>
      <c r="Y17" s="35">
        <v>
0.10200000000000001</v>
      </c>
      <c r="Z17" s="35">
        <v>
8.900000000000001E-2</v>
      </c>
      <c r="AA17" s="35">
        <v>
8.900000000000001E-2</v>
      </c>
      <c r="AB17" s="36">
        <v>
6.6000000000000003E-2</v>
      </c>
      <c r="AC17" s="8"/>
      <c r="AD17" s="29" t="s">
        <v>
170</v>
      </c>
      <c r="AE17" s="84">
        <v>
0.123</v>
      </c>
      <c r="AF17" s="77">
        <v>
0.129</v>
      </c>
      <c r="AG17" s="77">
        <v>
0.14799999999999999</v>
      </c>
      <c r="AH17" s="78">
        <v>
0.184</v>
      </c>
      <c r="AI17" s="8"/>
      <c r="AJ17" s="8"/>
      <c r="AK17" s="8"/>
    </row>
    <row r="18" spans="1:40" ht="13.5" customHeight="1">
      <c r="A18" s="29" t="s">
        <v>
171</v>
      </c>
      <c r="B18" s="30">
        <v>
8.3000000000000004E-2</v>
      </c>
      <c r="C18" s="31">
        <v>
0.06</v>
      </c>
      <c r="D18" s="27">
        <v>
3.3000000000000002E-2</v>
      </c>
      <c r="E18" s="28">
        <v>
0</v>
      </c>
      <c r="F18" s="30">
        <v>
2.7E-2</v>
      </c>
      <c r="G18" s="32">
        <v>
2.3E-2</v>
      </c>
      <c r="H18" s="28">
        <v>
0</v>
      </c>
      <c r="I18" s="33">
        <v>
1.6E-2</v>
      </c>
      <c r="J18" s="22">
        <v>
0</v>
      </c>
      <c r="K18" s="34">
        <v>
0.14000000000000001</v>
      </c>
      <c r="L18" s="35">
        <v>
0.13600000000000001</v>
      </c>
      <c r="M18" s="35">
        <v>
0.113</v>
      </c>
      <c r="N18" s="35">
        <v>
0.09</v>
      </c>
      <c r="O18" s="35">
        <v>
0.124</v>
      </c>
      <c r="P18" s="35">
        <v>
0.11699999999999999</v>
      </c>
      <c r="Q18" s="35">
        <v>
0.12000000000000001</v>
      </c>
      <c r="R18" s="35">
        <v>
0.11299999999999999</v>
      </c>
      <c r="S18" s="35">
        <v>
0.10099999999999999</v>
      </c>
      <c r="T18" s="35">
        <v>
9.6999999999999989E-2</v>
      </c>
      <c r="U18" s="35">
        <v>
0.09</v>
      </c>
      <c r="V18" s="35">
        <v>
9.7000000000000003E-2</v>
      </c>
      <c r="W18" s="35">
        <v>
8.6000000000000007E-2</v>
      </c>
      <c r="X18" s="35">
        <v>
7.3999999999999996E-2</v>
      </c>
      <c r="Y18" s="35">
        <v>
7.3999999999999996E-2</v>
      </c>
      <c r="Z18" s="35">
        <v>
7.0000000000000007E-2</v>
      </c>
      <c r="AA18" s="35">
        <v>
6.3E-2</v>
      </c>
      <c r="AB18" s="36">
        <v>
4.7E-2</v>
      </c>
      <c r="AC18" s="8"/>
      <c r="AD18" s="29" t="s">
        <v>
171</v>
      </c>
      <c r="AE18" s="84">
        <v>
0.114</v>
      </c>
      <c r="AF18" s="77">
        <v>
0.11700000000000001</v>
      </c>
      <c r="AG18" s="77">
        <v>
0.14099999999999999</v>
      </c>
      <c r="AH18" s="78">
        <v>
0.17699999999999999</v>
      </c>
      <c r="AI18" s="8"/>
      <c r="AJ18" s="8"/>
      <c r="AK18" s="8"/>
    </row>
    <row r="19" spans="1:40" ht="13.5" customHeight="1">
      <c r="A19" s="29" t="s">
        <v>
13</v>
      </c>
      <c r="B19" s="30">
        <v>
8.3000000000000004E-2</v>
      </c>
      <c r="C19" s="31">
        <v>
0.06</v>
      </c>
      <c r="D19" s="27">
        <v>
3.3000000000000002E-2</v>
      </c>
      <c r="E19" s="28">
        <v>
0</v>
      </c>
      <c r="F19" s="30">
        <v>
2.7E-2</v>
      </c>
      <c r="G19" s="32">
        <v>
2.3E-2</v>
      </c>
      <c r="H19" s="28">
        <v>
0</v>
      </c>
      <c r="I19" s="33">
        <v>
1.6E-2</v>
      </c>
      <c r="J19" s="22">
        <v>
0</v>
      </c>
      <c r="K19" s="34">
        <v>
0.14000000000000001</v>
      </c>
      <c r="L19" s="35">
        <v>
0.13600000000000001</v>
      </c>
      <c r="M19" s="35">
        <v>
0.113</v>
      </c>
      <c r="N19" s="35">
        <v>
0.09</v>
      </c>
      <c r="O19" s="35">
        <v>
0.124</v>
      </c>
      <c r="P19" s="35">
        <v>
0.11699999999999999</v>
      </c>
      <c r="Q19" s="35">
        <v>
0.12000000000000001</v>
      </c>
      <c r="R19" s="35">
        <v>
0.11299999999999999</v>
      </c>
      <c r="S19" s="35">
        <v>
0.10099999999999999</v>
      </c>
      <c r="T19" s="35">
        <v>
9.6999999999999989E-2</v>
      </c>
      <c r="U19" s="35">
        <v>
0.09</v>
      </c>
      <c r="V19" s="35">
        <v>
9.7000000000000003E-2</v>
      </c>
      <c r="W19" s="35">
        <v>
8.6000000000000007E-2</v>
      </c>
      <c r="X19" s="35">
        <v>
7.3999999999999996E-2</v>
      </c>
      <c r="Y19" s="35">
        <v>
7.3999999999999996E-2</v>
      </c>
      <c r="Z19" s="35">
        <v>
7.0000000000000007E-2</v>
      </c>
      <c r="AA19" s="35">
        <v>
6.3E-2</v>
      </c>
      <c r="AB19" s="36">
        <v>
4.7E-2</v>
      </c>
      <c r="AC19" s="8"/>
      <c r="AD19" s="29" t="s">
        <v>
13</v>
      </c>
      <c r="AE19" s="84">
        <v>
0.114</v>
      </c>
      <c r="AF19" s="77">
        <v>
0.11700000000000001</v>
      </c>
      <c r="AG19" s="77">
        <v>
0.14099999999999999</v>
      </c>
      <c r="AH19" s="78">
        <v>
0.17699999999999999</v>
      </c>
      <c r="AI19" s="8"/>
      <c r="AJ19" s="8"/>
      <c r="AK19" s="8"/>
    </row>
    <row r="20" spans="1:40" ht="13.5" customHeight="1">
      <c r="A20" s="29" t="s">
        <v>
103</v>
      </c>
      <c r="B20" s="30">
        <v>
8.3000000000000004E-2</v>
      </c>
      <c r="C20" s="31">
        <v>
0.06</v>
      </c>
      <c r="D20" s="27">
        <v>
3.3000000000000002E-2</v>
      </c>
      <c r="E20" s="28">
        <v>
0</v>
      </c>
      <c r="F20" s="30">
        <v>
2.7E-2</v>
      </c>
      <c r="G20" s="32">
        <v>
2.3E-2</v>
      </c>
      <c r="H20" s="28">
        <v>
0</v>
      </c>
      <c r="I20" s="33">
        <v>
1.6E-2</v>
      </c>
      <c r="J20" s="22">
        <v>
0</v>
      </c>
      <c r="K20" s="34">
        <v>
0.14000000000000001</v>
      </c>
      <c r="L20" s="35">
        <v>
0.13600000000000001</v>
      </c>
      <c r="M20" s="35">
        <v>
0.113</v>
      </c>
      <c r="N20" s="35">
        <v>
0.09</v>
      </c>
      <c r="O20" s="35">
        <v>
0.124</v>
      </c>
      <c r="P20" s="35">
        <v>
0.11699999999999999</v>
      </c>
      <c r="Q20" s="35">
        <v>
0.12000000000000001</v>
      </c>
      <c r="R20" s="35">
        <v>
0.11299999999999999</v>
      </c>
      <c r="S20" s="35">
        <v>
0.10099999999999999</v>
      </c>
      <c r="T20" s="35">
        <v>
9.6999999999999989E-2</v>
      </c>
      <c r="U20" s="35">
        <v>
0.09</v>
      </c>
      <c r="V20" s="35">
        <v>
9.7000000000000003E-2</v>
      </c>
      <c r="W20" s="35">
        <v>
8.6000000000000007E-2</v>
      </c>
      <c r="X20" s="35">
        <v>
7.3999999999999996E-2</v>
      </c>
      <c r="Y20" s="35">
        <v>
7.3999999999999996E-2</v>
      </c>
      <c r="Z20" s="35">
        <v>
7.0000000000000007E-2</v>
      </c>
      <c r="AA20" s="35">
        <v>
6.3E-2</v>
      </c>
      <c r="AB20" s="36">
        <v>
4.7E-2</v>
      </c>
      <c r="AC20" s="8"/>
      <c r="AD20" s="29" t="s">
        <v>
103</v>
      </c>
      <c r="AE20" s="84">
        <v>
0.114</v>
      </c>
      <c r="AF20" s="77">
        <v>
0.11700000000000001</v>
      </c>
      <c r="AG20" s="77">
        <v>
0.14099999999999999</v>
      </c>
      <c r="AH20" s="78">
        <v>
0.17699999999999999</v>
      </c>
      <c r="AI20" s="8"/>
      <c r="AJ20" s="8"/>
      <c r="AK20" s="8"/>
    </row>
    <row r="21" spans="1:40" ht="13.5" customHeight="1">
      <c r="A21" s="29" t="s">
        <v>
172</v>
      </c>
      <c r="B21" s="30">
        <v>
3.9E-2</v>
      </c>
      <c r="C21" s="31">
        <v>
2.9000000000000001E-2</v>
      </c>
      <c r="D21" s="27">
        <v>
1.6E-2</v>
      </c>
      <c r="E21" s="28">
        <v>
0</v>
      </c>
      <c r="F21" s="30">
        <v>
2.1000000000000001E-2</v>
      </c>
      <c r="G21" s="32">
        <v>
1.7000000000000001E-2</v>
      </c>
      <c r="H21" s="28">
        <v>
0</v>
      </c>
      <c r="I21" s="33">
        <v>
8.0000000000000002E-3</v>
      </c>
      <c r="J21" s="22">
        <v>
0</v>
      </c>
      <c r="K21" s="34">
        <v>
7.5000000000000011E-2</v>
      </c>
      <c r="L21" s="35">
        <v>
7.1000000000000008E-2</v>
      </c>
      <c r="M21" s="35">
        <v>
5.3999999999999999E-2</v>
      </c>
      <c r="N21" s="35">
        <v>
4.4000000000000004E-2</v>
      </c>
      <c r="O21" s="35">
        <v>
6.7000000000000004E-2</v>
      </c>
      <c r="P21" s="35">
        <v>
6.5000000000000002E-2</v>
      </c>
      <c r="Q21" s="35">
        <v>
6.3E-2</v>
      </c>
      <c r="R21" s="35">
        <v>
6.0999999999999999E-2</v>
      </c>
      <c r="S21" s="35">
        <v>
5.7000000000000002E-2</v>
      </c>
      <c r="T21" s="35">
        <v>
5.2999999999999999E-2</v>
      </c>
      <c r="U21" s="35">
        <v>
5.2000000000000005E-2</v>
      </c>
      <c r="V21" s="35">
        <v>
4.5999999999999999E-2</v>
      </c>
      <c r="W21" s="35">
        <v>
4.8000000000000001E-2</v>
      </c>
      <c r="X21" s="35">
        <v>
4.4000000000000004E-2</v>
      </c>
      <c r="Y21" s="35">
        <v>
3.6000000000000004E-2</v>
      </c>
      <c r="Z21" s="35">
        <v>
0.04</v>
      </c>
      <c r="AA21" s="35">
        <v>
3.1E-2</v>
      </c>
      <c r="AB21" s="36">
        <v>
2.3E-2</v>
      </c>
      <c r="AC21" s="8"/>
      <c r="AD21" s="29" t="s">
        <v>
172</v>
      </c>
      <c r="AE21" s="84">
        <v>
0.106</v>
      </c>
      <c r="AF21" s="77">
        <v>
0.112</v>
      </c>
      <c r="AG21" s="77">
        <v>
0.14799999999999999</v>
      </c>
      <c r="AH21" s="78">
        <v>
0.18099999999999999</v>
      </c>
      <c r="AI21" s="8"/>
      <c r="AJ21" s="8"/>
      <c r="AK21" s="8"/>
    </row>
    <row r="22" spans="1:40" ht="13.5" customHeight="1">
      <c r="A22" s="29" t="s">
        <v>
173</v>
      </c>
      <c r="B22" s="30">
        <v>
3.9E-2</v>
      </c>
      <c r="C22" s="31">
        <v>
2.9000000000000001E-2</v>
      </c>
      <c r="D22" s="27">
        <v>
1.6E-2</v>
      </c>
      <c r="E22" s="28">
        <v>
0</v>
      </c>
      <c r="F22" s="30">
        <v>
2.1000000000000001E-2</v>
      </c>
      <c r="G22" s="32">
        <v>
1.7000000000000001E-2</v>
      </c>
      <c r="H22" s="28">
        <v>
0</v>
      </c>
      <c r="I22" s="33">
        <v>
8.0000000000000002E-3</v>
      </c>
      <c r="J22" s="22">
        <v>
0</v>
      </c>
      <c r="K22" s="34">
        <v>
7.5000000000000011E-2</v>
      </c>
      <c r="L22" s="35">
        <v>
7.1000000000000008E-2</v>
      </c>
      <c r="M22" s="35">
        <v>
5.3999999999999999E-2</v>
      </c>
      <c r="N22" s="35">
        <v>
4.4000000000000004E-2</v>
      </c>
      <c r="O22" s="35">
        <v>
6.7000000000000004E-2</v>
      </c>
      <c r="P22" s="35">
        <v>
6.5000000000000002E-2</v>
      </c>
      <c r="Q22" s="35">
        <v>
6.3E-2</v>
      </c>
      <c r="R22" s="35">
        <v>
6.0999999999999999E-2</v>
      </c>
      <c r="S22" s="35">
        <v>
5.7000000000000002E-2</v>
      </c>
      <c r="T22" s="35">
        <v>
5.2999999999999999E-2</v>
      </c>
      <c r="U22" s="35">
        <v>
5.2000000000000005E-2</v>
      </c>
      <c r="V22" s="35">
        <v>
4.5999999999999999E-2</v>
      </c>
      <c r="W22" s="35">
        <v>
4.8000000000000001E-2</v>
      </c>
      <c r="X22" s="35">
        <v>
4.4000000000000004E-2</v>
      </c>
      <c r="Y22" s="35">
        <v>
3.6000000000000004E-2</v>
      </c>
      <c r="Z22" s="35">
        <v>
0.04</v>
      </c>
      <c r="AA22" s="35">
        <v>
3.1E-2</v>
      </c>
      <c r="AB22" s="36">
        <v>
2.3E-2</v>
      </c>
      <c r="AC22" s="8"/>
      <c r="AD22" s="29" t="s">
        <v>
173</v>
      </c>
      <c r="AE22" s="84">
        <v>
0.106</v>
      </c>
      <c r="AF22" s="77">
        <v>
0.112</v>
      </c>
      <c r="AG22" s="77">
        <v>
0.14799999999999999</v>
      </c>
      <c r="AH22" s="78">
        <v>
0.18099999999999999</v>
      </c>
      <c r="AI22" s="8"/>
      <c r="AJ22" s="8"/>
      <c r="AK22" s="8"/>
    </row>
    <row r="23" spans="1:40" ht="13.5" customHeight="1">
      <c r="A23" s="29" t="s">
        <v>
174</v>
      </c>
      <c r="B23" s="30">
        <v>
2.5999999999999999E-2</v>
      </c>
      <c r="C23" s="31">
        <v>
1.9E-2</v>
      </c>
      <c r="D23" s="27">
        <v>
0.01</v>
      </c>
      <c r="E23" s="28">
        <v>
0</v>
      </c>
      <c r="F23" s="30">
        <v>
1.4999999999999999E-2</v>
      </c>
      <c r="G23" s="32">
        <v>
1.0999999999999999E-2</v>
      </c>
      <c r="H23" s="28">
        <v>
0</v>
      </c>
      <c r="I23" s="33">
        <v>
5.0000000000000001E-3</v>
      </c>
      <c r="J23" s="22">
        <v>
0</v>
      </c>
      <c r="K23" s="34">
        <v>
5.099999999999999E-2</v>
      </c>
      <c r="L23" s="35">
        <v>
4.6999999999999993E-2</v>
      </c>
      <c r="M23" s="35">
        <v>
3.5999999999999997E-2</v>
      </c>
      <c r="N23" s="35">
        <v>
2.9000000000000001E-2</v>
      </c>
      <c r="O23" s="35">
        <v>
4.5999999999999992E-2</v>
      </c>
      <c r="P23" s="35">
        <v>
4.3999999999999997E-2</v>
      </c>
      <c r="Q23" s="35">
        <v>
4.1999999999999996E-2</v>
      </c>
      <c r="R23" s="35">
        <v>
3.9999999999999994E-2</v>
      </c>
      <c r="S23" s="35">
        <v>
3.9E-2</v>
      </c>
      <c r="T23" s="35">
        <v>
3.4999999999999996E-2</v>
      </c>
      <c r="U23" s="35">
        <v>
3.5000000000000003E-2</v>
      </c>
      <c r="V23" s="35">
        <v>
3.1E-2</v>
      </c>
      <c r="W23" s="35">
        <v>
3.1E-2</v>
      </c>
      <c r="X23" s="35">
        <v>
3.0000000000000002E-2</v>
      </c>
      <c r="Y23" s="35">
        <v>
2.4E-2</v>
      </c>
      <c r="Z23" s="35">
        <v>
2.5999999999999999E-2</v>
      </c>
      <c r="AA23" s="35">
        <v>
0.02</v>
      </c>
      <c r="AB23" s="36">
        <v>
1.4999999999999999E-2</v>
      </c>
      <c r="AC23" s="8"/>
      <c r="AD23" s="29" t="s">
        <v>
174</v>
      </c>
      <c r="AE23" s="84">
        <v>
9.8000000000000004E-2</v>
      </c>
      <c r="AF23" s="77">
        <v>
0.106</v>
      </c>
      <c r="AG23" s="77">
        <v>
0.13800000000000001</v>
      </c>
      <c r="AH23" s="78">
        <v>
0.17199999999999999</v>
      </c>
      <c r="AI23" s="8"/>
      <c r="AJ23" s="8"/>
      <c r="AK23" s="8"/>
    </row>
    <row r="24" spans="1:40">
      <c r="A24" s="29" t="s">
        <v>
175</v>
      </c>
      <c r="B24" s="30">
        <v>
2.5999999999999999E-2</v>
      </c>
      <c r="C24" s="31">
        <v>
1.9E-2</v>
      </c>
      <c r="D24" s="27">
        <v>
0.01</v>
      </c>
      <c r="E24" s="28">
        <v>
0</v>
      </c>
      <c r="F24" s="30">
        <v>
1.4999999999999999E-2</v>
      </c>
      <c r="G24" s="32">
        <v>
1.0999999999999999E-2</v>
      </c>
      <c r="H24" s="28">
        <v>
0</v>
      </c>
      <c r="I24" s="33">
        <v>
5.0000000000000001E-3</v>
      </c>
      <c r="J24" s="22">
        <v>
0</v>
      </c>
      <c r="K24" s="34">
        <v>
5.099999999999999E-2</v>
      </c>
      <c r="L24" s="35">
        <v>
4.6999999999999993E-2</v>
      </c>
      <c r="M24" s="35">
        <v>
3.5999999999999997E-2</v>
      </c>
      <c r="N24" s="35">
        <v>
2.9000000000000001E-2</v>
      </c>
      <c r="O24" s="35">
        <v>
4.5999999999999992E-2</v>
      </c>
      <c r="P24" s="35">
        <v>
4.3999999999999997E-2</v>
      </c>
      <c r="Q24" s="35">
        <v>
4.1999999999999996E-2</v>
      </c>
      <c r="R24" s="35">
        <v>
3.9999999999999994E-2</v>
      </c>
      <c r="S24" s="35">
        <v>
3.9E-2</v>
      </c>
      <c r="T24" s="35">
        <v>
3.4999999999999996E-2</v>
      </c>
      <c r="U24" s="35">
        <v>
3.5000000000000003E-2</v>
      </c>
      <c r="V24" s="35">
        <v>
3.1E-2</v>
      </c>
      <c r="W24" s="35">
        <v>
3.1E-2</v>
      </c>
      <c r="X24" s="35">
        <v>
3.0000000000000002E-2</v>
      </c>
      <c r="Y24" s="35">
        <v>
2.4E-2</v>
      </c>
      <c r="Z24" s="35">
        <v>
2.5999999999999999E-2</v>
      </c>
      <c r="AA24" s="35">
        <v>
0.02</v>
      </c>
      <c r="AB24" s="36">
        <v>
1.4999999999999999E-2</v>
      </c>
      <c r="AC24" s="8"/>
      <c r="AD24" s="29" t="s">
        <v>
175</v>
      </c>
      <c r="AE24" s="84">
        <v>
9.8000000000000004E-2</v>
      </c>
      <c r="AF24" s="77">
        <v>
0.106</v>
      </c>
      <c r="AG24" s="77">
        <v>
0.13800000000000001</v>
      </c>
      <c r="AH24" s="78">
        <v>
0.17199999999999999</v>
      </c>
      <c r="AI24" s="8"/>
      <c r="AJ24" s="8"/>
      <c r="AK24" s="8"/>
    </row>
    <row r="25" spans="1:40" ht="14.25" thickBot="1">
      <c r="A25" s="37" t="s">
        <v>
176</v>
      </c>
      <c r="B25" s="38">
        <v>
2.5999999999999999E-2</v>
      </c>
      <c r="C25" s="39">
        <v>
1.9E-2</v>
      </c>
      <c r="D25" s="40">
        <v>
0.01</v>
      </c>
      <c r="E25" s="43">
        <v>
0</v>
      </c>
      <c r="F25" s="41">
        <v>
1.4999999999999999E-2</v>
      </c>
      <c r="G25" s="42">
        <v>
1.0999999999999999E-2</v>
      </c>
      <c r="H25" s="43">
        <v>
0</v>
      </c>
      <c r="I25" s="44">
        <v>
5.0000000000000001E-3</v>
      </c>
      <c r="J25" s="45">
        <v>
0</v>
      </c>
      <c r="K25" s="46">
        <v>
5.099999999999999E-2</v>
      </c>
      <c r="L25" s="47">
        <v>
4.6999999999999993E-2</v>
      </c>
      <c r="M25" s="47">
        <v>
3.5999999999999997E-2</v>
      </c>
      <c r="N25" s="47">
        <v>
2.9000000000000001E-2</v>
      </c>
      <c r="O25" s="47">
        <v>
4.5999999999999992E-2</v>
      </c>
      <c r="P25" s="47">
        <v>
4.3999999999999997E-2</v>
      </c>
      <c r="Q25" s="47">
        <v>
4.1999999999999996E-2</v>
      </c>
      <c r="R25" s="47">
        <v>
3.9999999999999994E-2</v>
      </c>
      <c r="S25" s="47">
        <v>
3.9E-2</v>
      </c>
      <c r="T25" s="47">
        <v>
3.4999999999999996E-2</v>
      </c>
      <c r="U25" s="47">
        <v>
3.5000000000000003E-2</v>
      </c>
      <c r="V25" s="47">
        <v>
3.1E-2</v>
      </c>
      <c r="W25" s="47">
        <v>
3.1E-2</v>
      </c>
      <c r="X25" s="47">
        <v>
3.0000000000000002E-2</v>
      </c>
      <c r="Y25" s="47">
        <v>
2.4E-2</v>
      </c>
      <c r="Z25" s="47">
        <v>
2.5999999999999999E-2</v>
      </c>
      <c r="AA25" s="47">
        <v>
0.02</v>
      </c>
      <c r="AB25" s="48">
        <v>
1.4999999999999999E-2</v>
      </c>
      <c r="AC25" s="8"/>
      <c r="AD25" s="37" t="s">
        <v>
176</v>
      </c>
      <c r="AE25" s="85">
        <v>
9.8000000000000004E-2</v>
      </c>
      <c r="AF25" s="79">
        <v>
0.106</v>
      </c>
      <c r="AG25" s="79">
        <v>
0.13800000000000001</v>
      </c>
      <c r="AH25" s="80">
        <v>
0.17199999999999999</v>
      </c>
      <c r="AI25" s="8"/>
      <c r="AJ25" s="8"/>
      <c r="AK25" s="8"/>
    </row>
    <row r="26" spans="1:40">
      <c r="A26" s="50" t="s">
        <v>
177</v>
      </c>
      <c r="B26" s="51">
        <v>
0.13700000000000001</v>
      </c>
      <c r="C26" s="52">
        <v>
0.1</v>
      </c>
      <c r="D26" s="53">
        <v>
5.5E-2</v>
      </c>
      <c r="E26" s="55">
        <v>
0</v>
      </c>
      <c r="F26" s="51">
        <v>
6.3E-2</v>
      </c>
      <c r="G26" s="54">
        <v>
4.2000000000000003E-2</v>
      </c>
      <c r="H26" s="55">
        <v>
0</v>
      </c>
      <c r="I26" s="56">
        <v>
2.4E-2</v>
      </c>
      <c r="J26" s="55">
        <v>
0</v>
      </c>
      <c r="K26" s="57">
        <v>
0.245</v>
      </c>
      <c r="L26" s="58">
        <v>
0.224</v>
      </c>
      <c r="M26" s="58">
        <v>
0.182</v>
      </c>
      <c r="N26" s="58">
        <v>
0.14499999999999999</v>
      </c>
      <c r="O26" s="58">
        <v>
0.221</v>
      </c>
      <c r="P26" s="58">
        <v>
0.20799999999999999</v>
      </c>
      <c r="Q26" s="58">
        <v>
0.2</v>
      </c>
      <c r="R26" s="58">
        <v>
0.187</v>
      </c>
      <c r="S26" s="58">
        <v>
0.184</v>
      </c>
      <c r="T26" s="58">
        <v>
0.16300000000000001</v>
      </c>
      <c r="U26" s="58">
        <v>
0.16299999999999998</v>
      </c>
      <c r="V26" s="58">
        <v>
0.158</v>
      </c>
      <c r="W26" s="58">
        <v>
0.14199999999999999</v>
      </c>
      <c r="X26" s="58">
        <v>
0.13899999999999998</v>
      </c>
      <c r="Y26" s="58">
        <v>
0.12100000000000001</v>
      </c>
      <c r="Z26" s="58">
        <v>
0.11800000000000001</v>
      </c>
      <c r="AA26" s="58">
        <v>
0.1</v>
      </c>
      <c r="AB26" s="59">
        <v>
7.5999999999999998E-2</v>
      </c>
      <c r="AC26" s="8"/>
      <c r="AD26" s="50" t="s">
        <v>
177</v>
      </c>
      <c r="AE26" s="84">
        <v>
9.7000000000000003E-2</v>
      </c>
      <c r="AF26" s="77">
        <v>
0.107</v>
      </c>
      <c r="AG26" s="77">
        <v>
0.13100000000000001</v>
      </c>
      <c r="AH26" s="78">
        <v>
0.16500000000000001</v>
      </c>
      <c r="AI26" s="8"/>
      <c r="AJ26" s="8"/>
      <c r="AK26" s="8"/>
    </row>
    <row r="27" spans="1:40" ht="14.25" thickBot="1">
      <c r="A27" s="37" t="s">
        <v>
178</v>
      </c>
      <c r="B27" s="38">
        <v>
5.8999999999999997E-2</v>
      </c>
      <c r="C27" s="39">
        <v>
4.2999999999999997E-2</v>
      </c>
      <c r="D27" s="40">
        <v>
2.3E-2</v>
      </c>
      <c r="E27" s="49">
        <v>
0</v>
      </c>
      <c r="F27" s="38">
        <v>
1.2E-2</v>
      </c>
      <c r="G27" s="60">
        <v>
0.01</v>
      </c>
      <c r="H27" s="49">
        <v>
0</v>
      </c>
      <c r="I27" s="61">
        <v>
1.0999999999999999E-2</v>
      </c>
      <c r="J27" s="49">
        <v>
0</v>
      </c>
      <c r="K27" s="46">
        <v>
9.1999999999999985E-2</v>
      </c>
      <c r="L27" s="47">
        <v>
8.9999999999999983E-2</v>
      </c>
      <c r="M27" s="47">
        <v>
7.9999999999999988E-2</v>
      </c>
      <c r="N27" s="47">
        <v>
6.3999999999999987E-2</v>
      </c>
      <c r="O27" s="47">
        <v>
8.0999999999999989E-2</v>
      </c>
      <c r="P27" s="47">
        <v>
7.5999999999999984E-2</v>
      </c>
      <c r="Q27" s="47">
        <v>
7.8999999999999987E-2</v>
      </c>
      <c r="R27" s="47">
        <v>
7.3999999999999996E-2</v>
      </c>
      <c r="S27" s="47">
        <v>
6.4999999999999988E-2</v>
      </c>
      <c r="T27" s="47">
        <v>
6.3E-2</v>
      </c>
      <c r="U27" s="47">
        <v>
5.6000000000000001E-2</v>
      </c>
      <c r="V27" s="47">
        <v>
6.8999999999999992E-2</v>
      </c>
      <c r="W27" s="47">
        <v>
5.3999999999999999E-2</v>
      </c>
      <c r="X27" s="47">
        <v>
4.5000000000000005E-2</v>
      </c>
      <c r="Y27" s="47">
        <v>
5.2999999999999999E-2</v>
      </c>
      <c r="Z27" s="47">
        <v>
4.3000000000000003E-2</v>
      </c>
      <c r="AA27" s="47">
        <v>
4.4000000000000004E-2</v>
      </c>
      <c r="AB27" s="48">
        <v>
3.3000000000000002E-2</v>
      </c>
      <c r="AC27" s="8"/>
      <c r="AD27" s="37" t="s">
        <v>
178</v>
      </c>
      <c r="AE27" s="85">
        <v>
0.11899999999999999</v>
      </c>
      <c r="AF27" s="79">
        <v>
0.122</v>
      </c>
      <c r="AG27" s="79">
        <v>
0.13700000000000001</v>
      </c>
      <c r="AH27" s="80">
        <v>
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E1749"/>
  <sheetViews>
    <sheetView workbookViewId="0">
      <selection activeCell="AD7" sqref="AD7"/>
    </sheetView>
  </sheetViews>
  <sheetFormatPr defaultRowHeight="13.5"/>
  <cols>
    <col min="1" max="1" width="16.75" customWidth="1"/>
    <col min="3" max="3" width="14.5" style="7" customWidth="1"/>
    <col min="4" max="4" width="14.5" style="7" bestFit="1" customWidth="1"/>
  </cols>
  <sheetData>
    <row r="1" spans="1:4" ht="14.25" thickBot="1">
      <c r="A1" s="6" t="s">
        <v>
1960</v>
      </c>
      <c r="C1" s="6" t="s">
        <v>
1961</v>
      </c>
    </row>
    <row r="2" spans="1:4" ht="14.25" thickBot="1">
      <c r="A2" s="62" t="s">
        <v>
51</v>
      </c>
      <c r="C2" s="62" t="s">
        <v>
51</v>
      </c>
      <c r="D2" s="63" t="s">
        <v>
196</v>
      </c>
    </row>
    <row r="3" spans="1:4">
      <c r="A3" s="70" t="s">
        <v>
197</v>
      </c>
      <c r="C3" s="64" t="s">
        <v>
197</v>
      </c>
      <c r="D3" s="65" t="s">
        <v>
198</v>
      </c>
    </row>
    <row r="4" spans="1:4">
      <c r="A4" s="66" t="s">
        <v>
383</v>
      </c>
      <c r="C4" s="66" t="s">
        <v>
197</v>
      </c>
      <c r="D4" s="67" t="s">
        <v>
199</v>
      </c>
    </row>
    <row r="5" spans="1:4">
      <c r="A5" s="66" t="s">
        <v>
424</v>
      </c>
      <c r="C5" s="66" t="s">
        <v>
197</v>
      </c>
      <c r="D5" s="67" t="s">
        <v>
200</v>
      </c>
    </row>
    <row r="6" spans="1:4">
      <c r="A6" s="66" t="s">
        <v>
458</v>
      </c>
      <c r="C6" s="66" t="s">
        <v>
197</v>
      </c>
      <c r="D6" s="67" t="s">
        <v>
201</v>
      </c>
    </row>
    <row r="7" spans="1:4">
      <c r="A7" s="66" t="s">
        <v>
494</v>
      </c>
      <c r="C7" s="66" t="s">
        <v>
197</v>
      </c>
      <c r="D7" s="67" t="s">
        <v>
202</v>
      </c>
    </row>
    <row r="8" spans="1:4">
      <c r="A8" s="66" t="s">
        <v>
520</v>
      </c>
      <c r="C8" s="66" t="s">
        <v>
197</v>
      </c>
      <c r="D8" s="67" t="s">
        <v>
203</v>
      </c>
    </row>
    <row r="9" spans="1:4">
      <c r="A9" s="66" t="s">
        <v>
556</v>
      </c>
      <c r="C9" s="66" t="s">
        <v>
197</v>
      </c>
      <c r="D9" s="67" t="s">
        <v>
204</v>
      </c>
    </row>
    <row r="10" spans="1:4">
      <c r="A10" s="66" t="s">
        <v>
614</v>
      </c>
      <c r="C10" s="66" t="s">
        <v>
197</v>
      </c>
      <c r="D10" s="67" t="s">
        <v>
205</v>
      </c>
    </row>
    <row r="11" spans="1:4">
      <c r="A11" s="66" t="s">
        <v>
659</v>
      </c>
      <c r="C11" s="66" t="s">
        <v>
197</v>
      </c>
      <c r="D11" s="67" t="s">
        <v>
206</v>
      </c>
    </row>
    <row r="12" spans="1:4">
      <c r="A12" s="66" t="s">
        <v>
685</v>
      </c>
      <c r="C12" s="66" t="s">
        <v>
197</v>
      </c>
      <c r="D12" s="67" t="s">
        <v>
207</v>
      </c>
    </row>
    <row r="13" spans="1:4">
      <c r="A13" s="66" t="s">
        <v>
720</v>
      </c>
      <c r="C13" s="66" t="s">
        <v>
197</v>
      </c>
      <c r="D13" s="67" t="s">
        <v>
208</v>
      </c>
    </row>
    <row r="14" spans="1:4">
      <c r="A14" s="66" t="s">
        <v>
783</v>
      </c>
      <c r="C14" s="66" t="s">
        <v>
197</v>
      </c>
      <c r="D14" s="67" t="s">
        <v>
209</v>
      </c>
    </row>
    <row r="15" spans="1:4">
      <c r="A15" s="66" t="s">
        <v>
838</v>
      </c>
      <c r="C15" s="66" t="s">
        <v>
197</v>
      </c>
      <c r="D15" s="67" t="s">
        <v>
210</v>
      </c>
    </row>
    <row r="16" spans="1:4">
      <c r="A16" s="66" t="s">
        <v>
901</v>
      </c>
      <c r="C16" s="66" t="s">
        <v>
197</v>
      </c>
      <c r="D16" s="67" t="s">
        <v>
211</v>
      </c>
    </row>
    <row r="17" spans="1:4">
      <c r="A17" s="66" t="s">
        <v>
935</v>
      </c>
      <c r="C17" s="66" t="s">
        <v>
197</v>
      </c>
      <c r="D17" s="67" t="s">
        <v>
212</v>
      </c>
    </row>
    <row r="18" spans="1:4">
      <c r="A18" s="66" t="s">
        <v>
966</v>
      </c>
      <c r="C18" s="66" t="s">
        <v>
197</v>
      </c>
      <c r="D18" s="67" t="s">
        <v>
213</v>
      </c>
    </row>
    <row r="19" spans="1:4">
      <c r="A19" s="66" t="s">
        <v>
981</v>
      </c>
      <c r="C19" s="66" t="s">
        <v>
197</v>
      </c>
      <c r="D19" s="67" t="s">
        <v>
214</v>
      </c>
    </row>
    <row r="20" spans="1:4">
      <c r="A20" s="66" t="s">
        <v>
1001</v>
      </c>
      <c r="C20" s="66" t="s">
        <v>
197</v>
      </c>
      <c r="D20" s="67" t="s">
        <v>
215</v>
      </c>
    </row>
    <row r="21" spans="1:4">
      <c r="A21" s="66" t="s">
        <v>
1018</v>
      </c>
      <c r="C21" s="66" t="s">
        <v>
197</v>
      </c>
      <c r="D21" s="67" t="s">
        <v>
216</v>
      </c>
    </row>
    <row r="22" spans="1:4">
      <c r="A22" s="66" t="s">
        <v>
1045</v>
      </c>
      <c r="C22" s="66" t="s">
        <v>
197</v>
      </c>
      <c r="D22" s="67" t="s">
        <v>
217</v>
      </c>
    </row>
    <row r="23" spans="1:4">
      <c r="A23" s="66" t="s">
        <v>
1120</v>
      </c>
      <c r="C23" s="66" t="s">
        <v>
197</v>
      </c>
      <c r="D23" s="67" t="s">
        <v>
218</v>
      </c>
    </row>
    <row r="24" spans="1:4">
      <c r="A24" s="66" t="s">
        <v>
1162</v>
      </c>
      <c r="C24" s="66" t="s">
        <v>
197</v>
      </c>
      <c r="D24" s="67" t="s">
        <v>
219</v>
      </c>
    </row>
    <row r="25" spans="1:4">
      <c r="A25" s="66" t="s">
        <v>
1196</v>
      </c>
      <c r="C25" s="66" t="s">
        <v>
197</v>
      </c>
      <c r="D25" s="67" t="s">
        <v>
220</v>
      </c>
    </row>
    <row r="26" spans="1:4">
      <c r="A26" s="66" t="s">
        <v>
1250</v>
      </c>
      <c r="C26" s="66" t="s">
        <v>
197</v>
      </c>
      <c r="D26" s="67" t="s">
        <v>
221</v>
      </c>
    </row>
    <row r="27" spans="1:4">
      <c r="A27" s="66" t="s">
        <v>
1278</v>
      </c>
      <c r="C27" s="66" t="s">
        <v>
197</v>
      </c>
      <c r="D27" s="67" t="s">
        <v>
222</v>
      </c>
    </row>
    <row r="28" spans="1:4">
      <c r="A28" s="66" t="s">
        <v>
1298</v>
      </c>
      <c r="C28" s="66" t="s">
        <v>
197</v>
      </c>
      <c r="D28" s="67" t="s">
        <v>
223</v>
      </c>
    </row>
    <row r="29" spans="1:4">
      <c r="A29" s="66" t="s">
        <v>
1325</v>
      </c>
      <c r="C29" s="66" t="s">
        <v>
197</v>
      </c>
      <c r="D29" s="67" t="s">
        <v>
224</v>
      </c>
    </row>
    <row r="30" spans="1:4">
      <c r="A30" s="66" t="s">
        <v>
1369</v>
      </c>
      <c r="C30" s="66" t="s">
        <v>
197</v>
      </c>
      <c r="D30" s="67" t="s">
        <v>
225</v>
      </c>
    </row>
    <row r="31" spans="1:4">
      <c r="A31" s="66" t="s">
        <v>
1410</v>
      </c>
      <c r="C31" s="66" t="s">
        <v>
197</v>
      </c>
      <c r="D31" s="67" t="s">
        <v>
226</v>
      </c>
    </row>
    <row r="32" spans="1:4">
      <c r="A32" s="66" t="s">
        <v>
1448</v>
      </c>
      <c r="C32" s="66" t="s">
        <v>
197</v>
      </c>
      <c r="D32" s="67" t="s">
        <v>
227</v>
      </c>
    </row>
    <row r="33" spans="1:4">
      <c r="A33" s="66" t="s">
        <v>
1477</v>
      </c>
      <c r="C33" s="66" t="s">
        <v>
197</v>
      </c>
      <c r="D33" s="67" t="s">
        <v>
228</v>
      </c>
    </row>
    <row r="34" spans="1:4">
      <c r="A34" s="66" t="s">
        <v>
1495</v>
      </c>
      <c r="C34" s="66" t="s">
        <v>
197</v>
      </c>
      <c r="D34" s="67" t="s">
        <v>
229</v>
      </c>
    </row>
    <row r="35" spans="1:4">
      <c r="A35" s="66" t="s">
        <v>
1514</v>
      </c>
      <c r="C35" s="66" t="s">
        <v>
197</v>
      </c>
      <c r="D35" s="67" t="s">
        <v>
230</v>
      </c>
    </row>
    <row r="36" spans="1:4">
      <c r="A36" s="66" t="s">
        <v>
1542</v>
      </c>
      <c r="C36" s="66" t="s">
        <v>
197</v>
      </c>
      <c r="D36" s="67" t="s">
        <v>
231</v>
      </c>
    </row>
    <row r="37" spans="1:4">
      <c r="A37" s="66" t="s">
        <v>
1565</v>
      </c>
      <c r="C37" s="66" t="s">
        <v>
197</v>
      </c>
      <c r="D37" s="67" t="s">
        <v>
232</v>
      </c>
    </row>
    <row r="38" spans="1:4">
      <c r="A38" s="66" t="s">
        <v>
1585</v>
      </c>
      <c r="C38" s="66" t="s">
        <v>
197</v>
      </c>
      <c r="D38" s="67" t="s">
        <v>
233</v>
      </c>
    </row>
    <row r="39" spans="1:4">
      <c r="A39" s="66" t="s">
        <v>
1610</v>
      </c>
      <c r="C39" s="66" t="s">
        <v>
197</v>
      </c>
      <c r="D39" s="67" t="s">
        <v>
234</v>
      </c>
    </row>
    <row r="40" spans="1:4">
      <c r="A40" s="66" t="s">
        <v>
1628</v>
      </c>
      <c r="C40" s="66" t="s">
        <v>
197</v>
      </c>
      <c r="D40" s="67" t="s">
        <v>
235</v>
      </c>
    </row>
    <row r="41" spans="1:4">
      <c r="A41" s="66" t="s">
        <v>
1648</v>
      </c>
      <c r="C41" s="66" t="s">
        <v>
197</v>
      </c>
      <c r="D41" s="67" t="s">
        <v>
236</v>
      </c>
    </row>
    <row r="42" spans="1:4">
      <c r="A42" s="66" t="s">
        <v>
1683</v>
      </c>
      <c r="C42" s="66" t="s">
        <v>
197</v>
      </c>
      <c r="D42" s="67" t="s">
        <v>
237</v>
      </c>
    </row>
    <row r="43" spans="1:4">
      <c r="A43" s="66" t="s">
        <v>
1743</v>
      </c>
      <c r="C43" s="66" t="s">
        <v>
197</v>
      </c>
      <c r="D43" s="67" t="s">
        <v>
238</v>
      </c>
    </row>
    <row r="44" spans="1:4">
      <c r="A44" s="66" t="s">
        <v>
1764</v>
      </c>
      <c r="C44" s="66" t="s">
        <v>
197</v>
      </c>
      <c r="D44" s="67" t="s">
        <v>
239</v>
      </c>
    </row>
    <row r="45" spans="1:4">
      <c r="A45" s="66" t="s">
        <v>
1786</v>
      </c>
      <c r="C45" s="66" t="s">
        <v>
197</v>
      </c>
      <c r="D45" s="67" t="s">
        <v>
240</v>
      </c>
    </row>
    <row r="46" spans="1:4">
      <c r="A46" s="66" t="s">
        <v>
1829</v>
      </c>
      <c r="C46" s="66" t="s">
        <v>
197</v>
      </c>
      <c r="D46" s="67" t="s">
        <v>
241</v>
      </c>
    </row>
    <row r="47" spans="1:4">
      <c r="A47" s="66" t="s">
        <v>
1848</v>
      </c>
      <c r="C47" s="66" t="s">
        <v>
197</v>
      </c>
      <c r="D47" s="67" t="s">
        <v>
242</v>
      </c>
    </row>
    <row r="48" spans="1:4">
      <c r="A48" s="66" t="s">
        <v>
1874</v>
      </c>
      <c r="C48" s="66" t="s">
        <v>
197</v>
      </c>
      <c r="D48" s="67" t="s">
        <v>
243</v>
      </c>
    </row>
    <row r="49" spans="1:4" ht="14.25" thickBot="1">
      <c r="A49" s="68" t="s">
        <v>
1918</v>
      </c>
      <c r="C49" s="66" t="s">
        <v>
197</v>
      </c>
      <c r="D49" s="67" t="s">
        <v>
244</v>
      </c>
    </row>
    <row r="50" spans="1:4">
      <c r="C50" s="66" t="s">
        <v>
197</v>
      </c>
      <c r="D50" s="67" t="s">
        <v>
245</v>
      </c>
    </row>
    <row r="51" spans="1:4">
      <c r="C51" s="66" t="s">
        <v>
197</v>
      </c>
      <c r="D51" s="67" t="s">
        <v>
246</v>
      </c>
    </row>
    <row r="52" spans="1:4">
      <c r="C52" s="66" t="s">
        <v>
197</v>
      </c>
      <c r="D52" s="67" t="s">
        <v>
247</v>
      </c>
    </row>
    <row r="53" spans="1:4">
      <c r="C53" s="66" t="s">
        <v>
197</v>
      </c>
      <c r="D53" s="67" t="s">
        <v>
248</v>
      </c>
    </row>
    <row r="54" spans="1:4">
      <c r="C54" s="66" t="s">
        <v>
197</v>
      </c>
      <c r="D54" s="67" t="s">
        <v>
249</v>
      </c>
    </row>
    <row r="55" spans="1:4">
      <c r="C55" s="66" t="s">
        <v>
197</v>
      </c>
      <c r="D55" s="67" t="s">
        <v>
250</v>
      </c>
    </row>
    <row r="56" spans="1:4">
      <c r="C56" s="66" t="s">
        <v>
197</v>
      </c>
      <c r="D56" s="67" t="s">
        <v>
251</v>
      </c>
    </row>
    <row r="57" spans="1:4">
      <c r="C57" s="66" t="s">
        <v>
197</v>
      </c>
      <c r="D57" s="67" t="s">
        <v>
252</v>
      </c>
    </row>
    <row r="58" spans="1:4">
      <c r="C58" s="66" t="s">
        <v>
197</v>
      </c>
      <c r="D58" s="67" t="s">
        <v>
253</v>
      </c>
    </row>
    <row r="59" spans="1:4">
      <c r="C59" s="66" t="s">
        <v>
197</v>
      </c>
      <c r="D59" s="67" t="s">
        <v>
254</v>
      </c>
    </row>
    <row r="60" spans="1:4">
      <c r="C60" s="66" t="s">
        <v>
197</v>
      </c>
      <c r="D60" s="67" t="s">
        <v>
255</v>
      </c>
    </row>
    <row r="61" spans="1:4">
      <c r="C61" s="66" t="s">
        <v>
197</v>
      </c>
      <c r="D61" s="67" t="s">
        <v>
256</v>
      </c>
    </row>
    <row r="62" spans="1:4">
      <c r="C62" s="66" t="s">
        <v>
197</v>
      </c>
      <c r="D62" s="67" t="s">
        <v>
257</v>
      </c>
    </row>
    <row r="63" spans="1:4">
      <c r="C63" s="66" t="s">
        <v>
197</v>
      </c>
      <c r="D63" s="67" t="s">
        <v>
258</v>
      </c>
    </row>
    <row r="64" spans="1:4">
      <c r="C64" s="66" t="s">
        <v>
197</v>
      </c>
      <c r="D64" s="67" t="s">
        <v>
259</v>
      </c>
    </row>
    <row r="65" spans="3:4">
      <c r="C65" s="66" t="s">
        <v>
197</v>
      </c>
      <c r="D65" s="67" t="s">
        <v>
260</v>
      </c>
    </row>
    <row r="66" spans="3:4">
      <c r="C66" s="66" t="s">
        <v>
197</v>
      </c>
      <c r="D66" s="67" t="s">
        <v>
261</v>
      </c>
    </row>
    <row r="67" spans="3:4">
      <c r="C67" s="66" t="s">
        <v>
197</v>
      </c>
      <c r="D67" s="67" t="s">
        <v>
262</v>
      </c>
    </row>
    <row r="68" spans="3:4">
      <c r="C68" s="66" t="s">
        <v>
197</v>
      </c>
      <c r="D68" s="67" t="s">
        <v>
263</v>
      </c>
    </row>
    <row r="69" spans="3:4">
      <c r="C69" s="66" t="s">
        <v>
197</v>
      </c>
      <c r="D69" s="67" t="s">
        <v>
264</v>
      </c>
    </row>
    <row r="70" spans="3:4">
      <c r="C70" s="66" t="s">
        <v>
197</v>
      </c>
      <c r="D70" s="67" t="s">
        <v>
265</v>
      </c>
    </row>
    <row r="71" spans="3:4">
      <c r="C71" s="66" t="s">
        <v>
197</v>
      </c>
      <c r="D71" s="67" t="s">
        <v>
266</v>
      </c>
    </row>
    <row r="72" spans="3:4">
      <c r="C72" s="66" t="s">
        <v>
197</v>
      </c>
      <c r="D72" s="67" t="s">
        <v>
267</v>
      </c>
    </row>
    <row r="73" spans="3:4">
      <c r="C73" s="66" t="s">
        <v>
197</v>
      </c>
      <c r="D73" s="67" t="s">
        <v>
268</v>
      </c>
    </row>
    <row r="74" spans="3:4">
      <c r="C74" s="66" t="s">
        <v>
197</v>
      </c>
      <c r="D74" s="67" t="s">
        <v>
269</v>
      </c>
    </row>
    <row r="75" spans="3:4">
      <c r="C75" s="66" t="s">
        <v>
197</v>
      </c>
      <c r="D75" s="67" t="s">
        <v>
270</v>
      </c>
    </row>
    <row r="76" spans="3:4">
      <c r="C76" s="66" t="s">
        <v>
197</v>
      </c>
      <c r="D76" s="67" t="s">
        <v>
271</v>
      </c>
    </row>
    <row r="77" spans="3:4">
      <c r="C77" s="66" t="s">
        <v>
197</v>
      </c>
      <c r="D77" s="67" t="s">
        <v>
272</v>
      </c>
    </row>
    <row r="78" spans="3:4">
      <c r="C78" s="66" t="s">
        <v>
197</v>
      </c>
      <c r="D78" s="67" t="s">
        <v>
273</v>
      </c>
    </row>
    <row r="79" spans="3:4">
      <c r="C79" s="66" t="s">
        <v>
197</v>
      </c>
      <c r="D79" s="67" t="s">
        <v>
274</v>
      </c>
    </row>
    <row r="80" spans="3:4">
      <c r="C80" s="66" t="s">
        <v>
197</v>
      </c>
      <c r="D80" s="67" t="s">
        <v>
275</v>
      </c>
    </row>
    <row r="81" spans="3:4">
      <c r="C81" s="66" t="s">
        <v>
197</v>
      </c>
      <c r="D81" s="67" t="s">
        <v>
276</v>
      </c>
    </row>
    <row r="82" spans="3:4">
      <c r="C82" s="66" t="s">
        <v>
197</v>
      </c>
      <c r="D82" s="67" t="s">
        <v>
277</v>
      </c>
    </row>
    <row r="83" spans="3:4">
      <c r="C83" s="66" t="s">
        <v>
197</v>
      </c>
      <c r="D83" s="67" t="s">
        <v>
278</v>
      </c>
    </row>
    <row r="84" spans="3:4">
      <c r="C84" s="66" t="s">
        <v>
197</v>
      </c>
      <c r="D84" s="67" t="s">
        <v>
279</v>
      </c>
    </row>
    <row r="85" spans="3:4">
      <c r="C85" s="66" t="s">
        <v>
197</v>
      </c>
      <c r="D85" s="67" t="s">
        <v>
280</v>
      </c>
    </row>
    <row r="86" spans="3:4">
      <c r="C86" s="66" t="s">
        <v>
197</v>
      </c>
      <c r="D86" s="67" t="s">
        <v>
281</v>
      </c>
    </row>
    <row r="87" spans="3:4">
      <c r="C87" s="66" t="s">
        <v>
197</v>
      </c>
      <c r="D87" s="67" t="s">
        <v>
282</v>
      </c>
    </row>
    <row r="88" spans="3:4">
      <c r="C88" s="66" t="s">
        <v>
197</v>
      </c>
      <c r="D88" s="67" t="s">
        <v>
283</v>
      </c>
    </row>
    <row r="89" spans="3:4">
      <c r="C89" s="66" t="s">
        <v>
197</v>
      </c>
      <c r="D89" s="67" t="s">
        <v>
284</v>
      </c>
    </row>
    <row r="90" spans="3:4">
      <c r="C90" s="66" t="s">
        <v>
197</v>
      </c>
      <c r="D90" s="67" t="s">
        <v>
285</v>
      </c>
    </row>
    <row r="91" spans="3:4">
      <c r="C91" s="66" t="s">
        <v>
197</v>
      </c>
      <c r="D91" s="67" t="s">
        <v>
286</v>
      </c>
    </row>
    <row r="92" spans="3:4">
      <c r="C92" s="66" t="s">
        <v>
197</v>
      </c>
      <c r="D92" s="67" t="s">
        <v>
287</v>
      </c>
    </row>
    <row r="93" spans="3:4">
      <c r="C93" s="66" t="s">
        <v>
197</v>
      </c>
      <c r="D93" s="67" t="s">
        <v>
288</v>
      </c>
    </row>
    <row r="94" spans="3:4">
      <c r="C94" s="66" t="s">
        <v>
197</v>
      </c>
      <c r="D94" s="67" t="s">
        <v>
289</v>
      </c>
    </row>
    <row r="95" spans="3:4">
      <c r="C95" s="66" t="s">
        <v>
197</v>
      </c>
      <c r="D95" s="67" t="s">
        <v>
290</v>
      </c>
    </row>
    <row r="96" spans="3:4">
      <c r="C96" s="66" t="s">
        <v>
197</v>
      </c>
      <c r="D96" s="67" t="s">
        <v>
291</v>
      </c>
    </row>
    <row r="97" spans="3:4">
      <c r="C97" s="66" t="s">
        <v>
197</v>
      </c>
      <c r="D97" s="67" t="s">
        <v>
292</v>
      </c>
    </row>
    <row r="98" spans="3:4">
      <c r="C98" s="66" t="s">
        <v>
197</v>
      </c>
      <c r="D98" s="67" t="s">
        <v>
293</v>
      </c>
    </row>
    <row r="99" spans="3:4">
      <c r="C99" s="66" t="s">
        <v>
197</v>
      </c>
      <c r="D99" s="67" t="s">
        <v>
294</v>
      </c>
    </row>
    <row r="100" spans="3:4">
      <c r="C100" s="66" t="s">
        <v>
197</v>
      </c>
      <c r="D100" s="67" t="s">
        <v>
295</v>
      </c>
    </row>
    <row r="101" spans="3:4">
      <c r="C101" s="66" t="s">
        <v>
197</v>
      </c>
      <c r="D101" s="67" t="s">
        <v>
296</v>
      </c>
    </row>
    <row r="102" spans="3:4">
      <c r="C102" s="66" t="s">
        <v>
197</v>
      </c>
      <c r="D102" s="67" t="s">
        <v>
297</v>
      </c>
    </row>
    <row r="103" spans="3:4">
      <c r="C103" s="66" t="s">
        <v>
197</v>
      </c>
      <c r="D103" s="67" t="s">
        <v>
298</v>
      </c>
    </row>
    <row r="104" spans="3:4">
      <c r="C104" s="66" t="s">
        <v>
197</v>
      </c>
      <c r="D104" s="67" t="s">
        <v>
299</v>
      </c>
    </row>
    <row r="105" spans="3:4">
      <c r="C105" s="66" t="s">
        <v>
197</v>
      </c>
      <c r="D105" s="67" t="s">
        <v>
300</v>
      </c>
    </row>
    <row r="106" spans="3:4">
      <c r="C106" s="66" t="s">
        <v>
197</v>
      </c>
      <c r="D106" s="67" t="s">
        <v>
301</v>
      </c>
    </row>
    <row r="107" spans="3:4">
      <c r="C107" s="66" t="s">
        <v>
197</v>
      </c>
      <c r="D107" s="67" t="s">
        <v>
302</v>
      </c>
    </row>
    <row r="108" spans="3:4">
      <c r="C108" s="66" t="s">
        <v>
197</v>
      </c>
      <c r="D108" s="67" t="s">
        <v>
303</v>
      </c>
    </row>
    <row r="109" spans="3:4">
      <c r="C109" s="66" t="s">
        <v>
197</v>
      </c>
      <c r="D109" s="67" t="s">
        <v>
304</v>
      </c>
    </row>
    <row r="110" spans="3:4">
      <c r="C110" s="66" t="s">
        <v>
197</v>
      </c>
      <c r="D110" s="67" t="s">
        <v>
305</v>
      </c>
    </row>
    <row r="111" spans="3:4">
      <c r="C111" s="66" t="s">
        <v>
197</v>
      </c>
      <c r="D111" s="67" t="s">
        <v>
306</v>
      </c>
    </row>
    <row r="112" spans="3:4">
      <c r="C112" s="66" t="s">
        <v>
197</v>
      </c>
      <c r="D112" s="67" t="s">
        <v>
307</v>
      </c>
    </row>
    <row r="113" spans="3:4">
      <c r="C113" s="66" t="s">
        <v>
197</v>
      </c>
      <c r="D113" s="67" t="s">
        <v>
308</v>
      </c>
    </row>
    <row r="114" spans="3:4">
      <c r="C114" s="66" t="s">
        <v>
197</v>
      </c>
      <c r="D114" s="67" t="s">
        <v>
309</v>
      </c>
    </row>
    <row r="115" spans="3:4">
      <c r="C115" s="66" t="s">
        <v>
197</v>
      </c>
      <c r="D115" s="67" t="s">
        <v>
310</v>
      </c>
    </row>
    <row r="116" spans="3:4">
      <c r="C116" s="66" t="s">
        <v>
197</v>
      </c>
      <c r="D116" s="67" t="s">
        <v>
311</v>
      </c>
    </row>
    <row r="117" spans="3:4">
      <c r="C117" s="66" t="s">
        <v>
197</v>
      </c>
      <c r="D117" s="67" t="s">
        <v>
312</v>
      </c>
    </row>
    <row r="118" spans="3:4">
      <c r="C118" s="66" t="s">
        <v>
197</v>
      </c>
      <c r="D118" s="67" t="s">
        <v>
313</v>
      </c>
    </row>
    <row r="119" spans="3:4">
      <c r="C119" s="66" t="s">
        <v>
197</v>
      </c>
      <c r="D119" s="67" t="s">
        <v>
314</v>
      </c>
    </row>
    <row r="120" spans="3:4">
      <c r="C120" s="66" t="s">
        <v>
197</v>
      </c>
      <c r="D120" s="67" t="s">
        <v>
315</v>
      </c>
    </row>
    <row r="121" spans="3:4">
      <c r="C121" s="66" t="s">
        <v>
197</v>
      </c>
      <c r="D121" s="67" t="s">
        <v>
316</v>
      </c>
    </row>
    <row r="122" spans="3:4">
      <c r="C122" s="66" t="s">
        <v>
197</v>
      </c>
      <c r="D122" s="67" t="s">
        <v>
317</v>
      </c>
    </row>
    <row r="123" spans="3:4">
      <c r="C123" s="66" t="s">
        <v>
197</v>
      </c>
      <c r="D123" s="67" t="s">
        <v>
318</v>
      </c>
    </row>
    <row r="124" spans="3:4">
      <c r="C124" s="66" t="s">
        <v>
197</v>
      </c>
      <c r="D124" s="67" t="s">
        <v>
319</v>
      </c>
    </row>
    <row r="125" spans="3:4">
      <c r="C125" s="66" t="s">
        <v>
197</v>
      </c>
      <c r="D125" s="67" t="s">
        <v>
320</v>
      </c>
    </row>
    <row r="126" spans="3:4">
      <c r="C126" s="66" t="s">
        <v>
197</v>
      </c>
      <c r="D126" s="67" t="s">
        <v>
321</v>
      </c>
    </row>
    <row r="127" spans="3:4">
      <c r="C127" s="66" t="s">
        <v>
197</v>
      </c>
      <c r="D127" s="67" t="s">
        <v>
322</v>
      </c>
    </row>
    <row r="128" spans="3:4">
      <c r="C128" s="66" t="s">
        <v>
197</v>
      </c>
      <c r="D128" s="67" t="s">
        <v>
323</v>
      </c>
    </row>
    <row r="129" spans="3:4">
      <c r="C129" s="66" t="s">
        <v>
197</v>
      </c>
      <c r="D129" s="67" t="s">
        <v>
324</v>
      </c>
    </row>
    <row r="130" spans="3:4">
      <c r="C130" s="66" t="s">
        <v>
197</v>
      </c>
      <c r="D130" s="67" t="s">
        <v>
325</v>
      </c>
    </row>
    <row r="131" spans="3:4">
      <c r="C131" s="66" t="s">
        <v>
197</v>
      </c>
      <c r="D131" s="67" t="s">
        <v>
326</v>
      </c>
    </row>
    <row r="132" spans="3:4">
      <c r="C132" s="66" t="s">
        <v>
197</v>
      </c>
      <c r="D132" s="67" t="s">
        <v>
327</v>
      </c>
    </row>
    <row r="133" spans="3:4">
      <c r="C133" s="66" t="s">
        <v>
197</v>
      </c>
      <c r="D133" s="67" t="s">
        <v>
328</v>
      </c>
    </row>
    <row r="134" spans="3:4">
      <c r="C134" s="66" t="s">
        <v>
197</v>
      </c>
      <c r="D134" s="67" t="s">
        <v>
329</v>
      </c>
    </row>
    <row r="135" spans="3:4">
      <c r="C135" s="66" t="s">
        <v>
197</v>
      </c>
      <c r="D135" s="67" t="s">
        <v>
330</v>
      </c>
    </row>
    <row r="136" spans="3:4">
      <c r="C136" s="66" t="s">
        <v>
197</v>
      </c>
      <c r="D136" s="67" t="s">
        <v>
331</v>
      </c>
    </row>
    <row r="137" spans="3:4">
      <c r="C137" s="66" t="s">
        <v>
197</v>
      </c>
      <c r="D137" s="67" t="s">
        <v>
332</v>
      </c>
    </row>
    <row r="138" spans="3:4">
      <c r="C138" s="66" t="s">
        <v>
197</v>
      </c>
      <c r="D138" s="67" t="s">
        <v>
333</v>
      </c>
    </row>
    <row r="139" spans="3:4">
      <c r="C139" s="66" t="s">
        <v>
197</v>
      </c>
      <c r="D139" s="67" t="s">
        <v>
334</v>
      </c>
    </row>
    <row r="140" spans="3:4">
      <c r="C140" s="66" t="s">
        <v>
197</v>
      </c>
      <c r="D140" s="67" t="s">
        <v>
335</v>
      </c>
    </row>
    <row r="141" spans="3:4">
      <c r="C141" s="66" t="s">
        <v>
197</v>
      </c>
      <c r="D141" s="67" t="s">
        <v>
336</v>
      </c>
    </row>
    <row r="142" spans="3:4">
      <c r="C142" s="66" t="s">
        <v>
197</v>
      </c>
      <c r="D142" s="67" t="s">
        <v>
337</v>
      </c>
    </row>
    <row r="143" spans="3:4">
      <c r="C143" s="66" t="s">
        <v>
197</v>
      </c>
      <c r="D143" s="67" t="s">
        <v>
338</v>
      </c>
    </row>
    <row r="144" spans="3:4">
      <c r="C144" s="66" t="s">
        <v>
197</v>
      </c>
      <c r="D144" s="67" t="s">
        <v>
339</v>
      </c>
    </row>
    <row r="145" spans="3:4">
      <c r="C145" s="66" t="s">
        <v>
197</v>
      </c>
      <c r="D145" s="67" t="s">
        <v>
340</v>
      </c>
    </row>
    <row r="146" spans="3:4">
      <c r="C146" s="66" t="s">
        <v>
197</v>
      </c>
      <c r="D146" s="67" t="s">
        <v>
341</v>
      </c>
    </row>
    <row r="147" spans="3:4">
      <c r="C147" s="66" t="s">
        <v>
197</v>
      </c>
      <c r="D147" s="67" t="s">
        <v>
342</v>
      </c>
    </row>
    <row r="148" spans="3:4">
      <c r="C148" s="66" t="s">
        <v>
197</v>
      </c>
      <c r="D148" s="67" t="s">
        <v>
343</v>
      </c>
    </row>
    <row r="149" spans="3:4">
      <c r="C149" s="66" t="s">
        <v>
197</v>
      </c>
      <c r="D149" s="67" t="s">
        <v>
344</v>
      </c>
    </row>
    <row r="150" spans="3:4">
      <c r="C150" s="66" t="s">
        <v>
197</v>
      </c>
      <c r="D150" s="67" t="s">
        <v>
345</v>
      </c>
    </row>
    <row r="151" spans="3:4">
      <c r="C151" s="66" t="s">
        <v>
197</v>
      </c>
      <c r="D151" s="67" t="s">
        <v>
346</v>
      </c>
    </row>
    <row r="152" spans="3:4">
      <c r="C152" s="66" t="s">
        <v>
197</v>
      </c>
      <c r="D152" s="67" t="s">
        <v>
347</v>
      </c>
    </row>
    <row r="153" spans="3:4">
      <c r="C153" s="66" t="s">
        <v>
197</v>
      </c>
      <c r="D153" s="67" t="s">
        <v>
348</v>
      </c>
    </row>
    <row r="154" spans="3:4">
      <c r="C154" s="66" t="s">
        <v>
197</v>
      </c>
      <c r="D154" s="67" t="s">
        <v>
349</v>
      </c>
    </row>
    <row r="155" spans="3:4">
      <c r="C155" s="66" t="s">
        <v>
197</v>
      </c>
      <c r="D155" s="67" t="s">
        <v>
350</v>
      </c>
    </row>
    <row r="156" spans="3:4">
      <c r="C156" s="66" t="s">
        <v>
197</v>
      </c>
      <c r="D156" s="67" t="s">
        <v>
351</v>
      </c>
    </row>
    <row r="157" spans="3:4">
      <c r="C157" s="66" t="s">
        <v>
197</v>
      </c>
      <c r="D157" s="67" t="s">
        <v>
352</v>
      </c>
    </row>
    <row r="158" spans="3:4">
      <c r="C158" s="66" t="s">
        <v>
197</v>
      </c>
      <c r="D158" s="67" t="s">
        <v>
353</v>
      </c>
    </row>
    <row r="159" spans="3:4">
      <c r="C159" s="66" t="s">
        <v>
197</v>
      </c>
      <c r="D159" s="67" t="s">
        <v>
354</v>
      </c>
    </row>
    <row r="160" spans="3:4">
      <c r="C160" s="66" t="s">
        <v>
197</v>
      </c>
      <c r="D160" s="67" t="s">
        <v>
355</v>
      </c>
    </row>
    <row r="161" spans="3:4">
      <c r="C161" s="66" t="s">
        <v>
197</v>
      </c>
      <c r="D161" s="67" t="s">
        <v>
356</v>
      </c>
    </row>
    <row r="162" spans="3:4">
      <c r="C162" s="66" t="s">
        <v>
197</v>
      </c>
      <c r="D162" s="67" t="s">
        <v>
357</v>
      </c>
    </row>
    <row r="163" spans="3:4">
      <c r="C163" s="66" t="s">
        <v>
197</v>
      </c>
      <c r="D163" s="67" t="s">
        <v>
358</v>
      </c>
    </row>
    <row r="164" spans="3:4">
      <c r="C164" s="66" t="s">
        <v>
197</v>
      </c>
      <c r="D164" s="67" t="s">
        <v>
359</v>
      </c>
    </row>
    <row r="165" spans="3:4">
      <c r="C165" s="66" t="s">
        <v>
197</v>
      </c>
      <c r="D165" s="67" t="s">
        <v>
360</v>
      </c>
    </row>
    <row r="166" spans="3:4">
      <c r="C166" s="66" t="s">
        <v>
197</v>
      </c>
      <c r="D166" s="67" t="s">
        <v>
361</v>
      </c>
    </row>
    <row r="167" spans="3:4">
      <c r="C167" s="66" t="s">
        <v>
197</v>
      </c>
      <c r="D167" s="67" t="s">
        <v>
362</v>
      </c>
    </row>
    <row r="168" spans="3:4">
      <c r="C168" s="66" t="s">
        <v>
197</v>
      </c>
      <c r="D168" s="67" t="s">
        <v>
363</v>
      </c>
    </row>
    <row r="169" spans="3:4">
      <c r="C169" s="66" t="s">
        <v>
197</v>
      </c>
      <c r="D169" s="67" t="s">
        <v>
364</v>
      </c>
    </row>
    <row r="170" spans="3:4">
      <c r="C170" s="66" t="s">
        <v>
197</v>
      </c>
      <c r="D170" s="67" t="s">
        <v>
365</v>
      </c>
    </row>
    <row r="171" spans="3:4">
      <c r="C171" s="66" t="s">
        <v>
197</v>
      </c>
      <c r="D171" s="67" t="s">
        <v>
366</v>
      </c>
    </row>
    <row r="172" spans="3:4">
      <c r="C172" s="66" t="s">
        <v>
197</v>
      </c>
      <c r="D172" s="67" t="s">
        <v>
367</v>
      </c>
    </row>
    <row r="173" spans="3:4">
      <c r="C173" s="66" t="s">
        <v>
197</v>
      </c>
      <c r="D173" s="67" t="s">
        <v>
368</v>
      </c>
    </row>
    <row r="174" spans="3:4">
      <c r="C174" s="66" t="s">
        <v>
197</v>
      </c>
      <c r="D174" s="67" t="s">
        <v>
369</v>
      </c>
    </row>
    <row r="175" spans="3:4">
      <c r="C175" s="66" t="s">
        <v>
197</v>
      </c>
      <c r="D175" s="67" t="s">
        <v>
370</v>
      </c>
    </row>
    <row r="176" spans="3:4">
      <c r="C176" s="66" t="s">
        <v>
197</v>
      </c>
      <c r="D176" s="67" t="s">
        <v>
371</v>
      </c>
    </row>
    <row r="177" spans="3:4">
      <c r="C177" s="66" t="s">
        <v>
197</v>
      </c>
      <c r="D177" s="67" t="s">
        <v>
372</v>
      </c>
    </row>
    <row r="178" spans="3:4">
      <c r="C178" s="66" t="s">
        <v>
197</v>
      </c>
      <c r="D178" s="67" t="s">
        <v>
373</v>
      </c>
    </row>
    <row r="179" spans="3:4">
      <c r="C179" s="66" t="s">
        <v>
197</v>
      </c>
      <c r="D179" s="67" t="s">
        <v>
374</v>
      </c>
    </row>
    <row r="180" spans="3:4">
      <c r="C180" s="66" t="s">
        <v>
197</v>
      </c>
      <c r="D180" s="67" t="s">
        <v>
375</v>
      </c>
    </row>
    <row r="181" spans="3:4">
      <c r="C181" s="66" t="s">
        <v>
197</v>
      </c>
      <c r="D181" s="67" t="s">
        <v>
376</v>
      </c>
    </row>
    <row r="182" spans="3:4">
      <c r="C182" s="66" t="s">
        <v>
197</v>
      </c>
      <c r="D182" s="67" t="s">
        <v>
377</v>
      </c>
    </row>
    <row r="183" spans="3:4">
      <c r="C183" s="66" t="s">
        <v>
197</v>
      </c>
      <c r="D183" s="67" t="s">
        <v>
378</v>
      </c>
    </row>
    <row r="184" spans="3:4">
      <c r="C184" s="66" t="s">
        <v>
197</v>
      </c>
      <c r="D184" s="67" t="s">
        <v>
379</v>
      </c>
    </row>
    <row r="185" spans="3:4">
      <c r="C185" s="66" t="s">
        <v>
197</v>
      </c>
      <c r="D185" s="67" t="s">
        <v>
380</v>
      </c>
    </row>
    <row r="186" spans="3:4">
      <c r="C186" s="66" t="s">
        <v>
197</v>
      </c>
      <c r="D186" s="67" t="s">
        <v>
381</v>
      </c>
    </row>
    <row r="187" spans="3:4">
      <c r="C187" s="66" t="s">
        <v>
197</v>
      </c>
      <c r="D187" s="67" t="s">
        <v>
382</v>
      </c>
    </row>
    <row r="188" spans="3:4">
      <c r="C188" s="66" t="s">
        <v>
383</v>
      </c>
      <c r="D188" s="67" t="s">
        <v>
384</v>
      </c>
    </row>
    <row r="189" spans="3:4">
      <c r="C189" s="66" t="s">
        <v>
383</v>
      </c>
      <c r="D189" s="67" t="s">
        <v>
385</v>
      </c>
    </row>
    <row r="190" spans="3:4">
      <c r="C190" s="66" t="s">
        <v>
383</v>
      </c>
      <c r="D190" s="67" t="s">
        <v>
386</v>
      </c>
    </row>
    <row r="191" spans="3:4">
      <c r="C191" s="66" t="s">
        <v>
383</v>
      </c>
      <c r="D191" s="67" t="s">
        <v>
387</v>
      </c>
    </row>
    <row r="192" spans="3:4">
      <c r="C192" s="66" t="s">
        <v>
383</v>
      </c>
      <c r="D192" s="67" t="s">
        <v>
388</v>
      </c>
    </row>
    <row r="193" spans="3:4">
      <c r="C193" s="66" t="s">
        <v>
383</v>
      </c>
      <c r="D193" s="67" t="s">
        <v>
389</v>
      </c>
    </row>
    <row r="194" spans="3:4">
      <c r="C194" s="66" t="s">
        <v>
383</v>
      </c>
      <c r="D194" s="67" t="s">
        <v>
390</v>
      </c>
    </row>
    <row r="195" spans="3:4">
      <c r="C195" s="66" t="s">
        <v>
383</v>
      </c>
      <c r="D195" s="67" t="s">
        <v>
391</v>
      </c>
    </row>
    <row r="196" spans="3:4">
      <c r="C196" s="66" t="s">
        <v>
383</v>
      </c>
      <c r="D196" s="67" t="s">
        <v>
392</v>
      </c>
    </row>
    <row r="197" spans="3:4">
      <c r="C197" s="66" t="s">
        <v>
383</v>
      </c>
      <c r="D197" s="67" t="s">
        <v>
393</v>
      </c>
    </row>
    <row r="198" spans="3:4">
      <c r="C198" s="66" t="s">
        <v>
383</v>
      </c>
      <c r="D198" s="67" t="s">
        <v>
394</v>
      </c>
    </row>
    <row r="199" spans="3:4">
      <c r="C199" s="66" t="s">
        <v>
383</v>
      </c>
      <c r="D199" s="67" t="s">
        <v>
395</v>
      </c>
    </row>
    <row r="200" spans="3:4">
      <c r="C200" s="66" t="s">
        <v>
383</v>
      </c>
      <c r="D200" s="67" t="s">
        <v>
396</v>
      </c>
    </row>
    <row r="201" spans="3:4">
      <c r="C201" s="66" t="s">
        <v>
383</v>
      </c>
      <c r="D201" s="67" t="s">
        <v>
397</v>
      </c>
    </row>
    <row r="202" spans="3:4">
      <c r="C202" s="66" t="s">
        <v>
383</v>
      </c>
      <c r="D202" s="67" t="s">
        <v>
398</v>
      </c>
    </row>
    <row r="203" spans="3:4">
      <c r="C203" s="66" t="s">
        <v>
383</v>
      </c>
      <c r="D203" s="67" t="s">
        <v>
399</v>
      </c>
    </row>
    <row r="204" spans="3:4">
      <c r="C204" s="66" t="s">
        <v>
383</v>
      </c>
      <c r="D204" s="67" t="s">
        <v>
400</v>
      </c>
    </row>
    <row r="205" spans="3:4">
      <c r="C205" s="66" t="s">
        <v>
383</v>
      </c>
      <c r="D205" s="67" t="s">
        <v>
401</v>
      </c>
    </row>
    <row r="206" spans="3:4">
      <c r="C206" s="66" t="s">
        <v>
383</v>
      </c>
      <c r="D206" s="67" t="s">
        <v>
402</v>
      </c>
    </row>
    <row r="207" spans="3:4">
      <c r="C207" s="66" t="s">
        <v>
383</v>
      </c>
      <c r="D207" s="67" t="s">
        <v>
403</v>
      </c>
    </row>
    <row r="208" spans="3:4">
      <c r="C208" s="66" t="s">
        <v>
383</v>
      </c>
      <c r="D208" s="67" t="s">
        <v>
404</v>
      </c>
    </row>
    <row r="209" spans="3:4">
      <c r="C209" s="66" t="s">
        <v>
383</v>
      </c>
      <c r="D209" s="67" t="s">
        <v>
405</v>
      </c>
    </row>
    <row r="210" spans="3:4">
      <c r="C210" s="66" t="s">
        <v>
383</v>
      </c>
      <c r="D210" s="67" t="s">
        <v>
406</v>
      </c>
    </row>
    <row r="211" spans="3:4">
      <c r="C211" s="66" t="s">
        <v>
383</v>
      </c>
      <c r="D211" s="67" t="s">
        <v>
407</v>
      </c>
    </row>
    <row r="212" spans="3:4">
      <c r="C212" s="66" t="s">
        <v>
383</v>
      </c>
      <c r="D212" s="67" t="s">
        <v>
408</v>
      </c>
    </row>
    <row r="213" spans="3:4">
      <c r="C213" s="66" t="s">
        <v>
383</v>
      </c>
      <c r="D213" s="67" t="s">
        <v>
409</v>
      </c>
    </row>
    <row r="214" spans="3:4">
      <c r="C214" s="66" t="s">
        <v>
383</v>
      </c>
      <c r="D214" s="67" t="s">
        <v>
410</v>
      </c>
    </row>
    <row r="215" spans="3:4">
      <c r="C215" s="66" t="s">
        <v>
383</v>
      </c>
      <c r="D215" s="67" t="s">
        <v>
411</v>
      </c>
    </row>
    <row r="216" spans="3:4">
      <c r="C216" s="66" t="s">
        <v>
383</v>
      </c>
      <c r="D216" s="67" t="s">
        <v>
412</v>
      </c>
    </row>
    <row r="217" spans="3:4">
      <c r="C217" s="66" t="s">
        <v>
383</v>
      </c>
      <c r="D217" s="67" t="s">
        <v>
413</v>
      </c>
    </row>
    <row r="218" spans="3:4">
      <c r="C218" s="66" t="s">
        <v>
383</v>
      </c>
      <c r="D218" s="67" t="s">
        <v>
414</v>
      </c>
    </row>
    <row r="219" spans="3:4">
      <c r="C219" s="66" t="s">
        <v>
383</v>
      </c>
      <c r="D219" s="67" t="s">
        <v>
415</v>
      </c>
    </row>
    <row r="220" spans="3:4">
      <c r="C220" s="66" t="s">
        <v>
383</v>
      </c>
      <c r="D220" s="67" t="s">
        <v>
416</v>
      </c>
    </row>
    <row r="221" spans="3:4">
      <c r="C221" s="66" t="s">
        <v>
383</v>
      </c>
      <c r="D221" s="67" t="s">
        <v>
417</v>
      </c>
    </row>
    <row r="222" spans="3:4">
      <c r="C222" s="66" t="s">
        <v>
383</v>
      </c>
      <c r="D222" s="67" t="s">
        <v>
418</v>
      </c>
    </row>
    <row r="223" spans="3:4">
      <c r="C223" s="66" t="s">
        <v>
383</v>
      </c>
      <c r="D223" s="67" t="s">
        <v>
419</v>
      </c>
    </row>
    <row r="224" spans="3:4">
      <c r="C224" s="66" t="s">
        <v>
383</v>
      </c>
      <c r="D224" s="67" t="s">
        <v>
420</v>
      </c>
    </row>
    <row r="225" spans="3:4">
      <c r="C225" s="66" t="s">
        <v>
383</v>
      </c>
      <c r="D225" s="67" t="s">
        <v>
421</v>
      </c>
    </row>
    <row r="226" spans="3:4">
      <c r="C226" s="66" t="s">
        <v>
383</v>
      </c>
      <c r="D226" s="67" t="s">
        <v>
422</v>
      </c>
    </row>
    <row r="227" spans="3:4">
      <c r="C227" s="66" t="s">
        <v>
383</v>
      </c>
      <c r="D227" s="67" t="s">
        <v>
423</v>
      </c>
    </row>
    <row r="228" spans="3:4">
      <c r="C228" s="66" t="s">
        <v>
424</v>
      </c>
      <c r="D228" s="67" t="s">
        <v>
425</v>
      </c>
    </row>
    <row r="229" spans="3:4">
      <c r="C229" s="66" t="s">
        <v>
424</v>
      </c>
      <c r="D229" s="67" t="s">
        <v>
426</v>
      </c>
    </row>
    <row r="230" spans="3:4">
      <c r="C230" s="66" t="s">
        <v>
424</v>
      </c>
      <c r="D230" s="67" t="s">
        <v>
427</v>
      </c>
    </row>
    <row r="231" spans="3:4">
      <c r="C231" s="66" t="s">
        <v>
424</v>
      </c>
      <c r="D231" s="67" t="s">
        <v>
428</v>
      </c>
    </row>
    <row r="232" spans="3:4">
      <c r="C232" s="66" t="s">
        <v>
424</v>
      </c>
      <c r="D232" s="67" t="s">
        <v>
429</v>
      </c>
    </row>
    <row r="233" spans="3:4">
      <c r="C233" s="66" t="s">
        <v>
424</v>
      </c>
      <c r="D233" s="67" t="s">
        <v>
430</v>
      </c>
    </row>
    <row r="234" spans="3:4">
      <c r="C234" s="66" t="s">
        <v>
424</v>
      </c>
      <c r="D234" s="67" t="s">
        <v>
431</v>
      </c>
    </row>
    <row r="235" spans="3:4">
      <c r="C235" s="66" t="s">
        <v>
424</v>
      </c>
      <c r="D235" s="67" t="s">
        <v>
432</v>
      </c>
    </row>
    <row r="236" spans="3:4">
      <c r="C236" s="66" t="s">
        <v>
424</v>
      </c>
      <c r="D236" s="67" t="s">
        <v>
433</v>
      </c>
    </row>
    <row r="237" spans="3:4">
      <c r="C237" s="66" t="s">
        <v>
424</v>
      </c>
      <c r="D237" s="67" t="s">
        <v>
434</v>
      </c>
    </row>
    <row r="238" spans="3:4">
      <c r="C238" s="66" t="s">
        <v>
424</v>
      </c>
      <c r="D238" s="67" t="s">
        <v>
435</v>
      </c>
    </row>
    <row r="239" spans="3:4">
      <c r="C239" s="66" t="s">
        <v>
424</v>
      </c>
      <c r="D239" s="67" t="s">
        <v>
436</v>
      </c>
    </row>
    <row r="240" spans="3:4">
      <c r="C240" s="66" t="s">
        <v>
424</v>
      </c>
      <c r="D240" s="67" t="s">
        <v>
437</v>
      </c>
    </row>
    <row r="241" spans="3:4">
      <c r="C241" s="66" t="s">
        <v>
424</v>
      </c>
      <c r="D241" s="67" t="s">
        <v>
438</v>
      </c>
    </row>
    <row r="242" spans="3:4">
      <c r="C242" s="66" t="s">
        <v>
424</v>
      </c>
      <c r="D242" s="67" t="s">
        <v>
439</v>
      </c>
    </row>
    <row r="243" spans="3:4">
      <c r="C243" s="66" t="s">
        <v>
424</v>
      </c>
      <c r="D243" s="67" t="s">
        <v>
440</v>
      </c>
    </row>
    <row r="244" spans="3:4">
      <c r="C244" s="66" t="s">
        <v>
424</v>
      </c>
      <c r="D244" s="67" t="s">
        <v>
441</v>
      </c>
    </row>
    <row r="245" spans="3:4">
      <c r="C245" s="66" t="s">
        <v>
424</v>
      </c>
      <c r="D245" s="67" t="s">
        <v>
442</v>
      </c>
    </row>
    <row r="246" spans="3:4">
      <c r="C246" s="66" t="s">
        <v>
424</v>
      </c>
      <c r="D246" s="67" t="s">
        <v>
443</v>
      </c>
    </row>
    <row r="247" spans="3:4">
      <c r="C247" s="66" t="s">
        <v>
424</v>
      </c>
      <c r="D247" s="67" t="s">
        <v>
444</v>
      </c>
    </row>
    <row r="248" spans="3:4">
      <c r="C248" s="66" t="s">
        <v>
424</v>
      </c>
      <c r="D248" s="67" t="s">
        <v>
445</v>
      </c>
    </row>
    <row r="249" spans="3:4">
      <c r="C249" s="66" t="s">
        <v>
424</v>
      </c>
      <c r="D249" s="67" t="s">
        <v>
446</v>
      </c>
    </row>
    <row r="250" spans="3:4">
      <c r="C250" s="66" t="s">
        <v>
424</v>
      </c>
      <c r="D250" s="67" t="s">
        <v>
447</v>
      </c>
    </row>
    <row r="251" spans="3:4">
      <c r="C251" s="66" t="s">
        <v>
424</v>
      </c>
      <c r="D251" s="67" t="s">
        <v>
448</v>
      </c>
    </row>
    <row r="252" spans="3:4">
      <c r="C252" s="66" t="s">
        <v>
424</v>
      </c>
      <c r="D252" s="67" t="s">
        <v>
449</v>
      </c>
    </row>
    <row r="253" spans="3:4">
      <c r="C253" s="66" t="s">
        <v>
424</v>
      </c>
      <c r="D253" s="67" t="s">
        <v>
450</v>
      </c>
    </row>
    <row r="254" spans="3:4">
      <c r="C254" s="66" t="s">
        <v>
424</v>
      </c>
      <c r="D254" s="67" t="s">
        <v>
451</v>
      </c>
    </row>
    <row r="255" spans="3:4">
      <c r="C255" s="66" t="s">
        <v>
424</v>
      </c>
      <c r="D255" s="67" t="s">
        <v>
452</v>
      </c>
    </row>
    <row r="256" spans="3:4">
      <c r="C256" s="66" t="s">
        <v>
424</v>
      </c>
      <c r="D256" s="67" t="s">
        <v>
453</v>
      </c>
    </row>
    <row r="257" spans="3:4">
      <c r="C257" s="66" t="s">
        <v>
424</v>
      </c>
      <c r="D257" s="67" t="s">
        <v>
454</v>
      </c>
    </row>
    <row r="258" spans="3:4">
      <c r="C258" s="66" t="s">
        <v>
424</v>
      </c>
      <c r="D258" s="67" t="s">
        <v>
455</v>
      </c>
    </row>
    <row r="259" spans="3:4">
      <c r="C259" s="66" t="s">
        <v>
424</v>
      </c>
      <c r="D259" s="67" t="s">
        <v>
456</v>
      </c>
    </row>
    <row r="260" spans="3:4">
      <c r="C260" s="66" t="s">
        <v>
424</v>
      </c>
      <c r="D260" s="67" t="s">
        <v>
457</v>
      </c>
    </row>
    <row r="261" spans="3:4">
      <c r="C261" s="66" t="s">
        <v>
458</v>
      </c>
      <c r="D261" s="67" t="s">
        <v>
459</v>
      </c>
    </row>
    <row r="262" spans="3:4">
      <c r="C262" s="66" t="s">
        <v>
458</v>
      </c>
      <c r="D262" s="67" t="s">
        <v>
460</v>
      </c>
    </row>
    <row r="263" spans="3:4">
      <c r="C263" s="66" t="s">
        <v>
458</v>
      </c>
      <c r="D263" s="67" t="s">
        <v>
461</v>
      </c>
    </row>
    <row r="264" spans="3:4">
      <c r="C264" s="66" t="s">
        <v>
458</v>
      </c>
      <c r="D264" s="67" t="s">
        <v>
462</v>
      </c>
    </row>
    <row r="265" spans="3:4">
      <c r="C265" s="66" t="s">
        <v>
458</v>
      </c>
      <c r="D265" s="67" t="s">
        <v>
463</v>
      </c>
    </row>
    <row r="266" spans="3:4">
      <c r="C266" s="66" t="s">
        <v>
458</v>
      </c>
      <c r="D266" s="67" t="s">
        <v>
464</v>
      </c>
    </row>
    <row r="267" spans="3:4">
      <c r="C267" s="66" t="s">
        <v>
458</v>
      </c>
      <c r="D267" s="67" t="s">
        <v>
465</v>
      </c>
    </row>
    <row r="268" spans="3:4">
      <c r="C268" s="66" t="s">
        <v>
458</v>
      </c>
      <c r="D268" s="67" t="s">
        <v>
466</v>
      </c>
    </row>
    <row r="269" spans="3:4">
      <c r="C269" s="66" t="s">
        <v>
458</v>
      </c>
      <c r="D269" s="67" t="s">
        <v>
467</v>
      </c>
    </row>
    <row r="270" spans="3:4">
      <c r="C270" s="66" t="s">
        <v>
458</v>
      </c>
      <c r="D270" s="67" t="s">
        <v>
468</v>
      </c>
    </row>
    <row r="271" spans="3:4">
      <c r="C271" s="66" t="s">
        <v>
458</v>
      </c>
      <c r="D271" s="67" t="s">
        <v>
469</v>
      </c>
    </row>
    <row r="272" spans="3:4">
      <c r="C272" s="66" t="s">
        <v>
458</v>
      </c>
      <c r="D272" s="67" t="s">
        <v>
470</v>
      </c>
    </row>
    <row r="273" spans="3:4">
      <c r="C273" s="66" t="s">
        <v>
458</v>
      </c>
      <c r="D273" s="67" t="s">
        <v>
471</v>
      </c>
    </row>
    <row r="274" spans="3:4">
      <c r="C274" s="66" t="s">
        <v>
458</v>
      </c>
      <c r="D274" s="67" t="s">
        <v>
472</v>
      </c>
    </row>
    <row r="275" spans="3:4">
      <c r="C275" s="66" t="s">
        <v>
458</v>
      </c>
      <c r="D275" s="67" t="s">
        <v>
473</v>
      </c>
    </row>
    <row r="276" spans="3:4">
      <c r="C276" s="66" t="s">
        <v>
458</v>
      </c>
      <c r="D276" s="67" t="s">
        <v>
474</v>
      </c>
    </row>
    <row r="277" spans="3:4">
      <c r="C277" s="66" t="s">
        <v>
458</v>
      </c>
      <c r="D277" s="67" t="s">
        <v>
475</v>
      </c>
    </row>
    <row r="278" spans="3:4">
      <c r="C278" s="66" t="s">
        <v>
458</v>
      </c>
      <c r="D278" s="67" t="s">
        <v>
476</v>
      </c>
    </row>
    <row r="279" spans="3:4">
      <c r="C279" s="66" t="s">
        <v>
458</v>
      </c>
      <c r="D279" s="67" t="s">
        <v>
477</v>
      </c>
    </row>
    <row r="280" spans="3:4">
      <c r="C280" s="66" t="s">
        <v>
458</v>
      </c>
      <c r="D280" s="67" t="s">
        <v>
478</v>
      </c>
    </row>
    <row r="281" spans="3:4">
      <c r="C281" s="66" t="s">
        <v>
458</v>
      </c>
      <c r="D281" s="67" t="s">
        <v>
479</v>
      </c>
    </row>
    <row r="282" spans="3:4">
      <c r="C282" s="66" t="s">
        <v>
458</v>
      </c>
      <c r="D282" s="67" t="s">
        <v>
480</v>
      </c>
    </row>
    <row r="283" spans="3:4">
      <c r="C283" s="66" t="s">
        <v>
458</v>
      </c>
      <c r="D283" s="67" t="s">
        <v>
481</v>
      </c>
    </row>
    <row r="284" spans="3:4">
      <c r="C284" s="66" t="s">
        <v>
458</v>
      </c>
      <c r="D284" s="67" t="s">
        <v>
482</v>
      </c>
    </row>
    <row r="285" spans="3:4">
      <c r="C285" s="66" t="s">
        <v>
458</v>
      </c>
      <c r="D285" s="67" t="s">
        <v>
483</v>
      </c>
    </row>
    <row r="286" spans="3:4">
      <c r="C286" s="66" t="s">
        <v>
458</v>
      </c>
      <c r="D286" s="67" t="s">
        <v>
484</v>
      </c>
    </row>
    <row r="287" spans="3:4">
      <c r="C287" s="66" t="s">
        <v>
458</v>
      </c>
      <c r="D287" s="67" t="s">
        <v>
485</v>
      </c>
    </row>
    <row r="288" spans="3:4">
      <c r="C288" s="66" t="s">
        <v>
458</v>
      </c>
      <c r="D288" s="67" t="s">
        <v>
486</v>
      </c>
    </row>
    <row r="289" spans="3:4">
      <c r="C289" s="66" t="s">
        <v>
458</v>
      </c>
      <c r="D289" s="67" t="s">
        <v>
487</v>
      </c>
    </row>
    <row r="290" spans="3:4">
      <c r="C290" s="66" t="s">
        <v>
458</v>
      </c>
      <c r="D290" s="67" t="s">
        <v>
488</v>
      </c>
    </row>
    <row r="291" spans="3:4">
      <c r="C291" s="66" t="s">
        <v>
458</v>
      </c>
      <c r="D291" s="67" t="s">
        <v>
489</v>
      </c>
    </row>
    <row r="292" spans="3:4">
      <c r="C292" s="66" t="s">
        <v>
458</v>
      </c>
      <c r="D292" s="67" t="s">
        <v>
490</v>
      </c>
    </row>
    <row r="293" spans="3:4">
      <c r="C293" s="66" t="s">
        <v>
458</v>
      </c>
      <c r="D293" s="67" t="s">
        <v>
491</v>
      </c>
    </row>
    <row r="294" spans="3:4">
      <c r="C294" s="66" t="s">
        <v>
458</v>
      </c>
      <c r="D294" s="67" t="s">
        <v>
492</v>
      </c>
    </row>
    <row r="295" spans="3:4">
      <c r="C295" s="66" t="s">
        <v>
458</v>
      </c>
      <c r="D295" s="67" t="s">
        <v>
493</v>
      </c>
    </row>
    <row r="296" spans="3:4">
      <c r="C296" s="66" t="s">
        <v>
494</v>
      </c>
      <c r="D296" s="67" t="s">
        <v>
495</v>
      </c>
    </row>
    <row r="297" spans="3:4">
      <c r="C297" s="66" t="s">
        <v>
494</v>
      </c>
      <c r="D297" s="67" t="s">
        <v>
496</v>
      </c>
    </row>
    <row r="298" spans="3:4">
      <c r="C298" s="66" t="s">
        <v>
494</v>
      </c>
      <c r="D298" s="67" t="s">
        <v>
497</v>
      </c>
    </row>
    <row r="299" spans="3:4">
      <c r="C299" s="66" t="s">
        <v>
494</v>
      </c>
      <c r="D299" s="67" t="s">
        <v>
498</v>
      </c>
    </row>
    <row r="300" spans="3:4">
      <c r="C300" s="66" t="s">
        <v>
494</v>
      </c>
      <c r="D300" s="67" t="s">
        <v>
499</v>
      </c>
    </row>
    <row r="301" spans="3:4">
      <c r="C301" s="66" t="s">
        <v>
494</v>
      </c>
      <c r="D301" s="67" t="s">
        <v>
500</v>
      </c>
    </row>
    <row r="302" spans="3:4">
      <c r="C302" s="66" t="s">
        <v>
494</v>
      </c>
      <c r="D302" s="67" t="s">
        <v>
501</v>
      </c>
    </row>
    <row r="303" spans="3:4">
      <c r="C303" s="66" t="s">
        <v>
494</v>
      </c>
      <c r="D303" s="67" t="s">
        <v>
502</v>
      </c>
    </row>
    <row r="304" spans="3:4">
      <c r="C304" s="66" t="s">
        <v>
494</v>
      </c>
      <c r="D304" s="67" t="s">
        <v>
503</v>
      </c>
    </row>
    <row r="305" spans="3:4">
      <c r="C305" s="66" t="s">
        <v>
494</v>
      </c>
      <c r="D305" s="67" t="s">
        <v>
504</v>
      </c>
    </row>
    <row r="306" spans="3:4">
      <c r="C306" s="66" t="s">
        <v>
494</v>
      </c>
      <c r="D306" s="67" t="s">
        <v>
505</v>
      </c>
    </row>
    <row r="307" spans="3:4">
      <c r="C307" s="66" t="s">
        <v>
494</v>
      </c>
      <c r="D307" s="67" t="s">
        <v>
506</v>
      </c>
    </row>
    <row r="308" spans="3:4">
      <c r="C308" s="66" t="s">
        <v>
494</v>
      </c>
      <c r="D308" s="67" t="s">
        <v>
507</v>
      </c>
    </row>
    <row r="309" spans="3:4">
      <c r="C309" s="66" t="s">
        <v>
494</v>
      </c>
      <c r="D309" s="67" t="s">
        <v>
508</v>
      </c>
    </row>
    <row r="310" spans="3:4">
      <c r="C310" s="66" t="s">
        <v>
494</v>
      </c>
      <c r="D310" s="67" t="s">
        <v>
509</v>
      </c>
    </row>
    <row r="311" spans="3:4">
      <c r="C311" s="66" t="s">
        <v>
494</v>
      </c>
      <c r="D311" s="67" t="s">
        <v>
510</v>
      </c>
    </row>
    <row r="312" spans="3:4">
      <c r="C312" s="66" t="s">
        <v>
494</v>
      </c>
      <c r="D312" s="67" t="s">
        <v>
511</v>
      </c>
    </row>
    <row r="313" spans="3:4">
      <c r="C313" s="66" t="s">
        <v>
494</v>
      </c>
      <c r="D313" s="67" t="s">
        <v>
512</v>
      </c>
    </row>
    <row r="314" spans="3:4">
      <c r="C314" s="66" t="s">
        <v>
494</v>
      </c>
      <c r="D314" s="67" t="s">
        <v>
513</v>
      </c>
    </row>
    <row r="315" spans="3:4">
      <c r="C315" s="66" t="s">
        <v>
494</v>
      </c>
      <c r="D315" s="67" t="s">
        <v>
514</v>
      </c>
    </row>
    <row r="316" spans="3:4">
      <c r="C316" s="66" t="s">
        <v>
494</v>
      </c>
      <c r="D316" s="67" t="s">
        <v>
515</v>
      </c>
    </row>
    <row r="317" spans="3:4">
      <c r="C317" s="66" t="s">
        <v>
494</v>
      </c>
      <c r="D317" s="67" t="s">
        <v>
516</v>
      </c>
    </row>
    <row r="318" spans="3:4">
      <c r="C318" s="66" t="s">
        <v>
494</v>
      </c>
      <c r="D318" s="67" t="s">
        <v>
517</v>
      </c>
    </row>
    <row r="319" spans="3:4">
      <c r="C319" s="66" t="s">
        <v>
494</v>
      </c>
      <c r="D319" s="67" t="s">
        <v>
518</v>
      </c>
    </row>
    <row r="320" spans="3:4">
      <c r="C320" s="66" t="s">
        <v>
494</v>
      </c>
      <c r="D320" s="67" t="s">
        <v>
519</v>
      </c>
    </row>
    <row r="321" spans="3:4">
      <c r="C321" s="66" t="s">
        <v>
520</v>
      </c>
      <c r="D321" s="67" t="s">
        <v>
521</v>
      </c>
    </row>
    <row r="322" spans="3:4">
      <c r="C322" s="66" t="s">
        <v>
520</v>
      </c>
      <c r="D322" s="67" t="s">
        <v>
522</v>
      </c>
    </row>
    <row r="323" spans="3:4">
      <c r="C323" s="66" t="s">
        <v>
520</v>
      </c>
      <c r="D323" s="67" t="s">
        <v>
523</v>
      </c>
    </row>
    <row r="324" spans="3:4">
      <c r="C324" s="66" t="s">
        <v>
520</v>
      </c>
      <c r="D324" s="67" t="s">
        <v>
524</v>
      </c>
    </row>
    <row r="325" spans="3:4">
      <c r="C325" s="66" t="s">
        <v>
520</v>
      </c>
      <c r="D325" s="67" t="s">
        <v>
525</v>
      </c>
    </row>
    <row r="326" spans="3:4">
      <c r="C326" s="66" t="s">
        <v>
520</v>
      </c>
      <c r="D326" s="67" t="s">
        <v>
526</v>
      </c>
    </row>
    <row r="327" spans="3:4">
      <c r="C327" s="66" t="s">
        <v>
520</v>
      </c>
      <c r="D327" s="67" t="s">
        <v>
527</v>
      </c>
    </row>
    <row r="328" spans="3:4">
      <c r="C328" s="66" t="s">
        <v>
520</v>
      </c>
      <c r="D328" s="67" t="s">
        <v>
528</v>
      </c>
    </row>
    <row r="329" spans="3:4">
      <c r="C329" s="66" t="s">
        <v>
520</v>
      </c>
      <c r="D329" s="67" t="s">
        <v>
529</v>
      </c>
    </row>
    <row r="330" spans="3:4">
      <c r="C330" s="66" t="s">
        <v>
520</v>
      </c>
      <c r="D330" s="67" t="s">
        <v>
530</v>
      </c>
    </row>
    <row r="331" spans="3:4">
      <c r="C331" s="66" t="s">
        <v>
520</v>
      </c>
      <c r="D331" s="67" t="s">
        <v>
531</v>
      </c>
    </row>
    <row r="332" spans="3:4">
      <c r="C332" s="66" t="s">
        <v>
520</v>
      </c>
      <c r="D332" s="67" t="s">
        <v>
532</v>
      </c>
    </row>
    <row r="333" spans="3:4">
      <c r="C333" s="66" t="s">
        <v>
520</v>
      </c>
      <c r="D333" s="67" t="s">
        <v>
533</v>
      </c>
    </row>
    <row r="334" spans="3:4">
      <c r="C334" s="66" t="s">
        <v>
520</v>
      </c>
      <c r="D334" s="67" t="s">
        <v>
534</v>
      </c>
    </row>
    <row r="335" spans="3:4">
      <c r="C335" s="66" t="s">
        <v>
520</v>
      </c>
      <c r="D335" s="67" t="s">
        <v>
535</v>
      </c>
    </row>
    <row r="336" spans="3:4">
      <c r="C336" s="66" t="s">
        <v>
520</v>
      </c>
      <c r="D336" s="67" t="s">
        <v>
536</v>
      </c>
    </row>
    <row r="337" spans="3:4">
      <c r="C337" s="66" t="s">
        <v>
520</v>
      </c>
      <c r="D337" s="67" t="s">
        <v>
537</v>
      </c>
    </row>
    <row r="338" spans="3:4">
      <c r="C338" s="66" t="s">
        <v>
520</v>
      </c>
      <c r="D338" s="67" t="s">
        <v>
538</v>
      </c>
    </row>
    <row r="339" spans="3:4">
      <c r="C339" s="66" t="s">
        <v>
520</v>
      </c>
      <c r="D339" s="67" t="s">
        <v>
539</v>
      </c>
    </row>
    <row r="340" spans="3:4">
      <c r="C340" s="66" t="s">
        <v>
520</v>
      </c>
      <c r="D340" s="67" t="s">
        <v>
540</v>
      </c>
    </row>
    <row r="341" spans="3:4">
      <c r="C341" s="66" t="s">
        <v>
520</v>
      </c>
      <c r="D341" s="67" t="s">
        <v>
541</v>
      </c>
    </row>
    <row r="342" spans="3:4">
      <c r="C342" s="66" t="s">
        <v>
520</v>
      </c>
      <c r="D342" s="67" t="s">
        <v>
542</v>
      </c>
    </row>
    <row r="343" spans="3:4">
      <c r="C343" s="66" t="s">
        <v>
520</v>
      </c>
      <c r="D343" s="67" t="s">
        <v>
543</v>
      </c>
    </row>
    <row r="344" spans="3:4">
      <c r="C344" s="66" t="s">
        <v>
520</v>
      </c>
      <c r="D344" s="67" t="s">
        <v>
544</v>
      </c>
    </row>
    <row r="345" spans="3:4">
      <c r="C345" s="66" t="s">
        <v>
520</v>
      </c>
      <c r="D345" s="67" t="s">
        <v>
545</v>
      </c>
    </row>
    <row r="346" spans="3:4">
      <c r="C346" s="66" t="s">
        <v>
520</v>
      </c>
      <c r="D346" s="67" t="s">
        <v>
546</v>
      </c>
    </row>
    <row r="347" spans="3:4">
      <c r="C347" s="66" t="s">
        <v>
520</v>
      </c>
      <c r="D347" s="67" t="s">
        <v>
547</v>
      </c>
    </row>
    <row r="348" spans="3:4">
      <c r="C348" s="66" t="s">
        <v>
520</v>
      </c>
      <c r="D348" s="67" t="s">
        <v>
548</v>
      </c>
    </row>
    <row r="349" spans="3:4">
      <c r="C349" s="66" t="s">
        <v>
520</v>
      </c>
      <c r="D349" s="67" t="s">
        <v>
549</v>
      </c>
    </row>
    <row r="350" spans="3:4">
      <c r="C350" s="66" t="s">
        <v>
520</v>
      </c>
      <c r="D350" s="67" t="s">
        <v>
550</v>
      </c>
    </row>
    <row r="351" spans="3:4">
      <c r="C351" s="66" t="s">
        <v>
520</v>
      </c>
      <c r="D351" s="67" t="s">
        <v>
551</v>
      </c>
    </row>
    <row r="352" spans="3:4">
      <c r="C352" s="66" t="s">
        <v>
520</v>
      </c>
      <c r="D352" s="67" t="s">
        <v>
552</v>
      </c>
    </row>
    <row r="353" spans="3:4">
      <c r="C353" s="66" t="s">
        <v>
520</v>
      </c>
      <c r="D353" s="67" t="s">
        <v>
553</v>
      </c>
    </row>
    <row r="354" spans="3:4">
      <c r="C354" s="66" t="s">
        <v>
520</v>
      </c>
      <c r="D354" s="67" t="s">
        <v>
554</v>
      </c>
    </row>
    <row r="355" spans="3:4">
      <c r="C355" s="66" t="s">
        <v>
520</v>
      </c>
      <c r="D355" s="67" t="s">
        <v>
555</v>
      </c>
    </row>
    <row r="356" spans="3:4">
      <c r="C356" s="66" t="s">
        <v>
556</v>
      </c>
      <c r="D356" s="67" t="s">
        <v>
557</v>
      </c>
    </row>
    <row r="357" spans="3:4">
      <c r="C357" s="66" t="s">
        <v>
556</v>
      </c>
      <c r="D357" s="67" t="s">
        <v>
558</v>
      </c>
    </row>
    <row r="358" spans="3:4">
      <c r="C358" s="66" t="s">
        <v>
556</v>
      </c>
      <c r="D358" s="67" t="s">
        <v>
559</v>
      </c>
    </row>
    <row r="359" spans="3:4">
      <c r="C359" s="66" t="s">
        <v>
556</v>
      </c>
      <c r="D359" s="67" t="s">
        <v>
560</v>
      </c>
    </row>
    <row r="360" spans="3:4">
      <c r="C360" s="66" t="s">
        <v>
556</v>
      </c>
      <c r="D360" s="67" t="s">
        <v>
561</v>
      </c>
    </row>
    <row r="361" spans="3:4">
      <c r="C361" s="66" t="s">
        <v>
556</v>
      </c>
      <c r="D361" s="67" t="s">
        <v>
562</v>
      </c>
    </row>
    <row r="362" spans="3:4">
      <c r="C362" s="66" t="s">
        <v>
556</v>
      </c>
      <c r="D362" s="67" t="s">
        <v>
563</v>
      </c>
    </row>
    <row r="363" spans="3:4">
      <c r="C363" s="66" t="s">
        <v>
556</v>
      </c>
      <c r="D363" s="67" t="s">
        <v>
564</v>
      </c>
    </row>
    <row r="364" spans="3:4">
      <c r="C364" s="66" t="s">
        <v>
556</v>
      </c>
      <c r="D364" s="67" t="s">
        <v>
565</v>
      </c>
    </row>
    <row r="365" spans="3:4">
      <c r="C365" s="66" t="s">
        <v>
556</v>
      </c>
      <c r="D365" s="67" t="s">
        <v>
566</v>
      </c>
    </row>
    <row r="366" spans="3:4">
      <c r="C366" s="66" t="s">
        <v>
556</v>
      </c>
      <c r="D366" s="67" t="s">
        <v>
567</v>
      </c>
    </row>
    <row r="367" spans="3:4">
      <c r="C367" s="66" t="s">
        <v>
556</v>
      </c>
      <c r="D367" s="67" t="s">
        <v>
229</v>
      </c>
    </row>
    <row r="368" spans="3:4">
      <c r="C368" s="66" t="s">
        <v>
556</v>
      </c>
      <c r="D368" s="67" t="s">
        <v>
568</v>
      </c>
    </row>
    <row r="369" spans="3:4">
      <c r="C369" s="66" t="s">
        <v>
556</v>
      </c>
      <c r="D369" s="67" t="s">
        <v>
569</v>
      </c>
    </row>
    <row r="370" spans="3:4">
      <c r="C370" s="66" t="s">
        <v>
556</v>
      </c>
      <c r="D370" s="67" t="s">
        <v>
570</v>
      </c>
    </row>
    <row r="371" spans="3:4">
      <c r="C371" s="66" t="s">
        <v>
556</v>
      </c>
      <c r="D371" s="67" t="s">
        <v>
571</v>
      </c>
    </row>
    <row r="372" spans="3:4">
      <c r="C372" s="66" t="s">
        <v>
556</v>
      </c>
      <c r="D372" s="67" t="s">
        <v>
572</v>
      </c>
    </row>
    <row r="373" spans="3:4">
      <c r="C373" s="66" t="s">
        <v>
556</v>
      </c>
      <c r="D373" s="67" t="s">
        <v>
573</v>
      </c>
    </row>
    <row r="374" spans="3:4">
      <c r="C374" s="66" t="s">
        <v>
556</v>
      </c>
      <c r="D374" s="67" t="s">
        <v>
574</v>
      </c>
    </row>
    <row r="375" spans="3:4">
      <c r="C375" s="66" t="s">
        <v>
556</v>
      </c>
      <c r="D375" s="67" t="s">
        <v>
575</v>
      </c>
    </row>
    <row r="376" spans="3:4">
      <c r="C376" s="66" t="s">
        <v>
556</v>
      </c>
      <c r="D376" s="67" t="s">
        <v>
576</v>
      </c>
    </row>
    <row r="377" spans="3:4">
      <c r="C377" s="66" t="s">
        <v>
556</v>
      </c>
      <c r="D377" s="67" t="s">
        <v>
577</v>
      </c>
    </row>
    <row r="378" spans="3:4">
      <c r="C378" s="66" t="s">
        <v>
556</v>
      </c>
      <c r="D378" s="67" t="s">
        <v>
578</v>
      </c>
    </row>
    <row r="379" spans="3:4">
      <c r="C379" s="66" t="s">
        <v>
556</v>
      </c>
      <c r="D379" s="67" t="s">
        <v>
579</v>
      </c>
    </row>
    <row r="380" spans="3:4">
      <c r="C380" s="66" t="s">
        <v>
556</v>
      </c>
      <c r="D380" s="67" t="s">
        <v>
580</v>
      </c>
    </row>
    <row r="381" spans="3:4">
      <c r="C381" s="66" t="s">
        <v>
556</v>
      </c>
      <c r="D381" s="67" t="s">
        <v>
581</v>
      </c>
    </row>
    <row r="382" spans="3:4">
      <c r="C382" s="66" t="s">
        <v>
556</v>
      </c>
      <c r="D382" s="67" t="s">
        <v>
582</v>
      </c>
    </row>
    <row r="383" spans="3:4">
      <c r="C383" s="66" t="s">
        <v>
556</v>
      </c>
      <c r="D383" s="67" t="s">
        <v>
583</v>
      </c>
    </row>
    <row r="384" spans="3:4">
      <c r="C384" s="66" t="s">
        <v>
556</v>
      </c>
      <c r="D384" s="67" t="s">
        <v>
584</v>
      </c>
    </row>
    <row r="385" spans="3:4">
      <c r="C385" s="66" t="s">
        <v>
556</v>
      </c>
      <c r="D385" s="67" t="s">
        <v>
585</v>
      </c>
    </row>
    <row r="386" spans="3:4">
      <c r="C386" s="66" t="s">
        <v>
556</v>
      </c>
      <c r="D386" s="67" t="s">
        <v>
586</v>
      </c>
    </row>
    <row r="387" spans="3:4">
      <c r="C387" s="66" t="s">
        <v>
556</v>
      </c>
      <c r="D387" s="67" t="s">
        <v>
541</v>
      </c>
    </row>
    <row r="388" spans="3:4">
      <c r="C388" s="66" t="s">
        <v>
556</v>
      </c>
      <c r="D388" s="67" t="s">
        <v>
587</v>
      </c>
    </row>
    <row r="389" spans="3:4">
      <c r="C389" s="66" t="s">
        <v>
556</v>
      </c>
      <c r="D389" s="67" t="s">
        <v>
588</v>
      </c>
    </row>
    <row r="390" spans="3:4">
      <c r="C390" s="66" t="s">
        <v>
556</v>
      </c>
      <c r="D390" s="67" t="s">
        <v>
589</v>
      </c>
    </row>
    <row r="391" spans="3:4">
      <c r="C391" s="66" t="s">
        <v>
556</v>
      </c>
      <c r="D391" s="67" t="s">
        <v>
590</v>
      </c>
    </row>
    <row r="392" spans="3:4">
      <c r="C392" s="66" t="s">
        <v>
556</v>
      </c>
      <c r="D392" s="67" t="s">
        <v>
591</v>
      </c>
    </row>
    <row r="393" spans="3:4">
      <c r="C393" s="66" t="s">
        <v>
556</v>
      </c>
      <c r="D393" s="67" t="s">
        <v>
592</v>
      </c>
    </row>
    <row r="394" spans="3:4">
      <c r="C394" s="66" t="s">
        <v>
556</v>
      </c>
      <c r="D394" s="67" t="s">
        <v>
593</v>
      </c>
    </row>
    <row r="395" spans="3:4">
      <c r="C395" s="66" t="s">
        <v>
556</v>
      </c>
      <c r="D395" s="67" t="s">
        <v>
594</v>
      </c>
    </row>
    <row r="396" spans="3:4">
      <c r="C396" s="66" t="s">
        <v>
556</v>
      </c>
      <c r="D396" s="67" t="s">
        <v>
595</v>
      </c>
    </row>
    <row r="397" spans="3:4">
      <c r="C397" s="66" t="s">
        <v>
556</v>
      </c>
      <c r="D397" s="67" t="s">
        <v>
596</v>
      </c>
    </row>
    <row r="398" spans="3:4">
      <c r="C398" s="66" t="s">
        <v>
556</v>
      </c>
      <c r="D398" s="67" t="s">
        <v>
597</v>
      </c>
    </row>
    <row r="399" spans="3:4">
      <c r="C399" s="66" t="s">
        <v>
556</v>
      </c>
      <c r="D399" s="67" t="s">
        <v>
598</v>
      </c>
    </row>
    <row r="400" spans="3:4">
      <c r="C400" s="66" t="s">
        <v>
556</v>
      </c>
      <c r="D400" s="67" t="s">
        <v>
599</v>
      </c>
    </row>
    <row r="401" spans="3:4">
      <c r="C401" s="66" t="s">
        <v>
556</v>
      </c>
      <c r="D401" s="67" t="s">
        <v>
600</v>
      </c>
    </row>
    <row r="402" spans="3:4">
      <c r="C402" s="66" t="s">
        <v>
556</v>
      </c>
      <c r="D402" s="67" t="s">
        <v>
601</v>
      </c>
    </row>
    <row r="403" spans="3:4">
      <c r="C403" s="66" t="s">
        <v>
556</v>
      </c>
      <c r="D403" s="67" t="s">
        <v>
602</v>
      </c>
    </row>
    <row r="404" spans="3:4">
      <c r="C404" s="66" t="s">
        <v>
556</v>
      </c>
      <c r="D404" s="67" t="s">
        <v>
603</v>
      </c>
    </row>
    <row r="405" spans="3:4">
      <c r="C405" s="66" t="s">
        <v>
556</v>
      </c>
      <c r="D405" s="67" t="s">
        <v>
604</v>
      </c>
    </row>
    <row r="406" spans="3:4">
      <c r="C406" s="66" t="s">
        <v>
556</v>
      </c>
      <c r="D406" s="67" t="s">
        <v>
605</v>
      </c>
    </row>
    <row r="407" spans="3:4">
      <c r="C407" s="66" t="s">
        <v>
556</v>
      </c>
      <c r="D407" s="67" t="s">
        <v>
606</v>
      </c>
    </row>
    <row r="408" spans="3:4">
      <c r="C408" s="66" t="s">
        <v>
556</v>
      </c>
      <c r="D408" s="67" t="s">
        <v>
607</v>
      </c>
    </row>
    <row r="409" spans="3:4">
      <c r="C409" s="66" t="s">
        <v>
556</v>
      </c>
      <c r="D409" s="67" t="s">
        <v>
608</v>
      </c>
    </row>
    <row r="410" spans="3:4">
      <c r="C410" s="66" t="s">
        <v>
556</v>
      </c>
      <c r="D410" s="67" t="s">
        <v>
609</v>
      </c>
    </row>
    <row r="411" spans="3:4">
      <c r="C411" s="66" t="s">
        <v>
556</v>
      </c>
      <c r="D411" s="67" t="s">
        <v>
610</v>
      </c>
    </row>
    <row r="412" spans="3:4">
      <c r="C412" s="66" t="s">
        <v>
556</v>
      </c>
      <c r="D412" s="67" t="s">
        <v>
611</v>
      </c>
    </row>
    <row r="413" spans="3:4">
      <c r="C413" s="66" t="s">
        <v>
556</v>
      </c>
      <c r="D413" s="67" t="s">
        <v>
612</v>
      </c>
    </row>
    <row r="414" spans="3:4">
      <c r="C414" s="66" t="s">
        <v>
556</v>
      </c>
      <c r="D414" s="67" t="s">
        <v>
613</v>
      </c>
    </row>
    <row r="415" spans="3:4">
      <c r="C415" s="66" t="s">
        <v>
614</v>
      </c>
      <c r="D415" s="67" t="s">
        <v>
615</v>
      </c>
    </row>
    <row r="416" spans="3:4">
      <c r="C416" s="66" t="s">
        <v>
614</v>
      </c>
      <c r="D416" s="67" t="s">
        <v>
616</v>
      </c>
    </row>
    <row r="417" spans="3:4">
      <c r="C417" s="66" t="s">
        <v>
614</v>
      </c>
      <c r="D417" s="67" t="s">
        <v>
617</v>
      </c>
    </row>
    <row r="418" spans="3:4">
      <c r="C418" s="66" t="s">
        <v>
614</v>
      </c>
      <c r="D418" s="67" t="s">
        <v>
618</v>
      </c>
    </row>
    <row r="419" spans="3:4">
      <c r="C419" s="66" t="s">
        <v>
614</v>
      </c>
      <c r="D419" s="67" t="s">
        <v>
619</v>
      </c>
    </row>
    <row r="420" spans="3:4">
      <c r="C420" s="66" t="s">
        <v>
614</v>
      </c>
      <c r="D420" s="67" t="s">
        <v>
620</v>
      </c>
    </row>
    <row r="421" spans="3:4">
      <c r="C421" s="66" t="s">
        <v>
614</v>
      </c>
      <c r="D421" s="67" t="s">
        <v>
621</v>
      </c>
    </row>
    <row r="422" spans="3:4">
      <c r="C422" s="66" t="s">
        <v>
614</v>
      </c>
      <c r="D422" s="67" t="s">
        <v>
622</v>
      </c>
    </row>
    <row r="423" spans="3:4">
      <c r="C423" s="66" t="s">
        <v>
614</v>
      </c>
      <c r="D423" s="67" t="s">
        <v>
623</v>
      </c>
    </row>
    <row r="424" spans="3:4">
      <c r="C424" s="66" t="s">
        <v>
614</v>
      </c>
      <c r="D424" s="67" t="s">
        <v>
624</v>
      </c>
    </row>
    <row r="425" spans="3:4">
      <c r="C425" s="66" t="s">
        <v>
614</v>
      </c>
      <c r="D425" s="67" t="s">
        <v>
625</v>
      </c>
    </row>
    <row r="426" spans="3:4">
      <c r="C426" s="66" t="s">
        <v>
614</v>
      </c>
      <c r="D426" s="67" t="s">
        <v>
626</v>
      </c>
    </row>
    <row r="427" spans="3:4">
      <c r="C427" s="66" t="s">
        <v>
614</v>
      </c>
      <c r="D427" s="67" t="s">
        <v>
627</v>
      </c>
    </row>
    <row r="428" spans="3:4">
      <c r="C428" s="66" t="s">
        <v>
614</v>
      </c>
      <c r="D428" s="67" t="s">
        <v>
628</v>
      </c>
    </row>
    <row r="429" spans="3:4">
      <c r="C429" s="66" t="s">
        <v>
614</v>
      </c>
      <c r="D429" s="67" t="s">
        <v>
629</v>
      </c>
    </row>
    <row r="430" spans="3:4">
      <c r="C430" s="66" t="s">
        <v>
614</v>
      </c>
      <c r="D430" s="67" t="s">
        <v>
630</v>
      </c>
    </row>
    <row r="431" spans="3:4">
      <c r="C431" s="66" t="s">
        <v>
614</v>
      </c>
      <c r="D431" s="67" t="s">
        <v>
631</v>
      </c>
    </row>
    <row r="432" spans="3:4">
      <c r="C432" s="66" t="s">
        <v>
614</v>
      </c>
      <c r="D432" s="67" t="s">
        <v>
632</v>
      </c>
    </row>
    <row r="433" spans="3:4">
      <c r="C433" s="66" t="s">
        <v>
614</v>
      </c>
      <c r="D433" s="67" t="s">
        <v>
633</v>
      </c>
    </row>
    <row r="434" spans="3:4">
      <c r="C434" s="66" t="s">
        <v>
614</v>
      </c>
      <c r="D434" s="67" t="s">
        <v>
634</v>
      </c>
    </row>
    <row r="435" spans="3:4">
      <c r="C435" s="66" t="s">
        <v>
614</v>
      </c>
      <c r="D435" s="67" t="s">
        <v>
635</v>
      </c>
    </row>
    <row r="436" spans="3:4">
      <c r="C436" s="66" t="s">
        <v>
614</v>
      </c>
      <c r="D436" s="67" t="s">
        <v>
636</v>
      </c>
    </row>
    <row r="437" spans="3:4">
      <c r="C437" s="66" t="s">
        <v>
614</v>
      </c>
      <c r="D437" s="67" t="s">
        <v>
637</v>
      </c>
    </row>
    <row r="438" spans="3:4">
      <c r="C438" s="66" t="s">
        <v>
614</v>
      </c>
      <c r="D438" s="67" t="s">
        <v>
638</v>
      </c>
    </row>
    <row r="439" spans="3:4">
      <c r="C439" s="66" t="s">
        <v>
614</v>
      </c>
      <c r="D439" s="67" t="s">
        <v>
639</v>
      </c>
    </row>
    <row r="440" spans="3:4">
      <c r="C440" s="66" t="s">
        <v>
614</v>
      </c>
      <c r="D440" s="67" t="s">
        <v>
640</v>
      </c>
    </row>
    <row r="441" spans="3:4">
      <c r="C441" s="66" t="s">
        <v>
614</v>
      </c>
      <c r="D441" s="67" t="s">
        <v>
641</v>
      </c>
    </row>
    <row r="442" spans="3:4">
      <c r="C442" s="66" t="s">
        <v>
614</v>
      </c>
      <c r="D442" s="67" t="s">
        <v>
642</v>
      </c>
    </row>
    <row r="443" spans="3:4">
      <c r="C443" s="66" t="s">
        <v>
614</v>
      </c>
      <c r="D443" s="67" t="s">
        <v>
643</v>
      </c>
    </row>
    <row r="444" spans="3:4">
      <c r="C444" s="66" t="s">
        <v>
614</v>
      </c>
      <c r="D444" s="67" t="s">
        <v>
644</v>
      </c>
    </row>
    <row r="445" spans="3:4">
      <c r="C445" s="66" t="s">
        <v>
614</v>
      </c>
      <c r="D445" s="67" t="s">
        <v>
645</v>
      </c>
    </row>
    <row r="446" spans="3:4">
      <c r="C446" s="66" t="s">
        <v>
614</v>
      </c>
      <c r="D446" s="67" t="s">
        <v>
646</v>
      </c>
    </row>
    <row r="447" spans="3:4">
      <c r="C447" s="66" t="s">
        <v>
614</v>
      </c>
      <c r="D447" s="67" t="s">
        <v>
647</v>
      </c>
    </row>
    <row r="448" spans="3:4">
      <c r="C448" s="66" t="s">
        <v>
614</v>
      </c>
      <c r="D448" s="67" t="s">
        <v>
648</v>
      </c>
    </row>
    <row r="449" spans="3:4">
      <c r="C449" s="66" t="s">
        <v>
614</v>
      </c>
      <c r="D449" s="67" t="s">
        <v>
649</v>
      </c>
    </row>
    <row r="450" spans="3:4">
      <c r="C450" s="66" t="s">
        <v>
614</v>
      </c>
      <c r="D450" s="67" t="s">
        <v>
650</v>
      </c>
    </row>
    <row r="451" spans="3:4">
      <c r="C451" s="66" t="s">
        <v>
614</v>
      </c>
      <c r="D451" s="67" t="s">
        <v>
651</v>
      </c>
    </row>
    <row r="452" spans="3:4">
      <c r="C452" s="66" t="s">
        <v>
614</v>
      </c>
      <c r="D452" s="67" t="s">
        <v>
652</v>
      </c>
    </row>
    <row r="453" spans="3:4">
      <c r="C453" s="66" t="s">
        <v>
614</v>
      </c>
      <c r="D453" s="67" t="s">
        <v>
653</v>
      </c>
    </row>
    <row r="454" spans="3:4">
      <c r="C454" s="66" t="s">
        <v>
614</v>
      </c>
      <c r="D454" s="67" t="s">
        <v>
654</v>
      </c>
    </row>
    <row r="455" spans="3:4">
      <c r="C455" s="66" t="s">
        <v>
614</v>
      </c>
      <c r="D455" s="67" t="s">
        <v>
655</v>
      </c>
    </row>
    <row r="456" spans="3:4">
      <c r="C456" s="66" t="s">
        <v>
614</v>
      </c>
      <c r="D456" s="67" t="s">
        <v>
656</v>
      </c>
    </row>
    <row r="457" spans="3:4">
      <c r="C457" s="66" t="s">
        <v>
614</v>
      </c>
      <c r="D457" s="67" t="s">
        <v>
657</v>
      </c>
    </row>
    <row r="458" spans="3:4">
      <c r="C458" s="66" t="s">
        <v>
614</v>
      </c>
      <c r="D458" s="67" t="s">
        <v>
658</v>
      </c>
    </row>
    <row r="459" spans="3:4">
      <c r="C459" s="66" t="s">
        <v>
659</v>
      </c>
      <c r="D459" s="67" t="s">
        <v>
660</v>
      </c>
    </row>
    <row r="460" spans="3:4">
      <c r="C460" s="66" t="s">
        <v>
659</v>
      </c>
      <c r="D460" s="67" t="s">
        <v>
661</v>
      </c>
    </row>
    <row r="461" spans="3:4">
      <c r="C461" s="66" t="s">
        <v>
659</v>
      </c>
      <c r="D461" s="67" t="s">
        <v>
662</v>
      </c>
    </row>
    <row r="462" spans="3:4">
      <c r="C462" s="66" t="s">
        <v>
659</v>
      </c>
      <c r="D462" s="67" t="s">
        <v>
663</v>
      </c>
    </row>
    <row r="463" spans="3:4">
      <c r="C463" s="66" t="s">
        <v>
659</v>
      </c>
      <c r="D463" s="67" t="s">
        <v>
664</v>
      </c>
    </row>
    <row r="464" spans="3:4">
      <c r="C464" s="66" t="s">
        <v>
659</v>
      </c>
      <c r="D464" s="67" t="s">
        <v>
665</v>
      </c>
    </row>
    <row r="465" spans="3:4">
      <c r="C465" s="66" t="s">
        <v>
659</v>
      </c>
      <c r="D465" s="67" t="s">
        <v>
666</v>
      </c>
    </row>
    <row r="466" spans="3:4">
      <c r="C466" s="66" t="s">
        <v>
659</v>
      </c>
      <c r="D466" s="67" t="s">
        <v>
667</v>
      </c>
    </row>
    <row r="467" spans="3:4">
      <c r="C467" s="66" t="s">
        <v>
659</v>
      </c>
      <c r="D467" s="67" t="s">
        <v>
668</v>
      </c>
    </row>
    <row r="468" spans="3:4">
      <c r="C468" s="66" t="s">
        <v>
659</v>
      </c>
      <c r="D468" s="67" t="s">
        <v>
669</v>
      </c>
    </row>
    <row r="469" spans="3:4">
      <c r="C469" s="66" t="s">
        <v>
659</v>
      </c>
      <c r="D469" s="67" t="s">
        <v>
670</v>
      </c>
    </row>
    <row r="470" spans="3:4">
      <c r="C470" s="66" t="s">
        <v>
659</v>
      </c>
      <c r="D470" s="67" t="s">
        <v>
671</v>
      </c>
    </row>
    <row r="471" spans="3:4">
      <c r="C471" s="66" t="s">
        <v>
659</v>
      </c>
      <c r="D471" s="67" t="s">
        <v>
672</v>
      </c>
    </row>
    <row r="472" spans="3:4">
      <c r="C472" s="66" t="s">
        <v>
659</v>
      </c>
      <c r="D472" s="67" t="s">
        <v>
673</v>
      </c>
    </row>
    <row r="473" spans="3:4">
      <c r="C473" s="66" t="s">
        <v>
659</v>
      </c>
      <c r="D473" s="67" t="s">
        <v>
674</v>
      </c>
    </row>
    <row r="474" spans="3:4">
      <c r="C474" s="66" t="s">
        <v>
659</v>
      </c>
      <c r="D474" s="67" t="s">
        <v>
675</v>
      </c>
    </row>
    <row r="475" spans="3:4">
      <c r="C475" s="66" t="s">
        <v>
659</v>
      </c>
      <c r="D475" s="67" t="s">
        <v>
676</v>
      </c>
    </row>
    <row r="476" spans="3:4">
      <c r="C476" s="66" t="s">
        <v>
659</v>
      </c>
      <c r="D476" s="67" t="s">
        <v>
677</v>
      </c>
    </row>
    <row r="477" spans="3:4">
      <c r="C477" s="66" t="s">
        <v>
659</v>
      </c>
      <c r="D477" s="67" t="s">
        <v>
678</v>
      </c>
    </row>
    <row r="478" spans="3:4">
      <c r="C478" s="66" t="s">
        <v>
659</v>
      </c>
      <c r="D478" s="67" t="s">
        <v>
679</v>
      </c>
    </row>
    <row r="479" spans="3:4">
      <c r="C479" s="66" t="s">
        <v>
659</v>
      </c>
      <c r="D479" s="67" t="s">
        <v>
680</v>
      </c>
    </row>
    <row r="480" spans="3:4">
      <c r="C480" s="66" t="s">
        <v>
659</v>
      </c>
      <c r="D480" s="67" t="s">
        <v>
681</v>
      </c>
    </row>
    <row r="481" spans="3:4">
      <c r="C481" s="66" t="s">
        <v>
659</v>
      </c>
      <c r="D481" s="67" t="s">
        <v>
682</v>
      </c>
    </row>
    <row r="482" spans="3:4">
      <c r="C482" s="66" t="s">
        <v>
659</v>
      </c>
      <c r="D482" s="67" t="s">
        <v>
683</v>
      </c>
    </row>
    <row r="483" spans="3:4">
      <c r="C483" s="66" t="s">
        <v>
659</v>
      </c>
      <c r="D483" s="67" t="s">
        <v>
684</v>
      </c>
    </row>
    <row r="484" spans="3:4">
      <c r="C484" s="66" t="s">
        <v>
685</v>
      </c>
      <c r="D484" s="67" t="s">
        <v>
686</v>
      </c>
    </row>
    <row r="485" spans="3:4">
      <c r="C485" s="66" t="s">
        <v>
685</v>
      </c>
      <c r="D485" s="67" t="s">
        <v>
687</v>
      </c>
    </row>
    <row r="486" spans="3:4">
      <c r="C486" s="66" t="s">
        <v>
685</v>
      </c>
      <c r="D486" s="67" t="s">
        <v>
688</v>
      </c>
    </row>
    <row r="487" spans="3:4">
      <c r="C487" s="66" t="s">
        <v>
685</v>
      </c>
      <c r="D487" s="67" t="s">
        <v>
689</v>
      </c>
    </row>
    <row r="488" spans="3:4">
      <c r="C488" s="66" t="s">
        <v>
685</v>
      </c>
      <c r="D488" s="67" t="s">
        <v>
690</v>
      </c>
    </row>
    <row r="489" spans="3:4">
      <c r="C489" s="66" t="s">
        <v>
685</v>
      </c>
      <c r="D489" s="67" t="s">
        <v>
691</v>
      </c>
    </row>
    <row r="490" spans="3:4">
      <c r="C490" s="66" t="s">
        <v>
685</v>
      </c>
      <c r="D490" s="67" t="s">
        <v>
692</v>
      </c>
    </row>
    <row r="491" spans="3:4">
      <c r="C491" s="66" t="s">
        <v>
685</v>
      </c>
      <c r="D491" s="67" t="s">
        <v>
693</v>
      </c>
    </row>
    <row r="492" spans="3:4">
      <c r="C492" s="66" t="s">
        <v>
685</v>
      </c>
      <c r="D492" s="67" t="s">
        <v>
694</v>
      </c>
    </row>
    <row r="493" spans="3:4">
      <c r="C493" s="66" t="s">
        <v>
685</v>
      </c>
      <c r="D493" s="67" t="s">
        <v>
695</v>
      </c>
    </row>
    <row r="494" spans="3:4">
      <c r="C494" s="66" t="s">
        <v>
685</v>
      </c>
      <c r="D494" s="67" t="s">
        <v>
696</v>
      </c>
    </row>
    <row r="495" spans="3:4">
      <c r="C495" s="66" t="s">
        <v>
685</v>
      </c>
      <c r="D495" s="67" t="s">
        <v>
697</v>
      </c>
    </row>
    <row r="496" spans="3:4">
      <c r="C496" s="66" t="s">
        <v>
685</v>
      </c>
      <c r="D496" s="67" t="s">
        <v>
698</v>
      </c>
    </row>
    <row r="497" spans="3:4">
      <c r="C497" s="66" t="s">
        <v>
685</v>
      </c>
      <c r="D497" s="67" t="s">
        <v>
699</v>
      </c>
    </row>
    <row r="498" spans="3:4">
      <c r="C498" s="66" t="s">
        <v>
685</v>
      </c>
      <c r="D498" s="67" t="s">
        <v>
700</v>
      </c>
    </row>
    <row r="499" spans="3:4">
      <c r="C499" s="66" t="s">
        <v>
685</v>
      </c>
      <c r="D499" s="67" t="s">
        <v>
701</v>
      </c>
    </row>
    <row r="500" spans="3:4">
      <c r="C500" s="66" t="s">
        <v>
685</v>
      </c>
      <c r="D500" s="67" t="s">
        <v>
702</v>
      </c>
    </row>
    <row r="501" spans="3:4">
      <c r="C501" s="66" t="s">
        <v>
685</v>
      </c>
      <c r="D501" s="67" t="s">
        <v>
703</v>
      </c>
    </row>
    <row r="502" spans="3:4">
      <c r="C502" s="66" t="s">
        <v>
685</v>
      </c>
      <c r="D502" s="67" t="s">
        <v>
704</v>
      </c>
    </row>
    <row r="503" spans="3:4">
      <c r="C503" s="66" t="s">
        <v>
685</v>
      </c>
      <c r="D503" s="67" t="s">
        <v>
705</v>
      </c>
    </row>
    <row r="504" spans="3:4">
      <c r="C504" s="66" t="s">
        <v>
685</v>
      </c>
      <c r="D504" s="67" t="s">
        <v>
706</v>
      </c>
    </row>
    <row r="505" spans="3:4">
      <c r="C505" s="66" t="s">
        <v>
685</v>
      </c>
      <c r="D505" s="67" t="s">
        <v>
707</v>
      </c>
    </row>
    <row r="506" spans="3:4">
      <c r="C506" s="66" t="s">
        <v>
685</v>
      </c>
      <c r="D506" s="67" t="s">
        <v>
708</v>
      </c>
    </row>
    <row r="507" spans="3:4">
      <c r="C507" s="66" t="s">
        <v>
685</v>
      </c>
      <c r="D507" s="67" t="s">
        <v>
709</v>
      </c>
    </row>
    <row r="508" spans="3:4">
      <c r="C508" s="66" t="s">
        <v>
685</v>
      </c>
      <c r="D508" s="67" t="s">
        <v>
710</v>
      </c>
    </row>
    <row r="509" spans="3:4">
      <c r="C509" s="66" t="s">
        <v>
685</v>
      </c>
      <c r="D509" s="67" t="s">
        <v>
711</v>
      </c>
    </row>
    <row r="510" spans="3:4">
      <c r="C510" s="66" t="s">
        <v>
685</v>
      </c>
      <c r="D510" s="67" t="s">
        <v>
712</v>
      </c>
    </row>
    <row r="511" spans="3:4">
      <c r="C511" s="66" t="s">
        <v>
685</v>
      </c>
      <c r="D511" s="67" t="s">
        <v>
587</v>
      </c>
    </row>
    <row r="512" spans="3:4">
      <c r="C512" s="66" t="s">
        <v>
685</v>
      </c>
      <c r="D512" s="67" t="s">
        <v>
713</v>
      </c>
    </row>
    <row r="513" spans="3:5">
      <c r="C513" s="66" t="s">
        <v>
685</v>
      </c>
      <c r="D513" s="67" t="s">
        <v>
714</v>
      </c>
    </row>
    <row r="514" spans="3:5">
      <c r="C514" s="66" t="s">
        <v>
685</v>
      </c>
      <c r="D514" s="67" t="s">
        <v>
715</v>
      </c>
    </row>
    <row r="515" spans="3:5">
      <c r="C515" s="66" t="s">
        <v>
685</v>
      </c>
      <c r="D515" s="67" t="s">
        <v>
716</v>
      </c>
    </row>
    <row r="516" spans="3:5">
      <c r="C516" s="66" t="s">
        <v>
685</v>
      </c>
      <c r="D516" s="67" t="s">
        <v>
717</v>
      </c>
    </row>
    <row r="517" spans="3:5">
      <c r="C517" s="66" t="s">
        <v>
685</v>
      </c>
      <c r="D517" s="67" t="s">
        <v>
718</v>
      </c>
    </row>
    <row r="518" spans="3:5">
      <c r="C518" s="66" t="s">
        <v>
685</v>
      </c>
      <c r="D518" s="67" t="s">
        <v>
719</v>
      </c>
      <c r="E518" s="71"/>
    </row>
    <row r="519" spans="3:5">
      <c r="C519" s="66" t="s">
        <v>
720</v>
      </c>
      <c r="D519" s="67" t="s">
        <v>
721</v>
      </c>
    </row>
    <row r="520" spans="3:5">
      <c r="C520" s="66" t="s">
        <v>
720</v>
      </c>
      <c r="D520" s="67" t="s">
        <v>
722</v>
      </c>
    </row>
    <row r="521" spans="3:5">
      <c r="C521" s="66" t="s">
        <v>
720</v>
      </c>
      <c r="D521" s="67" t="s">
        <v>
723</v>
      </c>
    </row>
    <row r="522" spans="3:5">
      <c r="C522" s="66" t="s">
        <v>
720</v>
      </c>
      <c r="D522" s="67" t="s">
        <v>
724</v>
      </c>
    </row>
    <row r="523" spans="3:5">
      <c r="C523" s="66" t="s">
        <v>
720</v>
      </c>
      <c r="D523" s="67" t="s">
        <v>
725</v>
      </c>
    </row>
    <row r="524" spans="3:5">
      <c r="C524" s="66" t="s">
        <v>
720</v>
      </c>
      <c r="D524" s="67" t="s">
        <v>
726</v>
      </c>
    </row>
    <row r="525" spans="3:5">
      <c r="C525" s="66" t="s">
        <v>
720</v>
      </c>
      <c r="D525" s="67" t="s">
        <v>
727</v>
      </c>
    </row>
    <row r="526" spans="3:5">
      <c r="C526" s="66" t="s">
        <v>
720</v>
      </c>
      <c r="D526" s="67" t="s">
        <v>
728</v>
      </c>
    </row>
    <row r="527" spans="3:5">
      <c r="C527" s="66" t="s">
        <v>
720</v>
      </c>
      <c r="D527" s="67" t="s">
        <v>
729</v>
      </c>
    </row>
    <row r="528" spans="3:5">
      <c r="C528" s="66" t="s">
        <v>
720</v>
      </c>
      <c r="D528" s="67" t="s">
        <v>
730</v>
      </c>
    </row>
    <row r="529" spans="3:4">
      <c r="C529" s="66" t="s">
        <v>
720</v>
      </c>
      <c r="D529" s="67" t="s">
        <v>
731</v>
      </c>
    </row>
    <row r="530" spans="3:4">
      <c r="C530" s="66" t="s">
        <v>
720</v>
      </c>
      <c r="D530" s="67" t="s">
        <v>
732</v>
      </c>
    </row>
    <row r="531" spans="3:4">
      <c r="C531" s="66" t="s">
        <v>
720</v>
      </c>
      <c r="D531" s="67" t="s">
        <v>
733</v>
      </c>
    </row>
    <row r="532" spans="3:4">
      <c r="C532" s="66" t="s">
        <v>
720</v>
      </c>
      <c r="D532" s="67" t="s">
        <v>
734</v>
      </c>
    </row>
    <row r="533" spans="3:4">
      <c r="C533" s="66" t="s">
        <v>
720</v>
      </c>
      <c r="D533" s="67" t="s">
        <v>
735</v>
      </c>
    </row>
    <row r="534" spans="3:4">
      <c r="C534" s="66" t="s">
        <v>
720</v>
      </c>
      <c r="D534" s="67" t="s">
        <v>
736</v>
      </c>
    </row>
    <row r="535" spans="3:4">
      <c r="C535" s="66" t="s">
        <v>
720</v>
      </c>
      <c r="D535" s="67" t="s">
        <v>
737</v>
      </c>
    </row>
    <row r="536" spans="3:4">
      <c r="C536" s="66" t="s">
        <v>
720</v>
      </c>
      <c r="D536" s="67" t="s">
        <v>
738</v>
      </c>
    </row>
    <row r="537" spans="3:4">
      <c r="C537" s="66" t="s">
        <v>
720</v>
      </c>
      <c r="D537" s="67" t="s">
        <v>
739</v>
      </c>
    </row>
    <row r="538" spans="3:4">
      <c r="C538" s="66" t="s">
        <v>
720</v>
      </c>
      <c r="D538" s="67" t="s">
        <v>
740</v>
      </c>
    </row>
    <row r="539" spans="3:4">
      <c r="C539" s="66" t="s">
        <v>
720</v>
      </c>
      <c r="D539" s="67" t="s">
        <v>
741</v>
      </c>
    </row>
    <row r="540" spans="3:4">
      <c r="C540" s="66" t="s">
        <v>
720</v>
      </c>
      <c r="D540" s="67" t="s">
        <v>
742</v>
      </c>
    </row>
    <row r="541" spans="3:4">
      <c r="C541" s="66" t="s">
        <v>
720</v>
      </c>
      <c r="D541" s="67" t="s">
        <v>
743</v>
      </c>
    </row>
    <row r="542" spans="3:4">
      <c r="C542" s="66" t="s">
        <v>
720</v>
      </c>
      <c r="D542" s="67" t="s">
        <v>
744</v>
      </c>
    </row>
    <row r="543" spans="3:4">
      <c r="C543" s="66" t="s">
        <v>
720</v>
      </c>
      <c r="D543" s="67" t="s">
        <v>
745</v>
      </c>
    </row>
    <row r="544" spans="3:4">
      <c r="C544" s="66" t="s">
        <v>
720</v>
      </c>
      <c r="D544" s="67" t="s">
        <v>
746</v>
      </c>
    </row>
    <row r="545" spans="3:4">
      <c r="C545" s="66" t="s">
        <v>
720</v>
      </c>
      <c r="D545" s="67" t="s">
        <v>
747</v>
      </c>
    </row>
    <row r="546" spans="3:4">
      <c r="C546" s="66" t="s">
        <v>
720</v>
      </c>
      <c r="D546" s="67" t="s">
        <v>
748</v>
      </c>
    </row>
    <row r="547" spans="3:4">
      <c r="C547" s="66" t="s">
        <v>
720</v>
      </c>
      <c r="D547" s="67" t="s">
        <v>
749</v>
      </c>
    </row>
    <row r="548" spans="3:4">
      <c r="C548" s="66" t="s">
        <v>
720</v>
      </c>
      <c r="D548" s="67" t="s">
        <v>
750</v>
      </c>
    </row>
    <row r="549" spans="3:4">
      <c r="C549" s="66" t="s">
        <v>
720</v>
      </c>
      <c r="D549" s="67" t="s">
        <v>
751</v>
      </c>
    </row>
    <row r="550" spans="3:4">
      <c r="C550" s="66" t="s">
        <v>
720</v>
      </c>
      <c r="D550" s="67" t="s">
        <v>
752</v>
      </c>
    </row>
    <row r="551" spans="3:4">
      <c r="C551" s="66" t="s">
        <v>
720</v>
      </c>
      <c r="D551" s="67" t="s">
        <v>
753</v>
      </c>
    </row>
    <row r="552" spans="3:4">
      <c r="C552" s="66" t="s">
        <v>
720</v>
      </c>
      <c r="D552" s="67" t="s">
        <v>
754</v>
      </c>
    </row>
    <row r="553" spans="3:4">
      <c r="C553" s="66" t="s">
        <v>
720</v>
      </c>
      <c r="D553" s="67" t="s">
        <v>
755</v>
      </c>
    </row>
    <row r="554" spans="3:4">
      <c r="C554" s="66" t="s">
        <v>
720</v>
      </c>
      <c r="D554" s="67" t="s">
        <v>
756</v>
      </c>
    </row>
    <row r="555" spans="3:4">
      <c r="C555" s="66" t="s">
        <v>
720</v>
      </c>
      <c r="D555" s="67" t="s">
        <v>
757</v>
      </c>
    </row>
    <row r="556" spans="3:4">
      <c r="C556" s="66" t="s">
        <v>
720</v>
      </c>
      <c r="D556" s="67" t="s">
        <v>
758</v>
      </c>
    </row>
    <row r="557" spans="3:4">
      <c r="C557" s="66" t="s">
        <v>
720</v>
      </c>
      <c r="D557" s="67" t="s">
        <v>
759</v>
      </c>
    </row>
    <row r="558" spans="3:4">
      <c r="C558" s="66" t="s">
        <v>
720</v>
      </c>
      <c r="D558" s="67" t="s">
        <v>
760</v>
      </c>
    </row>
    <row r="559" spans="3:4">
      <c r="C559" s="66" t="s">
        <v>
720</v>
      </c>
      <c r="D559" s="67" t="s">
        <v>
761</v>
      </c>
    </row>
    <row r="560" spans="3:4">
      <c r="C560" s="66" t="s">
        <v>
720</v>
      </c>
      <c r="D560" s="67" t="s">
        <v>
762</v>
      </c>
    </row>
    <row r="561" spans="3:4">
      <c r="C561" s="66" t="s">
        <v>
720</v>
      </c>
      <c r="D561" s="67" t="s">
        <v>
763</v>
      </c>
    </row>
    <row r="562" spans="3:4">
      <c r="C562" s="66" t="s">
        <v>
720</v>
      </c>
      <c r="D562" s="67" t="s">
        <v>
764</v>
      </c>
    </row>
    <row r="563" spans="3:4">
      <c r="C563" s="66" t="s">
        <v>
720</v>
      </c>
      <c r="D563" s="67" t="s">
        <v>
765</v>
      </c>
    </row>
    <row r="564" spans="3:4">
      <c r="C564" s="66" t="s">
        <v>
720</v>
      </c>
      <c r="D564" s="67" t="s">
        <v>
766</v>
      </c>
    </row>
    <row r="565" spans="3:4">
      <c r="C565" s="66" t="s">
        <v>
720</v>
      </c>
      <c r="D565" s="67" t="s">
        <v>
767</v>
      </c>
    </row>
    <row r="566" spans="3:4">
      <c r="C566" s="66" t="s">
        <v>
720</v>
      </c>
      <c r="D566" s="67" t="s">
        <v>
768</v>
      </c>
    </row>
    <row r="567" spans="3:4">
      <c r="C567" s="66" t="s">
        <v>
720</v>
      </c>
      <c r="D567" s="67" t="s">
        <v>
769</v>
      </c>
    </row>
    <row r="568" spans="3:4">
      <c r="C568" s="66" t="s">
        <v>
720</v>
      </c>
      <c r="D568" s="67" t="s">
        <v>
770</v>
      </c>
    </row>
    <row r="569" spans="3:4">
      <c r="C569" s="66" t="s">
        <v>
720</v>
      </c>
      <c r="D569" s="67" t="s">
        <v>
771</v>
      </c>
    </row>
    <row r="570" spans="3:4">
      <c r="C570" s="66" t="s">
        <v>
720</v>
      </c>
      <c r="D570" s="67" t="s">
        <v>
772</v>
      </c>
    </row>
    <row r="571" spans="3:4">
      <c r="C571" s="66" t="s">
        <v>
720</v>
      </c>
      <c r="D571" s="67" t="s">
        <v>
773</v>
      </c>
    </row>
    <row r="572" spans="3:4">
      <c r="C572" s="66" t="s">
        <v>
720</v>
      </c>
      <c r="D572" s="67" t="s">
        <v>
774</v>
      </c>
    </row>
    <row r="573" spans="3:4">
      <c r="C573" s="66" t="s">
        <v>
720</v>
      </c>
      <c r="D573" s="67" t="s">
        <v>
775</v>
      </c>
    </row>
    <row r="574" spans="3:4">
      <c r="C574" s="66" t="s">
        <v>
720</v>
      </c>
      <c r="D574" s="67" t="s">
        <v>
776</v>
      </c>
    </row>
    <row r="575" spans="3:4">
      <c r="C575" s="66" t="s">
        <v>
720</v>
      </c>
      <c r="D575" s="67" t="s">
        <v>
491</v>
      </c>
    </row>
    <row r="576" spans="3:4">
      <c r="C576" s="66" t="s">
        <v>
720</v>
      </c>
      <c r="D576" s="67" t="s">
        <v>
777</v>
      </c>
    </row>
    <row r="577" spans="3:4">
      <c r="C577" s="66" t="s">
        <v>
720</v>
      </c>
      <c r="D577" s="67" t="s">
        <v>
778</v>
      </c>
    </row>
    <row r="578" spans="3:4">
      <c r="C578" s="66" t="s">
        <v>
720</v>
      </c>
      <c r="D578" s="67" t="s">
        <v>
779</v>
      </c>
    </row>
    <row r="579" spans="3:4">
      <c r="C579" s="66" t="s">
        <v>
720</v>
      </c>
      <c r="D579" s="67" t="s">
        <v>
780</v>
      </c>
    </row>
    <row r="580" spans="3:4">
      <c r="C580" s="66" t="s">
        <v>
720</v>
      </c>
      <c r="D580" s="67" t="s">
        <v>
781</v>
      </c>
    </row>
    <row r="581" spans="3:4">
      <c r="C581" s="66" t="s">
        <v>
720</v>
      </c>
      <c r="D581" s="67" t="s">
        <v>
782</v>
      </c>
    </row>
    <row r="582" spans="3:4">
      <c r="C582" s="66" t="s">
        <v>
783</v>
      </c>
      <c r="D582" s="67" t="s">
        <v>
784</v>
      </c>
    </row>
    <row r="583" spans="3:4">
      <c r="C583" s="66" t="s">
        <v>
783</v>
      </c>
      <c r="D583" s="67" t="s">
        <v>
785</v>
      </c>
    </row>
    <row r="584" spans="3:4">
      <c r="C584" s="66" t="s">
        <v>
783</v>
      </c>
      <c r="D584" s="67" t="s">
        <v>
786</v>
      </c>
    </row>
    <row r="585" spans="3:4">
      <c r="C585" s="66" t="s">
        <v>
783</v>
      </c>
      <c r="D585" s="67" t="s">
        <v>
787</v>
      </c>
    </row>
    <row r="586" spans="3:4">
      <c r="C586" s="66" t="s">
        <v>
783</v>
      </c>
      <c r="D586" s="67" t="s">
        <v>
788</v>
      </c>
    </row>
    <row r="587" spans="3:4">
      <c r="C587" s="66" t="s">
        <v>
783</v>
      </c>
      <c r="D587" s="67" t="s">
        <v>
789</v>
      </c>
    </row>
    <row r="588" spans="3:4">
      <c r="C588" s="66" t="s">
        <v>
783</v>
      </c>
      <c r="D588" s="67" t="s">
        <v>
790</v>
      </c>
    </row>
    <row r="589" spans="3:4">
      <c r="C589" s="66" t="s">
        <v>
783</v>
      </c>
      <c r="D589" s="67" t="s">
        <v>
791</v>
      </c>
    </row>
    <row r="590" spans="3:4">
      <c r="C590" s="66" t="s">
        <v>
783</v>
      </c>
      <c r="D590" s="67" t="s">
        <v>
792</v>
      </c>
    </row>
    <row r="591" spans="3:4">
      <c r="C591" s="66" t="s">
        <v>
783</v>
      </c>
      <c r="D591" s="67" t="s">
        <v>
793</v>
      </c>
    </row>
    <row r="592" spans="3:4">
      <c r="C592" s="66" t="s">
        <v>
783</v>
      </c>
      <c r="D592" s="67" t="s">
        <v>
794</v>
      </c>
    </row>
    <row r="593" spans="3:4">
      <c r="C593" s="66" t="s">
        <v>
783</v>
      </c>
      <c r="D593" s="67" t="s">
        <v>
795</v>
      </c>
    </row>
    <row r="594" spans="3:4">
      <c r="C594" s="66" t="s">
        <v>
783</v>
      </c>
      <c r="D594" s="67" t="s">
        <v>
796</v>
      </c>
    </row>
    <row r="595" spans="3:4">
      <c r="C595" s="66" t="s">
        <v>
783</v>
      </c>
      <c r="D595" s="67" t="s">
        <v>
797</v>
      </c>
    </row>
    <row r="596" spans="3:4">
      <c r="C596" s="66" t="s">
        <v>
783</v>
      </c>
      <c r="D596" s="67" t="s">
        <v>
798</v>
      </c>
    </row>
    <row r="597" spans="3:4">
      <c r="C597" s="66" t="s">
        <v>
783</v>
      </c>
      <c r="D597" s="67" t="s">
        <v>
799</v>
      </c>
    </row>
    <row r="598" spans="3:4">
      <c r="C598" s="66" t="s">
        <v>
783</v>
      </c>
      <c r="D598" s="67" t="s">
        <v>
800</v>
      </c>
    </row>
    <row r="599" spans="3:4">
      <c r="C599" s="66" t="s">
        <v>
783</v>
      </c>
      <c r="D599" s="67" t="s">
        <v>
801</v>
      </c>
    </row>
    <row r="600" spans="3:4">
      <c r="C600" s="66" t="s">
        <v>
783</v>
      </c>
      <c r="D600" s="67" t="s">
        <v>
802</v>
      </c>
    </row>
    <row r="601" spans="3:4">
      <c r="C601" s="66" t="s">
        <v>
783</v>
      </c>
      <c r="D601" s="67" t="s">
        <v>
803</v>
      </c>
    </row>
    <row r="602" spans="3:4">
      <c r="C602" s="66" t="s">
        <v>
783</v>
      </c>
      <c r="D602" s="67" t="s">
        <v>
804</v>
      </c>
    </row>
    <row r="603" spans="3:4">
      <c r="C603" s="66" t="s">
        <v>
783</v>
      </c>
      <c r="D603" s="67" t="s">
        <v>
805</v>
      </c>
    </row>
    <row r="604" spans="3:4">
      <c r="C604" s="66" t="s">
        <v>
783</v>
      </c>
      <c r="D604" s="67" t="s">
        <v>
806</v>
      </c>
    </row>
    <row r="605" spans="3:4">
      <c r="C605" s="66" t="s">
        <v>
783</v>
      </c>
      <c r="D605" s="67" t="s">
        <v>
807</v>
      </c>
    </row>
    <row r="606" spans="3:4">
      <c r="C606" s="66" t="s">
        <v>
783</v>
      </c>
      <c r="D606" s="67" t="s">
        <v>
808</v>
      </c>
    </row>
    <row r="607" spans="3:4">
      <c r="C607" s="66" t="s">
        <v>
783</v>
      </c>
      <c r="D607" s="67" t="s">
        <v>
809</v>
      </c>
    </row>
    <row r="608" spans="3:4">
      <c r="C608" s="66" t="s">
        <v>
783</v>
      </c>
      <c r="D608" s="67" t="s">
        <v>
810</v>
      </c>
    </row>
    <row r="609" spans="3:4">
      <c r="C609" s="66" t="s">
        <v>
783</v>
      </c>
      <c r="D609" s="67" t="s">
        <v>
811</v>
      </c>
    </row>
    <row r="610" spans="3:4">
      <c r="C610" s="66" t="s">
        <v>
783</v>
      </c>
      <c r="D610" s="67" t="s">
        <v>
812</v>
      </c>
    </row>
    <row r="611" spans="3:4">
      <c r="C611" s="66" t="s">
        <v>
783</v>
      </c>
      <c r="D611" s="67" t="s">
        <v>
813</v>
      </c>
    </row>
    <row r="612" spans="3:4">
      <c r="C612" s="66" t="s">
        <v>
783</v>
      </c>
      <c r="D612" s="67" t="s">
        <v>
814</v>
      </c>
    </row>
    <row r="613" spans="3:4">
      <c r="C613" s="66" t="s">
        <v>
783</v>
      </c>
      <c r="D613" s="67" t="s">
        <v>
815</v>
      </c>
    </row>
    <row r="614" spans="3:4">
      <c r="C614" s="66" t="s">
        <v>
783</v>
      </c>
      <c r="D614" s="67" t="s">
        <v>
816</v>
      </c>
    </row>
    <row r="615" spans="3:4">
      <c r="C615" s="66" t="s">
        <v>
783</v>
      </c>
      <c r="D615" s="67" t="s">
        <v>
817</v>
      </c>
    </row>
    <row r="616" spans="3:4">
      <c r="C616" s="66" t="s">
        <v>
783</v>
      </c>
      <c r="D616" s="67" t="s">
        <v>
818</v>
      </c>
    </row>
    <row r="617" spans="3:4">
      <c r="C617" s="66" t="s">
        <v>
783</v>
      </c>
      <c r="D617" s="67" t="s">
        <v>
819</v>
      </c>
    </row>
    <row r="618" spans="3:4">
      <c r="C618" s="66" t="s">
        <v>
783</v>
      </c>
      <c r="D618" s="67" t="s">
        <v>
820</v>
      </c>
    </row>
    <row r="619" spans="3:4">
      <c r="C619" s="66" t="s">
        <v>
783</v>
      </c>
      <c r="D619" s="67" t="s">
        <v>
821</v>
      </c>
    </row>
    <row r="620" spans="3:4">
      <c r="C620" s="66" t="s">
        <v>
783</v>
      </c>
      <c r="D620" s="67" t="s">
        <v>
822</v>
      </c>
    </row>
    <row r="621" spans="3:4">
      <c r="C621" s="66" t="s">
        <v>
783</v>
      </c>
      <c r="D621" s="67" t="s">
        <v>
823</v>
      </c>
    </row>
    <row r="622" spans="3:4">
      <c r="C622" s="66" t="s">
        <v>
783</v>
      </c>
      <c r="D622" s="67" t="s">
        <v>
824</v>
      </c>
    </row>
    <row r="623" spans="3:4">
      <c r="C623" s="66" t="s">
        <v>
783</v>
      </c>
      <c r="D623" s="67" t="s">
        <v>
825</v>
      </c>
    </row>
    <row r="624" spans="3:4">
      <c r="C624" s="66" t="s">
        <v>
783</v>
      </c>
      <c r="D624" s="67" t="s">
        <v>
826</v>
      </c>
    </row>
    <row r="625" spans="3:4">
      <c r="C625" s="66" t="s">
        <v>
783</v>
      </c>
      <c r="D625" s="67" t="s">
        <v>
827</v>
      </c>
    </row>
    <row r="626" spans="3:4">
      <c r="C626" s="66" t="s">
        <v>
783</v>
      </c>
      <c r="D626" s="67" t="s">
        <v>
828</v>
      </c>
    </row>
    <row r="627" spans="3:4">
      <c r="C627" s="66" t="s">
        <v>
783</v>
      </c>
      <c r="D627" s="67" t="s">
        <v>
829</v>
      </c>
    </row>
    <row r="628" spans="3:4">
      <c r="C628" s="66" t="s">
        <v>
783</v>
      </c>
      <c r="D628" s="67" t="s">
        <v>
830</v>
      </c>
    </row>
    <row r="629" spans="3:4">
      <c r="C629" s="66" t="s">
        <v>
783</v>
      </c>
      <c r="D629" s="67" t="s">
        <v>
831</v>
      </c>
    </row>
    <row r="630" spans="3:4">
      <c r="C630" s="66" t="s">
        <v>
783</v>
      </c>
      <c r="D630" s="67" t="s">
        <v>
832</v>
      </c>
    </row>
    <row r="631" spans="3:4">
      <c r="C631" s="66" t="s">
        <v>
783</v>
      </c>
      <c r="D631" s="67" t="s">
        <v>
833</v>
      </c>
    </row>
    <row r="632" spans="3:4">
      <c r="C632" s="66" t="s">
        <v>
783</v>
      </c>
      <c r="D632" s="67" t="s">
        <v>
834</v>
      </c>
    </row>
    <row r="633" spans="3:4">
      <c r="C633" s="66" t="s">
        <v>
783</v>
      </c>
      <c r="D633" s="67" t="s">
        <v>
835</v>
      </c>
    </row>
    <row r="634" spans="3:4">
      <c r="C634" s="66" t="s">
        <v>
783</v>
      </c>
      <c r="D634" s="67" t="s">
        <v>
836</v>
      </c>
    </row>
    <row r="635" spans="3:4">
      <c r="C635" s="66" t="s">
        <v>
783</v>
      </c>
      <c r="D635" s="67" t="s">
        <v>
837</v>
      </c>
    </row>
    <row r="636" spans="3:4">
      <c r="C636" s="66" t="s">
        <v>
838</v>
      </c>
      <c r="D636" s="67" t="s">
        <v>
839</v>
      </c>
    </row>
    <row r="637" spans="3:4">
      <c r="C637" s="66" t="s">
        <v>
838</v>
      </c>
      <c r="D637" s="67" t="s">
        <v>
840</v>
      </c>
    </row>
    <row r="638" spans="3:4">
      <c r="C638" s="66" t="s">
        <v>
838</v>
      </c>
      <c r="D638" s="67" t="s">
        <v>
841</v>
      </c>
    </row>
    <row r="639" spans="3:4">
      <c r="C639" s="66" t="s">
        <v>
838</v>
      </c>
      <c r="D639" s="67" t="s">
        <v>
842</v>
      </c>
    </row>
    <row r="640" spans="3:4">
      <c r="C640" s="66" t="s">
        <v>
838</v>
      </c>
      <c r="D640" s="67" t="s">
        <v>
843</v>
      </c>
    </row>
    <row r="641" spans="3:4">
      <c r="C641" s="66" t="s">
        <v>
838</v>
      </c>
      <c r="D641" s="67" t="s">
        <v>
844</v>
      </c>
    </row>
    <row r="642" spans="3:4">
      <c r="C642" s="66" t="s">
        <v>
838</v>
      </c>
      <c r="D642" s="67" t="s">
        <v>
845</v>
      </c>
    </row>
    <row r="643" spans="3:4">
      <c r="C643" s="66" t="s">
        <v>
838</v>
      </c>
      <c r="D643" s="67" t="s">
        <v>
846</v>
      </c>
    </row>
    <row r="644" spans="3:4">
      <c r="C644" s="66" t="s">
        <v>
838</v>
      </c>
      <c r="D644" s="67" t="s">
        <v>
847</v>
      </c>
    </row>
    <row r="645" spans="3:4">
      <c r="C645" s="66" t="s">
        <v>
838</v>
      </c>
      <c r="D645" s="67" t="s">
        <v>
848</v>
      </c>
    </row>
    <row r="646" spans="3:4">
      <c r="C646" s="66" t="s">
        <v>
838</v>
      </c>
      <c r="D646" s="67" t="s">
        <v>
849</v>
      </c>
    </row>
    <row r="647" spans="3:4">
      <c r="C647" s="66" t="s">
        <v>
838</v>
      </c>
      <c r="D647" s="67" t="s">
        <v>
850</v>
      </c>
    </row>
    <row r="648" spans="3:4">
      <c r="C648" s="66" t="s">
        <v>
838</v>
      </c>
      <c r="D648" s="67" t="s">
        <v>
851</v>
      </c>
    </row>
    <row r="649" spans="3:4">
      <c r="C649" s="66" t="s">
        <v>
838</v>
      </c>
      <c r="D649" s="67" t="s">
        <v>
852</v>
      </c>
    </row>
    <row r="650" spans="3:4">
      <c r="C650" s="66" t="s">
        <v>
838</v>
      </c>
      <c r="D650" s="67" t="s">
        <v>
853</v>
      </c>
    </row>
    <row r="651" spans="3:4">
      <c r="C651" s="66" t="s">
        <v>
838</v>
      </c>
      <c r="D651" s="67" t="s">
        <v>
854</v>
      </c>
    </row>
    <row r="652" spans="3:4">
      <c r="C652" s="66" t="s">
        <v>
838</v>
      </c>
      <c r="D652" s="67" t="s">
        <v>
855</v>
      </c>
    </row>
    <row r="653" spans="3:4">
      <c r="C653" s="66" t="s">
        <v>
838</v>
      </c>
      <c r="D653" s="67" t="s">
        <v>
856</v>
      </c>
    </row>
    <row r="654" spans="3:4">
      <c r="C654" s="66" t="s">
        <v>
838</v>
      </c>
      <c r="D654" s="67" t="s">
        <v>
857</v>
      </c>
    </row>
    <row r="655" spans="3:4">
      <c r="C655" s="66" t="s">
        <v>
838</v>
      </c>
      <c r="D655" s="67" t="s">
        <v>
858</v>
      </c>
    </row>
    <row r="656" spans="3:4">
      <c r="C656" s="66" t="s">
        <v>
838</v>
      </c>
      <c r="D656" s="67" t="s">
        <v>
859</v>
      </c>
    </row>
    <row r="657" spans="3:4">
      <c r="C657" s="66" t="s">
        <v>
838</v>
      </c>
      <c r="D657" s="67" t="s">
        <v>
860</v>
      </c>
    </row>
    <row r="658" spans="3:4">
      <c r="C658" s="66" t="s">
        <v>
838</v>
      </c>
      <c r="D658" s="67" t="s">
        <v>
861</v>
      </c>
    </row>
    <row r="659" spans="3:4">
      <c r="C659" s="66" t="s">
        <v>
838</v>
      </c>
      <c r="D659" s="67" t="s">
        <v>
862</v>
      </c>
    </row>
    <row r="660" spans="3:4">
      <c r="C660" s="66" t="s">
        <v>
838</v>
      </c>
      <c r="D660" s="67" t="s">
        <v>
863</v>
      </c>
    </row>
    <row r="661" spans="3:4">
      <c r="C661" s="66" t="s">
        <v>
838</v>
      </c>
      <c r="D661" s="67" t="s">
        <v>
864</v>
      </c>
    </row>
    <row r="662" spans="3:4">
      <c r="C662" s="66" t="s">
        <v>
838</v>
      </c>
      <c r="D662" s="67" t="s">
        <v>
865</v>
      </c>
    </row>
    <row r="663" spans="3:4">
      <c r="C663" s="66" t="s">
        <v>
838</v>
      </c>
      <c r="D663" s="67" t="s">
        <v>
866</v>
      </c>
    </row>
    <row r="664" spans="3:4">
      <c r="C664" s="66" t="s">
        <v>
838</v>
      </c>
      <c r="D664" s="67" t="s">
        <v>
867</v>
      </c>
    </row>
    <row r="665" spans="3:4">
      <c r="C665" s="66" t="s">
        <v>
838</v>
      </c>
      <c r="D665" s="67" t="s">
        <v>
868</v>
      </c>
    </row>
    <row r="666" spans="3:4">
      <c r="C666" s="66" t="s">
        <v>
838</v>
      </c>
      <c r="D666" s="67" t="s">
        <v>
869</v>
      </c>
    </row>
    <row r="667" spans="3:4">
      <c r="C667" s="66" t="s">
        <v>
838</v>
      </c>
      <c r="D667" s="67" t="s">
        <v>
870</v>
      </c>
    </row>
    <row r="668" spans="3:4">
      <c r="C668" s="66" t="s">
        <v>
838</v>
      </c>
      <c r="D668" s="67" t="s">
        <v>
871</v>
      </c>
    </row>
    <row r="669" spans="3:4">
      <c r="C669" s="66" t="s">
        <v>
838</v>
      </c>
      <c r="D669" s="67" t="s">
        <v>
872</v>
      </c>
    </row>
    <row r="670" spans="3:4">
      <c r="C670" s="66" t="s">
        <v>
838</v>
      </c>
      <c r="D670" s="67" t="s">
        <v>
873</v>
      </c>
    </row>
    <row r="671" spans="3:4">
      <c r="C671" s="66" t="s">
        <v>
838</v>
      </c>
      <c r="D671" s="67" t="s">
        <v>
874</v>
      </c>
    </row>
    <row r="672" spans="3:4">
      <c r="C672" s="66" t="s">
        <v>
838</v>
      </c>
      <c r="D672" s="67" t="s">
        <v>
875</v>
      </c>
    </row>
    <row r="673" spans="3:4">
      <c r="C673" s="66" t="s">
        <v>
838</v>
      </c>
      <c r="D673" s="67" t="s">
        <v>
876</v>
      </c>
    </row>
    <row r="674" spans="3:4">
      <c r="C674" s="66" t="s">
        <v>
838</v>
      </c>
      <c r="D674" s="67" t="s">
        <v>
877</v>
      </c>
    </row>
    <row r="675" spans="3:4">
      <c r="C675" s="66" t="s">
        <v>
838</v>
      </c>
      <c r="D675" s="67" t="s">
        <v>
878</v>
      </c>
    </row>
    <row r="676" spans="3:4">
      <c r="C676" s="66" t="s">
        <v>
838</v>
      </c>
      <c r="D676" s="67" t="s">
        <v>
879</v>
      </c>
    </row>
    <row r="677" spans="3:4">
      <c r="C677" s="66" t="s">
        <v>
838</v>
      </c>
      <c r="D677" s="67" t="s">
        <v>
880</v>
      </c>
    </row>
    <row r="678" spans="3:4">
      <c r="C678" s="66" t="s">
        <v>
838</v>
      </c>
      <c r="D678" s="67" t="s">
        <v>
881</v>
      </c>
    </row>
    <row r="679" spans="3:4">
      <c r="C679" s="66" t="s">
        <v>
838</v>
      </c>
      <c r="D679" s="67" t="s">
        <v>
882</v>
      </c>
    </row>
    <row r="680" spans="3:4">
      <c r="C680" s="66" t="s">
        <v>
838</v>
      </c>
      <c r="D680" s="67" t="s">
        <v>
883</v>
      </c>
    </row>
    <row r="681" spans="3:4">
      <c r="C681" s="66" t="s">
        <v>
838</v>
      </c>
      <c r="D681" s="67" t="s">
        <v>
884</v>
      </c>
    </row>
    <row r="682" spans="3:4">
      <c r="C682" s="66" t="s">
        <v>
838</v>
      </c>
      <c r="D682" s="67" t="s">
        <v>
885</v>
      </c>
    </row>
    <row r="683" spans="3:4">
      <c r="C683" s="66" t="s">
        <v>
838</v>
      </c>
      <c r="D683" s="67" t="s">
        <v>
886</v>
      </c>
    </row>
    <row r="684" spans="3:4">
      <c r="C684" s="66" t="s">
        <v>
838</v>
      </c>
      <c r="D684" s="67" t="s">
        <v>
887</v>
      </c>
    </row>
    <row r="685" spans="3:4">
      <c r="C685" s="66" t="s">
        <v>
838</v>
      </c>
      <c r="D685" s="67" t="s">
        <v>
888</v>
      </c>
    </row>
    <row r="686" spans="3:4">
      <c r="C686" s="66" t="s">
        <v>
838</v>
      </c>
      <c r="D686" s="67" t="s">
        <v>
889</v>
      </c>
    </row>
    <row r="687" spans="3:4">
      <c r="C687" s="66" t="s">
        <v>
838</v>
      </c>
      <c r="D687" s="67" t="s">
        <v>
890</v>
      </c>
    </row>
    <row r="688" spans="3:4">
      <c r="C688" s="66" t="s">
        <v>
838</v>
      </c>
      <c r="D688" s="67" t="s">
        <v>
891</v>
      </c>
    </row>
    <row r="689" spans="3:4">
      <c r="C689" s="66" t="s">
        <v>
838</v>
      </c>
      <c r="D689" s="67" t="s">
        <v>
892</v>
      </c>
    </row>
    <row r="690" spans="3:4">
      <c r="C690" s="66" t="s">
        <v>
838</v>
      </c>
      <c r="D690" s="67" t="s">
        <v>
893</v>
      </c>
    </row>
    <row r="691" spans="3:4">
      <c r="C691" s="66" t="s">
        <v>
838</v>
      </c>
      <c r="D691" s="67" t="s">
        <v>
894</v>
      </c>
    </row>
    <row r="692" spans="3:4">
      <c r="C692" s="66" t="s">
        <v>
838</v>
      </c>
      <c r="D692" s="67" t="s">
        <v>
895</v>
      </c>
    </row>
    <row r="693" spans="3:4">
      <c r="C693" s="66" t="s">
        <v>
838</v>
      </c>
      <c r="D693" s="67" t="s">
        <v>
896</v>
      </c>
    </row>
    <row r="694" spans="3:4">
      <c r="C694" s="66" t="s">
        <v>
838</v>
      </c>
      <c r="D694" s="67" t="s">
        <v>
897</v>
      </c>
    </row>
    <row r="695" spans="3:4">
      <c r="C695" s="66" t="s">
        <v>
838</v>
      </c>
      <c r="D695" s="67" t="s">
        <v>
898</v>
      </c>
    </row>
    <row r="696" spans="3:4">
      <c r="C696" s="66" t="s">
        <v>
838</v>
      </c>
      <c r="D696" s="67" t="s">
        <v>
899</v>
      </c>
    </row>
    <row r="697" spans="3:4">
      <c r="C697" s="66" t="s">
        <v>
838</v>
      </c>
      <c r="D697" s="67" t="s">
        <v>
900</v>
      </c>
    </row>
    <row r="698" spans="3:4">
      <c r="C698" s="66" t="s">
        <v>
901</v>
      </c>
      <c r="D698" s="67" t="s">
        <v>
902</v>
      </c>
    </row>
    <row r="699" spans="3:4">
      <c r="C699" s="66" t="s">
        <v>
901</v>
      </c>
      <c r="D699" s="67" t="s">
        <v>
903</v>
      </c>
    </row>
    <row r="700" spans="3:4">
      <c r="C700" s="66" t="s">
        <v>
901</v>
      </c>
      <c r="D700" s="67" t="s">
        <v>
904</v>
      </c>
    </row>
    <row r="701" spans="3:4">
      <c r="C701" s="66" t="s">
        <v>
901</v>
      </c>
      <c r="D701" s="67" t="s">
        <v>
905</v>
      </c>
    </row>
    <row r="702" spans="3:4">
      <c r="C702" s="66" t="s">
        <v>
901</v>
      </c>
      <c r="D702" s="67" t="s">
        <v>
906</v>
      </c>
    </row>
    <row r="703" spans="3:4">
      <c r="C703" s="66" t="s">
        <v>
901</v>
      </c>
      <c r="D703" s="67" t="s">
        <v>
907</v>
      </c>
    </row>
    <row r="704" spans="3:4">
      <c r="C704" s="66" t="s">
        <v>
901</v>
      </c>
      <c r="D704" s="67" t="s">
        <v>
908</v>
      </c>
    </row>
    <row r="705" spans="3:4">
      <c r="C705" s="66" t="s">
        <v>
901</v>
      </c>
      <c r="D705" s="67" t="s">
        <v>
909</v>
      </c>
    </row>
    <row r="706" spans="3:4">
      <c r="C706" s="66" t="s">
        <v>
901</v>
      </c>
      <c r="D706" s="67" t="s">
        <v>
910</v>
      </c>
    </row>
    <row r="707" spans="3:4">
      <c r="C707" s="66" t="s">
        <v>
901</v>
      </c>
      <c r="D707" s="67" t="s">
        <v>
911</v>
      </c>
    </row>
    <row r="708" spans="3:4">
      <c r="C708" s="66" t="s">
        <v>
901</v>
      </c>
      <c r="D708" s="67" t="s">
        <v>
912</v>
      </c>
    </row>
    <row r="709" spans="3:4">
      <c r="C709" s="66" t="s">
        <v>
901</v>
      </c>
      <c r="D709" s="67" t="s">
        <v>
913</v>
      </c>
    </row>
    <row r="710" spans="3:4">
      <c r="C710" s="66" t="s">
        <v>
901</v>
      </c>
      <c r="D710" s="67" t="s">
        <v>
914</v>
      </c>
    </row>
    <row r="711" spans="3:4">
      <c r="C711" s="66" t="s">
        <v>
901</v>
      </c>
      <c r="D711" s="67" t="s">
        <v>
915</v>
      </c>
    </row>
    <row r="712" spans="3:4">
      <c r="C712" s="66" t="s">
        <v>
901</v>
      </c>
      <c r="D712" s="67" t="s">
        <v>
916</v>
      </c>
    </row>
    <row r="713" spans="3:4">
      <c r="C713" s="66" t="s">
        <v>
901</v>
      </c>
      <c r="D713" s="67" t="s">
        <v>
917</v>
      </c>
    </row>
    <row r="714" spans="3:4">
      <c r="C714" s="66" t="s">
        <v>
901</v>
      </c>
      <c r="D714" s="67" t="s">
        <v>
918</v>
      </c>
    </row>
    <row r="715" spans="3:4">
      <c r="C715" s="66" t="s">
        <v>
901</v>
      </c>
      <c r="D715" s="67" t="s">
        <v>
919</v>
      </c>
    </row>
    <row r="716" spans="3:4">
      <c r="C716" s="66" t="s">
        <v>
901</v>
      </c>
      <c r="D716" s="67" t="s">
        <v>
920</v>
      </c>
    </row>
    <row r="717" spans="3:4">
      <c r="C717" s="66" t="s">
        <v>
901</v>
      </c>
      <c r="D717" s="67" t="s">
        <v>
921</v>
      </c>
    </row>
    <row r="718" spans="3:4">
      <c r="C718" s="66" t="s">
        <v>
901</v>
      </c>
      <c r="D718" s="67" t="s">
        <v>
922</v>
      </c>
    </row>
    <row r="719" spans="3:4">
      <c r="C719" s="66" t="s">
        <v>
901</v>
      </c>
      <c r="D719" s="67" t="s">
        <v>
923</v>
      </c>
    </row>
    <row r="720" spans="3:4">
      <c r="C720" s="66" t="s">
        <v>
901</v>
      </c>
      <c r="D720" s="67" t="s">
        <v>
924</v>
      </c>
    </row>
    <row r="721" spans="3:4">
      <c r="C721" s="66" t="s">
        <v>
901</v>
      </c>
      <c r="D721" s="67" t="s">
        <v>
925</v>
      </c>
    </row>
    <row r="722" spans="3:4">
      <c r="C722" s="66" t="s">
        <v>
901</v>
      </c>
      <c r="D722" s="67" t="s">
        <v>
926</v>
      </c>
    </row>
    <row r="723" spans="3:4">
      <c r="C723" s="66" t="s">
        <v>
901</v>
      </c>
      <c r="D723" s="67" t="s">
        <v>
927</v>
      </c>
    </row>
    <row r="724" spans="3:4">
      <c r="C724" s="66" t="s">
        <v>
901</v>
      </c>
      <c r="D724" s="67" t="s">
        <v>
928</v>
      </c>
    </row>
    <row r="725" spans="3:4">
      <c r="C725" s="66" t="s">
        <v>
901</v>
      </c>
      <c r="D725" s="67" t="s">
        <v>
929</v>
      </c>
    </row>
    <row r="726" spans="3:4">
      <c r="C726" s="66" t="s">
        <v>
901</v>
      </c>
      <c r="D726" s="67" t="s">
        <v>
930</v>
      </c>
    </row>
    <row r="727" spans="3:4">
      <c r="C727" s="66" t="s">
        <v>
901</v>
      </c>
      <c r="D727" s="67" t="s">
        <v>
931</v>
      </c>
    </row>
    <row r="728" spans="3:4">
      <c r="C728" s="66" t="s">
        <v>
901</v>
      </c>
      <c r="D728" s="67" t="s">
        <v>
932</v>
      </c>
    </row>
    <row r="729" spans="3:4">
      <c r="C729" s="66" t="s">
        <v>
901</v>
      </c>
      <c r="D729" s="67" t="s">
        <v>
933</v>
      </c>
    </row>
    <row r="730" spans="3:4">
      <c r="C730" s="66" t="s">
        <v>
901</v>
      </c>
      <c r="D730" s="67" t="s">
        <v>
934</v>
      </c>
    </row>
    <row r="731" spans="3:4">
      <c r="C731" s="66" t="s">
        <v>
935</v>
      </c>
      <c r="D731" s="67" t="s">
        <v>
936</v>
      </c>
    </row>
    <row r="732" spans="3:4">
      <c r="C732" s="66" t="s">
        <v>
935</v>
      </c>
      <c r="D732" s="67" t="s">
        <v>
937</v>
      </c>
    </row>
    <row r="733" spans="3:4">
      <c r="C733" s="66" t="s">
        <v>
935</v>
      </c>
      <c r="D733" s="67" t="s">
        <v>
938</v>
      </c>
    </row>
    <row r="734" spans="3:4">
      <c r="C734" s="66" t="s">
        <v>
935</v>
      </c>
      <c r="D734" s="67" t="s">
        <v>
939</v>
      </c>
    </row>
    <row r="735" spans="3:4">
      <c r="C735" s="66" t="s">
        <v>
935</v>
      </c>
      <c r="D735" s="67" t="s">
        <v>
940</v>
      </c>
    </row>
    <row r="736" spans="3:4">
      <c r="C736" s="66" t="s">
        <v>
935</v>
      </c>
      <c r="D736" s="67" t="s">
        <v>
941</v>
      </c>
    </row>
    <row r="737" spans="3:4">
      <c r="C737" s="66" t="s">
        <v>
935</v>
      </c>
      <c r="D737" s="67" t="s">
        <v>
942</v>
      </c>
    </row>
    <row r="738" spans="3:4">
      <c r="C738" s="66" t="s">
        <v>
935</v>
      </c>
      <c r="D738" s="67" t="s">
        <v>
943</v>
      </c>
    </row>
    <row r="739" spans="3:4">
      <c r="C739" s="66" t="s">
        <v>
935</v>
      </c>
      <c r="D739" s="67" t="s">
        <v>
944</v>
      </c>
    </row>
    <row r="740" spans="3:4">
      <c r="C740" s="66" t="s">
        <v>
935</v>
      </c>
      <c r="D740" s="67" t="s">
        <v>
945</v>
      </c>
    </row>
    <row r="741" spans="3:4">
      <c r="C741" s="66" t="s">
        <v>
935</v>
      </c>
      <c r="D741" s="67" t="s">
        <v>
946</v>
      </c>
    </row>
    <row r="742" spans="3:4">
      <c r="C742" s="66" t="s">
        <v>
935</v>
      </c>
      <c r="D742" s="67" t="s">
        <v>
947</v>
      </c>
    </row>
    <row r="743" spans="3:4">
      <c r="C743" s="66" t="s">
        <v>
935</v>
      </c>
      <c r="D743" s="67" t="s">
        <v>
948</v>
      </c>
    </row>
    <row r="744" spans="3:4">
      <c r="C744" s="66" t="s">
        <v>
935</v>
      </c>
      <c r="D744" s="67" t="s">
        <v>
949</v>
      </c>
    </row>
    <row r="745" spans="3:4">
      <c r="C745" s="66" t="s">
        <v>
935</v>
      </c>
      <c r="D745" s="67" t="s">
        <v>
950</v>
      </c>
    </row>
    <row r="746" spans="3:4">
      <c r="C746" s="66" t="s">
        <v>
935</v>
      </c>
      <c r="D746" s="67" t="s">
        <v>
951</v>
      </c>
    </row>
    <row r="747" spans="3:4">
      <c r="C747" s="66" t="s">
        <v>
935</v>
      </c>
      <c r="D747" s="67" t="s">
        <v>
952</v>
      </c>
    </row>
    <row r="748" spans="3:4">
      <c r="C748" s="66" t="s">
        <v>
935</v>
      </c>
      <c r="D748" s="67" t="s">
        <v>
953</v>
      </c>
    </row>
    <row r="749" spans="3:4">
      <c r="C749" s="66" t="s">
        <v>
935</v>
      </c>
      <c r="D749" s="67" t="s">
        <v>
954</v>
      </c>
    </row>
    <row r="750" spans="3:4">
      <c r="C750" s="66" t="s">
        <v>
935</v>
      </c>
      <c r="D750" s="67" t="s">
        <v>
955</v>
      </c>
    </row>
    <row r="751" spans="3:4">
      <c r="C751" s="66" t="s">
        <v>
935</v>
      </c>
      <c r="D751" s="67" t="s">
        <v>
956</v>
      </c>
    </row>
    <row r="752" spans="3:4">
      <c r="C752" s="66" t="s">
        <v>
935</v>
      </c>
      <c r="D752" s="67" t="s">
        <v>
957</v>
      </c>
    </row>
    <row r="753" spans="3:4">
      <c r="C753" s="66" t="s">
        <v>
935</v>
      </c>
      <c r="D753" s="67" t="s">
        <v>
958</v>
      </c>
    </row>
    <row r="754" spans="3:4">
      <c r="C754" s="66" t="s">
        <v>
935</v>
      </c>
      <c r="D754" s="67" t="s">
        <v>
959</v>
      </c>
    </row>
    <row r="755" spans="3:4">
      <c r="C755" s="66" t="s">
        <v>
935</v>
      </c>
      <c r="D755" s="67" t="s">
        <v>
960</v>
      </c>
    </row>
    <row r="756" spans="3:4">
      <c r="C756" s="66" t="s">
        <v>
935</v>
      </c>
      <c r="D756" s="67" t="s">
        <v>
961</v>
      </c>
    </row>
    <row r="757" spans="3:4">
      <c r="C757" s="66" t="s">
        <v>
935</v>
      </c>
      <c r="D757" s="67" t="s">
        <v>
962</v>
      </c>
    </row>
    <row r="758" spans="3:4">
      <c r="C758" s="66" t="s">
        <v>
935</v>
      </c>
      <c r="D758" s="67" t="s">
        <v>
963</v>
      </c>
    </row>
    <row r="759" spans="3:4">
      <c r="C759" s="66" t="s">
        <v>
935</v>
      </c>
      <c r="D759" s="67" t="s">
        <v>
964</v>
      </c>
    </row>
    <row r="760" spans="3:4">
      <c r="C760" s="66" t="s">
        <v>
935</v>
      </c>
      <c r="D760" s="67" t="s">
        <v>
965</v>
      </c>
    </row>
    <row r="761" spans="3:4">
      <c r="C761" s="66" t="s">
        <v>
966</v>
      </c>
      <c r="D761" s="67" t="s">
        <v>
967</v>
      </c>
    </row>
    <row r="762" spans="3:4">
      <c r="C762" s="66" t="s">
        <v>
966</v>
      </c>
      <c r="D762" s="67" t="s">
        <v>
968</v>
      </c>
    </row>
    <row r="763" spans="3:4">
      <c r="C763" s="66" t="s">
        <v>
966</v>
      </c>
      <c r="D763" s="67" t="s">
        <v>
969</v>
      </c>
    </row>
    <row r="764" spans="3:4">
      <c r="C764" s="66" t="s">
        <v>
966</v>
      </c>
      <c r="D764" s="67" t="s">
        <v>
970</v>
      </c>
    </row>
    <row r="765" spans="3:4">
      <c r="C765" s="66" t="s">
        <v>
966</v>
      </c>
      <c r="D765" s="67" t="s">
        <v>
971</v>
      </c>
    </row>
    <row r="766" spans="3:4">
      <c r="C766" s="66" t="s">
        <v>
966</v>
      </c>
      <c r="D766" s="67" t="s">
        <v>
972</v>
      </c>
    </row>
    <row r="767" spans="3:4">
      <c r="C767" s="66" t="s">
        <v>
966</v>
      </c>
      <c r="D767" s="67" t="s">
        <v>
973</v>
      </c>
    </row>
    <row r="768" spans="3:4">
      <c r="C768" s="66" t="s">
        <v>
966</v>
      </c>
      <c r="D768" s="67" t="s">
        <v>
974</v>
      </c>
    </row>
    <row r="769" spans="3:4">
      <c r="C769" s="66" t="s">
        <v>
966</v>
      </c>
      <c r="D769" s="67" t="s">
        <v>
975</v>
      </c>
    </row>
    <row r="770" spans="3:4">
      <c r="C770" s="66" t="s">
        <v>
966</v>
      </c>
      <c r="D770" s="67" t="s">
        <v>
976</v>
      </c>
    </row>
    <row r="771" spans="3:4">
      <c r="C771" s="66" t="s">
        <v>
966</v>
      </c>
      <c r="D771" s="67" t="s">
        <v>
977</v>
      </c>
    </row>
    <row r="772" spans="3:4">
      <c r="C772" s="66" t="s">
        <v>
966</v>
      </c>
      <c r="D772" s="67" t="s">
        <v>
978</v>
      </c>
    </row>
    <row r="773" spans="3:4">
      <c r="C773" s="66" t="s">
        <v>
966</v>
      </c>
      <c r="D773" s="67" t="s">
        <v>
979</v>
      </c>
    </row>
    <row r="774" spans="3:4">
      <c r="C774" s="66" t="s">
        <v>
966</v>
      </c>
      <c r="D774" s="67" t="s">
        <v>
980</v>
      </c>
    </row>
    <row r="775" spans="3:4">
      <c r="C775" s="66" t="s">
        <v>
966</v>
      </c>
      <c r="D775" s="67" t="s">
        <v>
538</v>
      </c>
    </row>
    <row r="776" spans="3:4">
      <c r="C776" s="66" t="s">
        <v>
981</v>
      </c>
      <c r="D776" s="67" t="s">
        <v>
982</v>
      </c>
    </row>
    <row r="777" spans="3:4">
      <c r="C777" s="66" t="s">
        <v>
981</v>
      </c>
      <c r="D777" s="67" t="s">
        <v>
983</v>
      </c>
    </row>
    <row r="778" spans="3:4">
      <c r="C778" s="66" t="s">
        <v>
981</v>
      </c>
      <c r="D778" s="67" t="s">
        <v>
984</v>
      </c>
    </row>
    <row r="779" spans="3:4">
      <c r="C779" s="66" t="s">
        <v>
981</v>
      </c>
      <c r="D779" s="67" t="s">
        <v>
985</v>
      </c>
    </row>
    <row r="780" spans="3:4">
      <c r="C780" s="66" t="s">
        <v>
981</v>
      </c>
      <c r="D780" s="67" t="s">
        <v>
986</v>
      </c>
    </row>
    <row r="781" spans="3:4">
      <c r="C781" s="66" t="s">
        <v>
981</v>
      </c>
      <c r="D781" s="67" t="s">
        <v>
987</v>
      </c>
    </row>
    <row r="782" spans="3:4">
      <c r="C782" s="66" t="s">
        <v>
981</v>
      </c>
      <c r="D782" s="67" t="s">
        <v>
988</v>
      </c>
    </row>
    <row r="783" spans="3:4">
      <c r="C783" s="66" t="s">
        <v>
981</v>
      </c>
      <c r="D783" s="67" t="s">
        <v>
989</v>
      </c>
    </row>
    <row r="784" spans="3:4">
      <c r="C784" s="66" t="s">
        <v>
981</v>
      </c>
      <c r="D784" s="67" t="s">
        <v>
990</v>
      </c>
    </row>
    <row r="785" spans="3:4">
      <c r="C785" s="66" t="s">
        <v>
981</v>
      </c>
      <c r="D785" s="67" t="s">
        <v>
991</v>
      </c>
    </row>
    <row r="786" spans="3:4">
      <c r="C786" s="66" t="s">
        <v>
981</v>
      </c>
      <c r="D786" s="67" t="s">
        <v>
992</v>
      </c>
    </row>
    <row r="787" spans="3:4">
      <c r="C787" s="66" t="s">
        <v>
981</v>
      </c>
      <c r="D787" s="67" t="s">
        <v>
993</v>
      </c>
    </row>
    <row r="788" spans="3:4">
      <c r="C788" s="66" t="s">
        <v>
981</v>
      </c>
      <c r="D788" s="67" t="s">
        <v>
994</v>
      </c>
    </row>
    <row r="789" spans="3:4">
      <c r="C789" s="66" t="s">
        <v>
981</v>
      </c>
      <c r="D789" s="67" t="s">
        <v>
995</v>
      </c>
    </row>
    <row r="790" spans="3:4">
      <c r="C790" s="66" t="s">
        <v>
981</v>
      </c>
      <c r="D790" s="67" t="s">
        <v>
996</v>
      </c>
    </row>
    <row r="791" spans="3:4">
      <c r="C791" s="66" t="s">
        <v>
981</v>
      </c>
      <c r="D791" s="67" t="s">
        <v>
997</v>
      </c>
    </row>
    <row r="792" spans="3:4">
      <c r="C792" s="66" t="s">
        <v>
981</v>
      </c>
      <c r="D792" s="67" t="s">
        <v>
998</v>
      </c>
    </row>
    <row r="793" spans="3:4">
      <c r="C793" s="66" t="s">
        <v>
981</v>
      </c>
      <c r="D793" s="67" t="s">
        <v>
999</v>
      </c>
    </row>
    <row r="794" spans="3:4">
      <c r="C794" s="66" t="s">
        <v>
981</v>
      </c>
      <c r="D794" s="67" t="s">
        <v>
1000</v>
      </c>
    </row>
    <row r="795" spans="3:4">
      <c r="C795" s="66" t="s">
        <v>
1001</v>
      </c>
      <c r="D795" s="67" t="s">
        <v>
1002</v>
      </c>
    </row>
    <row r="796" spans="3:4">
      <c r="C796" s="66" t="s">
        <v>
1001</v>
      </c>
      <c r="D796" s="67" t="s">
        <v>
1003</v>
      </c>
    </row>
    <row r="797" spans="3:4">
      <c r="C797" s="66" t="s">
        <v>
1001</v>
      </c>
      <c r="D797" s="67" t="s">
        <v>
1004</v>
      </c>
    </row>
    <row r="798" spans="3:4">
      <c r="C798" s="66" t="s">
        <v>
1001</v>
      </c>
      <c r="D798" s="67" t="s">
        <v>
1005</v>
      </c>
    </row>
    <row r="799" spans="3:4">
      <c r="C799" s="66" t="s">
        <v>
1001</v>
      </c>
      <c r="D799" s="67" t="s">
        <v>
1006</v>
      </c>
    </row>
    <row r="800" spans="3:4">
      <c r="C800" s="66" t="s">
        <v>
1001</v>
      </c>
      <c r="D800" s="67" t="s">
        <v>
1007</v>
      </c>
    </row>
    <row r="801" spans="3:4">
      <c r="C801" s="66" t="s">
        <v>
1001</v>
      </c>
      <c r="D801" s="67" t="s">
        <v>
1008</v>
      </c>
    </row>
    <row r="802" spans="3:4">
      <c r="C802" s="66" t="s">
        <v>
1001</v>
      </c>
      <c r="D802" s="67" t="s">
        <v>
1009</v>
      </c>
    </row>
    <row r="803" spans="3:4">
      <c r="C803" s="66" t="s">
        <v>
1001</v>
      </c>
      <c r="D803" s="67" t="s">
        <v>
1010</v>
      </c>
    </row>
    <row r="804" spans="3:4">
      <c r="C804" s="66" t="s">
        <v>
1001</v>
      </c>
      <c r="D804" s="67" t="s">
        <v>
1011</v>
      </c>
    </row>
    <row r="805" spans="3:4">
      <c r="C805" s="66" t="s">
        <v>
1001</v>
      </c>
      <c r="D805" s="67" t="s">
        <v>
360</v>
      </c>
    </row>
    <row r="806" spans="3:4">
      <c r="C806" s="66" t="s">
        <v>
1001</v>
      </c>
      <c r="D806" s="67" t="s">
        <v>
1012</v>
      </c>
    </row>
    <row r="807" spans="3:4">
      <c r="C807" s="66" t="s">
        <v>
1001</v>
      </c>
      <c r="D807" s="67" t="s">
        <v>
1013</v>
      </c>
    </row>
    <row r="808" spans="3:4">
      <c r="C808" s="66" t="s">
        <v>
1001</v>
      </c>
      <c r="D808" s="67" t="s">
        <v>
1014</v>
      </c>
    </row>
    <row r="809" spans="3:4">
      <c r="C809" s="66" t="s">
        <v>
1001</v>
      </c>
      <c r="D809" s="67" t="s">
        <v>
1015</v>
      </c>
    </row>
    <row r="810" spans="3:4">
      <c r="C810" s="66" t="s">
        <v>
1001</v>
      </c>
      <c r="D810" s="67" t="s">
        <v>
1016</v>
      </c>
    </row>
    <row r="811" spans="3:4">
      <c r="C811" s="66" t="s">
        <v>
1001</v>
      </c>
      <c r="D811" s="67" t="s">
        <v>
1017</v>
      </c>
    </row>
    <row r="812" spans="3:4">
      <c r="C812" s="66" t="s">
        <v>
1018</v>
      </c>
      <c r="D812" s="67" t="s">
        <v>
1019</v>
      </c>
    </row>
    <row r="813" spans="3:4">
      <c r="C813" s="66" t="s">
        <v>
1018</v>
      </c>
      <c r="D813" s="67" t="s">
        <v>
1020</v>
      </c>
    </row>
    <row r="814" spans="3:4">
      <c r="C814" s="66" t="s">
        <v>
1018</v>
      </c>
      <c r="D814" s="67" t="s">
        <v>
1021</v>
      </c>
    </row>
    <row r="815" spans="3:4">
      <c r="C815" s="66" t="s">
        <v>
1018</v>
      </c>
      <c r="D815" s="67" t="s">
        <v>
1022</v>
      </c>
    </row>
    <row r="816" spans="3:4">
      <c r="C816" s="66" t="s">
        <v>
1018</v>
      </c>
      <c r="D816" s="67" t="s">
        <v>
1023</v>
      </c>
    </row>
    <row r="817" spans="3:4">
      <c r="C817" s="66" t="s">
        <v>
1018</v>
      </c>
      <c r="D817" s="67" t="s">
        <v>
1024</v>
      </c>
    </row>
    <row r="818" spans="3:4">
      <c r="C818" s="66" t="s">
        <v>
1018</v>
      </c>
      <c r="D818" s="67" t="s">
        <v>
1025</v>
      </c>
    </row>
    <row r="819" spans="3:4">
      <c r="C819" s="66" t="s">
        <v>
1018</v>
      </c>
      <c r="D819" s="67" t="s">
        <v>
1026</v>
      </c>
    </row>
    <row r="820" spans="3:4">
      <c r="C820" s="66" t="s">
        <v>
1018</v>
      </c>
      <c r="D820" s="67" t="s">
        <v>
1027</v>
      </c>
    </row>
    <row r="821" spans="3:4">
      <c r="C821" s="66" t="s">
        <v>
1018</v>
      </c>
      <c r="D821" s="67" t="s">
        <v>
1028</v>
      </c>
    </row>
    <row r="822" spans="3:4">
      <c r="C822" s="66" t="s">
        <v>
1018</v>
      </c>
      <c r="D822" s="67" t="s">
        <v>
1029</v>
      </c>
    </row>
    <row r="823" spans="3:4">
      <c r="C823" s="66" t="s">
        <v>
1018</v>
      </c>
      <c r="D823" s="67" t="s">
        <v>
1030</v>
      </c>
    </row>
    <row r="824" spans="3:4">
      <c r="C824" s="66" t="s">
        <v>
1018</v>
      </c>
      <c r="D824" s="67" t="s">
        <v>
1031</v>
      </c>
    </row>
    <row r="825" spans="3:4">
      <c r="C825" s="66" t="s">
        <v>
1018</v>
      </c>
      <c r="D825" s="67" t="s">
        <v>
1032</v>
      </c>
    </row>
    <row r="826" spans="3:4">
      <c r="C826" s="66" t="s">
        <v>
1018</v>
      </c>
      <c r="D826" s="67" t="s">
        <v>
1033</v>
      </c>
    </row>
    <row r="827" spans="3:4">
      <c r="C827" s="66" t="s">
        <v>
1018</v>
      </c>
      <c r="D827" s="67" t="s">
        <v>
1034</v>
      </c>
    </row>
    <row r="828" spans="3:4">
      <c r="C828" s="66" t="s">
        <v>
1018</v>
      </c>
      <c r="D828" s="67" t="s">
        <v>
421</v>
      </c>
    </row>
    <row r="829" spans="3:4">
      <c r="C829" s="66" t="s">
        <v>
1018</v>
      </c>
      <c r="D829" s="67" t="s">
        <v>
1035</v>
      </c>
    </row>
    <row r="830" spans="3:4">
      <c r="C830" s="66" t="s">
        <v>
1018</v>
      </c>
      <c r="D830" s="67" t="s">
        <v>
1036</v>
      </c>
    </row>
    <row r="831" spans="3:4">
      <c r="C831" s="66" t="s">
        <v>
1018</v>
      </c>
      <c r="D831" s="67" t="s">
        <v>
1037</v>
      </c>
    </row>
    <row r="832" spans="3:4">
      <c r="C832" s="66" t="s">
        <v>
1018</v>
      </c>
      <c r="D832" s="67" t="s">
        <v>
1038</v>
      </c>
    </row>
    <row r="833" spans="3:4">
      <c r="C833" s="66" t="s">
        <v>
1018</v>
      </c>
      <c r="D833" s="67" t="s">
        <v>
1039</v>
      </c>
    </row>
    <row r="834" spans="3:4">
      <c r="C834" s="66" t="s">
        <v>
1018</v>
      </c>
      <c r="D834" s="67" t="s">
        <v>
1040</v>
      </c>
    </row>
    <row r="835" spans="3:4">
      <c r="C835" s="66" t="s">
        <v>
1018</v>
      </c>
      <c r="D835" s="67" t="s">
        <v>
1041</v>
      </c>
    </row>
    <row r="836" spans="3:4">
      <c r="C836" s="66" t="s">
        <v>
1018</v>
      </c>
      <c r="D836" s="67" t="s">
        <v>
1042</v>
      </c>
    </row>
    <row r="837" spans="3:4">
      <c r="C837" s="66" t="s">
        <v>
1018</v>
      </c>
      <c r="D837" s="67" t="s">
        <v>
1043</v>
      </c>
    </row>
    <row r="838" spans="3:4">
      <c r="C838" s="66" t="s">
        <v>
1018</v>
      </c>
      <c r="D838" s="67" t="s">
        <v>
1044</v>
      </c>
    </row>
    <row r="839" spans="3:4">
      <c r="C839" s="66" t="s">
        <v>
1045</v>
      </c>
      <c r="D839" s="67" t="s">
        <v>
1046</v>
      </c>
    </row>
    <row r="840" spans="3:4">
      <c r="C840" s="66" t="s">
        <v>
1045</v>
      </c>
      <c r="D840" s="67" t="s">
        <v>
1047</v>
      </c>
    </row>
    <row r="841" spans="3:4">
      <c r="C841" s="66" t="s">
        <v>
1045</v>
      </c>
      <c r="D841" s="67" t="s">
        <v>
1048</v>
      </c>
    </row>
    <row r="842" spans="3:4">
      <c r="C842" s="66" t="s">
        <v>
1045</v>
      </c>
      <c r="D842" s="67" t="s">
        <v>
1049</v>
      </c>
    </row>
    <row r="843" spans="3:4">
      <c r="C843" s="66" t="s">
        <v>
1045</v>
      </c>
      <c r="D843" s="67" t="s">
        <v>
1050</v>
      </c>
    </row>
    <row r="844" spans="3:4">
      <c r="C844" s="66" t="s">
        <v>
1045</v>
      </c>
      <c r="D844" s="67" t="s">
        <v>
1051</v>
      </c>
    </row>
    <row r="845" spans="3:4">
      <c r="C845" s="66" t="s">
        <v>
1045</v>
      </c>
      <c r="D845" s="67" t="s">
        <v>
1052</v>
      </c>
    </row>
    <row r="846" spans="3:4">
      <c r="C846" s="66" t="s">
        <v>
1045</v>
      </c>
      <c r="D846" s="67" t="s">
        <v>
1053</v>
      </c>
    </row>
    <row r="847" spans="3:4">
      <c r="C847" s="66" t="s">
        <v>
1045</v>
      </c>
      <c r="D847" s="67" t="s">
        <v>
1054</v>
      </c>
    </row>
    <row r="848" spans="3:4">
      <c r="C848" s="66" t="s">
        <v>
1045</v>
      </c>
      <c r="D848" s="67" t="s">
        <v>
1055</v>
      </c>
    </row>
    <row r="849" spans="3:4">
      <c r="C849" s="66" t="s">
        <v>
1045</v>
      </c>
      <c r="D849" s="67" t="s">
        <v>
1056</v>
      </c>
    </row>
    <row r="850" spans="3:4">
      <c r="C850" s="66" t="s">
        <v>
1045</v>
      </c>
      <c r="D850" s="67" t="s">
        <v>
1057</v>
      </c>
    </row>
    <row r="851" spans="3:4">
      <c r="C851" s="66" t="s">
        <v>
1045</v>
      </c>
      <c r="D851" s="67" t="s">
        <v>
1058</v>
      </c>
    </row>
    <row r="852" spans="3:4">
      <c r="C852" s="66" t="s">
        <v>
1045</v>
      </c>
      <c r="D852" s="67" t="s">
        <v>
1059</v>
      </c>
    </row>
    <row r="853" spans="3:4">
      <c r="C853" s="66" t="s">
        <v>
1045</v>
      </c>
      <c r="D853" s="67" t="s">
        <v>
1060</v>
      </c>
    </row>
    <row r="854" spans="3:4">
      <c r="C854" s="66" t="s">
        <v>
1045</v>
      </c>
      <c r="D854" s="67" t="s">
        <v>
1061</v>
      </c>
    </row>
    <row r="855" spans="3:4">
      <c r="C855" s="66" t="s">
        <v>
1045</v>
      </c>
      <c r="D855" s="67" t="s">
        <v>
1062</v>
      </c>
    </row>
    <row r="856" spans="3:4">
      <c r="C856" s="66" t="s">
        <v>
1045</v>
      </c>
      <c r="D856" s="67" t="s">
        <v>
1063</v>
      </c>
    </row>
    <row r="857" spans="3:4">
      <c r="C857" s="66" t="s">
        <v>
1045</v>
      </c>
      <c r="D857" s="67" t="s">
        <v>
1064</v>
      </c>
    </row>
    <row r="858" spans="3:4">
      <c r="C858" s="66" t="s">
        <v>
1045</v>
      </c>
      <c r="D858" s="67" t="s">
        <v>
1065</v>
      </c>
    </row>
    <row r="859" spans="3:4">
      <c r="C859" s="66" t="s">
        <v>
1045</v>
      </c>
      <c r="D859" s="67" t="s">
        <v>
1066</v>
      </c>
    </row>
    <row r="860" spans="3:4">
      <c r="C860" s="66" t="s">
        <v>
1045</v>
      </c>
      <c r="D860" s="67" t="s">
        <v>
703</v>
      </c>
    </row>
    <row r="861" spans="3:4">
      <c r="C861" s="66" t="s">
        <v>
1045</v>
      </c>
      <c r="D861" s="67" t="s">
        <v>
1067</v>
      </c>
    </row>
    <row r="862" spans="3:4">
      <c r="C862" s="66" t="s">
        <v>
1045</v>
      </c>
      <c r="D862" s="67" t="s">
        <v>
1068</v>
      </c>
    </row>
    <row r="863" spans="3:4">
      <c r="C863" s="66" t="s">
        <v>
1045</v>
      </c>
      <c r="D863" s="67" t="s">
        <v>
1069</v>
      </c>
    </row>
    <row r="864" spans="3:4">
      <c r="C864" s="66" t="s">
        <v>
1045</v>
      </c>
      <c r="D864" s="67" t="s">
        <v>
1070</v>
      </c>
    </row>
    <row r="865" spans="3:4">
      <c r="C865" s="66" t="s">
        <v>
1045</v>
      </c>
      <c r="D865" s="67" t="s">
        <v>
1071</v>
      </c>
    </row>
    <row r="866" spans="3:4">
      <c r="C866" s="66" t="s">
        <v>
1045</v>
      </c>
      <c r="D866" s="67" t="s">
        <v>
1072</v>
      </c>
    </row>
    <row r="867" spans="3:4">
      <c r="C867" s="66" t="s">
        <v>
1045</v>
      </c>
      <c r="D867" s="67" t="s">
        <v>
1073</v>
      </c>
    </row>
    <row r="868" spans="3:4">
      <c r="C868" s="66" t="s">
        <v>
1045</v>
      </c>
      <c r="D868" s="67" t="s">
        <v>
1074</v>
      </c>
    </row>
    <row r="869" spans="3:4">
      <c r="C869" s="66" t="s">
        <v>
1045</v>
      </c>
      <c r="D869" s="67" t="s">
        <v>
1075</v>
      </c>
    </row>
    <row r="870" spans="3:4">
      <c r="C870" s="66" t="s">
        <v>
1045</v>
      </c>
      <c r="D870" s="67" t="s">
        <v>
1076</v>
      </c>
    </row>
    <row r="871" spans="3:4">
      <c r="C871" s="66" t="s">
        <v>
1045</v>
      </c>
      <c r="D871" s="67" t="s">
        <v>
1077</v>
      </c>
    </row>
    <row r="872" spans="3:4">
      <c r="C872" s="66" t="s">
        <v>
1045</v>
      </c>
      <c r="D872" s="67" t="s">
        <v>
1078</v>
      </c>
    </row>
    <row r="873" spans="3:4">
      <c r="C873" s="66" t="s">
        <v>
1045</v>
      </c>
      <c r="D873" s="67" t="s">
        <v>
1079</v>
      </c>
    </row>
    <row r="874" spans="3:4">
      <c r="C874" s="66" t="s">
        <v>
1045</v>
      </c>
      <c r="D874" s="67" t="s">
        <v>
1080</v>
      </c>
    </row>
    <row r="875" spans="3:4">
      <c r="C875" s="66" t="s">
        <v>
1045</v>
      </c>
      <c r="D875" s="67" t="s">
        <v>
1081</v>
      </c>
    </row>
    <row r="876" spans="3:4">
      <c r="C876" s="66" t="s">
        <v>
1045</v>
      </c>
      <c r="D876" s="67" t="s">
        <v>
1082</v>
      </c>
    </row>
    <row r="877" spans="3:4">
      <c r="C877" s="66" t="s">
        <v>
1045</v>
      </c>
      <c r="D877" s="67" t="s">
        <v>
1083</v>
      </c>
    </row>
    <row r="878" spans="3:4">
      <c r="C878" s="66" t="s">
        <v>
1045</v>
      </c>
      <c r="D878" s="67" t="s">
        <v>
1084</v>
      </c>
    </row>
    <row r="879" spans="3:4">
      <c r="C879" s="66" t="s">
        <v>
1045</v>
      </c>
      <c r="D879" s="67" t="s">
        <v>
1085</v>
      </c>
    </row>
    <row r="880" spans="3:4">
      <c r="C880" s="66" t="s">
        <v>
1045</v>
      </c>
      <c r="D880" s="67" t="s">
        <v>
1086</v>
      </c>
    </row>
    <row r="881" spans="3:4">
      <c r="C881" s="66" t="s">
        <v>
1045</v>
      </c>
      <c r="D881" s="67" t="s">
        <v>
1087</v>
      </c>
    </row>
    <row r="882" spans="3:4">
      <c r="C882" s="66" t="s">
        <v>
1045</v>
      </c>
      <c r="D882" s="67" t="s">
        <v>
1088</v>
      </c>
    </row>
    <row r="883" spans="3:4">
      <c r="C883" s="66" t="s">
        <v>
1045</v>
      </c>
      <c r="D883" s="67" t="s">
        <v>
1089</v>
      </c>
    </row>
    <row r="884" spans="3:4">
      <c r="C884" s="66" t="s">
        <v>
1045</v>
      </c>
      <c r="D884" s="67" t="s">
        <v>
1090</v>
      </c>
    </row>
    <row r="885" spans="3:4">
      <c r="C885" s="66" t="s">
        <v>
1045</v>
      </c>
      <c r="D885" s="67" t="s">
        <v>
1091</v>
      </c>
    </row>
    <row r="886" spans="3:4">
      <c r="C886" s="66" t="s">
        <v>
1045</v>
      </c>
      <c r="D886" s="67" t="s">
        <v>
1092</v>
      </c>
    </row>
    <row r="887" spans="3:4">
      <c r="C887" s="66" t="s">
        <v>
1045</v>
      </c>
      <c r="D887" s="67" t="s">
        <v>
1093</v>
      </c>
    </row>
    <row r="888" spans="3:4">
      <c r="C888" s="66" t="s">
        <v>
1045</v>
      </c>
      <c r="D888" s="67" t="s">
        <v>
1094</v>
      </c>
    </row>
    <row r="889" spans="3:4">
      <c r="C889" s="66" t="s">
        <v>
1045</v>
      </c>
      <c r="D889" s="67" t="s">
        <v>
1095</v>
      </c>
    </row>
    <row r="890" spans="3:4">
      <c r="C890" s="66" t="s">
        <v>
1045</v>
      </c>
      <c r="D890" s="67" t="s">
        <v>
1096</v>
      </c>
    </row>
    <row r="891" spans="3:4">
      <c r="C891" s="66" t="s">
        <v>
1045</v>
      </c>
      <c r="D891" s="67" t="s">
        <v>
1097</v>
      </c>
    </row>
    <row r="892" spans="3:4">
      <c r="C892" s="66" t="s">
        <v>
1045</v>
      </c>
      <c r="D892" s="67" t="s">
        <v>
1098</v>
      </c>
    </row>
    <row r="893" spans="3:4">
      <c r="C893" s="66" t="s">
        <v>
1045</v>
      </c>
      <c r="D893" s="67" t="s">
        <v>
1099</v>
      </c>
    </row>
    <row r="894" spans="3:4">
      <c r="C894" s="66" t="s">
        <v>
1045</v>
      </c>
      <c r="D894" s="67" t="s">
        <v>
1100</v>
      </c>
    </row>
    <row r="895" spans="3:4">
      <c r="C895" s="66" t="s">
        <v>
1045</v>
      </c>
      <c r="D895" s="67" t="s">
        <v>
1101</v>
      </c>
    </row>
    <row r="896" spans="3:4">
      <c r="C896" s="66" t="s">
        <v>
1045</v>
      </c>
      <c r="D896" s="67" t="s">
        <v>
1102</v>
      </c>
    </row>
    <row r="897" spans="3:4">
      <c r="C897" s="66" t="s">
        <v>
1045</v>
      </c>
      <c r="D897" s="67" t="s">
        <v>
1103</v>
      </c>
    </row>
    <row r="898" spans="3:4">
      <c r="C898" s="66" t="s">
        <v>
1045</v>
      </c>
      <c r="D898" s="67" t="s">
        <v>
1104</v>
      </c>
    </row>
    <row r="899" spans="3:4">
      <c r="C899" s="66" t="s">
        <v>
1045</v>
      </c>
      <c r="D899" s="67" t="s">
        <v>
1105</v>
      </c>
    </row>
    <row r="900" spans="3:4">
      <c r="C900" s="66" t="s">
        <v>
1045</v>
      </c>
      <c r="D900" s="67" t="s">
        <v>
1106</v>
      </c>
    </row>
    <row r="901" spans="3:4">
      <c r="C901" s="66" t="s">
        <v>
1045</v>
      </c>
      <c r="D901" s="67" t="s">
        <v>
1107</v>
      </c>
    </row>
    <row r="902" spans="3:4">
      <c r="C902" s="66" t="s">
        <v>
1045</v>
      </c>
      <c r="D902" s="67" t="s">
        <v>
360</v>
      </c>
    </row>
    <row r="903" spans="3:4">
      <c r="C903" s="66" t="s">
        <v>
1045</v>
      </c>
      <c r="D903" s="67" t="s">
        <v>
1108</v>
      </c>
    </row>
    <row r="904" spans="3:4">
      <c r="C904" s="66" t="s">
        <v>
1045</v>
      </c>
      <c r="D904" s="67" t="s">
        <v>
1109</v>
      </c>
    </row>
    <row r="905" spans="3:4">
      <c r="C905" s="66" t="s">
        <v>
1045</v>
      </c>
      <c r="D905" s="67" t="s">
        <v>
1110</v>
      </c>
    </row>
    <row r="906" spans="3:4">
      <c r="C906" s="66" t="s">
        <v>
1045</v>
      </c>
      <c r="D906" s="67" t="s">
        <v>
1111</v>
      </c>
    </row>
    <row r="907" spans="3:4">
      <c r="C907" s="66" t="s">
        <v>
1045</v>
      </c>
      <c r="D907" s="67" t="s">
        <v>
1112</v>
      </c>
    </row>
    <row r="908" spans="3:4">
      <c r="C908" s="66" t="s">
        <v>
1045</v>
      </c>
      <c r="D908" s="67" t="s">
        <v>
709</v>
      </c>
    </row>
    <row r="909" spans="3:4">
      <c r="C909" s="66" t="s">
        <v>
1045</v>
      </c>
      <c r="D909" s="67" t="s">
        <v>
1113</v>
      </c>
    </row>
    <row r="910" spans="3:4">
      <c r="C910" s="66" t="s">
        <v>
1045</v>
      </c>
      <c r="D910" s="67" t="s">
        <v>
1114</v>
      </c>
    </row>
    <row r="911" spans="3:4">
      <c r="C911" s="66" t="s">
        <v>
1045</v>
      </c>
      <c r="D911" s="67" t="s">
        <v>
1115</v>
      </c>
    </row>
    <row r="912" spans="3:4">
      <c r="C912" s="66" t="s">
        <v>
1045</v>
      </c>
      <c r="D912" s="67" t="s">
        <v>
1116</v>
      </c>
    </row>
    <row r="913" spans="3:5">
      <c r="C913" s="66" t="s">
        <v>
1045</v>
      </c>
      <c r="D913" s="67" t="s">
        <v>
1117</v>
      </c>
    </row>
    <row r="914" spans="3:5">
      <c r="C914" s="66" t="s">
        <v>
1045</v>
      </c>
      <c r="D914" s="67" t="s">
        <v>
1118</v>
      </c>
    </row>
    <row r="915" spans="3:5">
      <c r="C915" s="66" t="s">
        <v>
1045</v>
      </c>
      <c r="D915" s="67" t="s">
        <v>
1119</v>
      </c>
      <c r="E915" s="71"/>
    </row>
    <row r="916" spans="3:5">
      <c r="C916" s="66" t="s">
        <v>
1120</v>
      </c>
      <c r="D916" s="67" t="s">
        <v>
1121</v>
      </c>
    </row>
    <row r="917" spans="3:5">
      <c r="C917" s="66" t="s">
        <v>
1120</v>
      </c>
      <c r="D917" s="67" t="s">
        <v>
1122</v>
      </c>
    </row>
    <row r="918" spans="3:5">
      <c r="C918" s="66" t="s">
        <v>
1120</v>
      </c>
      <c r="D918" s="67" t="s">
        <v>
1123</v>
      </c>
    </row>
    <row r="919" spans="3:5">
      <c r="C919" s="66" t="s">
        <v>
1120</v>
      </c>
      <c r="D919" s="67" t="s">
        <v>
1124</v>
      </c>
    </row>
    <row r="920" spans="3:5">
      <c r="C920" s="66" t="s">
        <v>
1120</v>
      </c>
      <c r="D920" s="67" t="s">
        <v>
1125</v>
      </c>
    </row>
    <row r="921" spans="3:5">
      <c r="C921" s="66" t="s">
        <v>
1120</v>
      </c>
      <c r="D921" s="67" t="s">
        <v>
1126</v>
      </c>
    </row>
    <row r="922" spans="3:5">
      <c r="C922" s="66" t="s">
        <v>
1120</v>
      </c>
      <c r="D922" s="67" t="s">
        <v>
1127</v>
      </c>
    </row>
    <row r="923" spans="3:5">
      <c r="C923" s="66" t="s">
        <v>
1120</v>
      </c>
      <c r="D923" s="67" t="s">
        <v>
1128</v>
      </c>
    </row>
    <row r="924" spans="3:5">
      <c r="C924" s="66" t="s">
        <v>
1120</v>
      </c>
      <c r="D924" s="67" t="s">
        <v>
1129</v>
      </c>
    </row>
    <row r="925" spans="3:5">
      <c r="C925" s="66" t="s">
        <v>
1120</v>
      </c>
      <c r="D925" s="67" t="s">
        <v>
1130</v>
      </c>
    </row>
    <row r="926" spans="3:5">
      <c r="C926" s="66" t="s">
        <v>
1120</v>
      </c>
      <c r="D926" s="67" t="s">
        <v>
1131</v>
      </c>
    </row>
    <row r="927" spans="3:5">
      <c r="C927" s="66" t="s">
        <v>
1120</v>
      </c>
      <c r="D927" s="67" t="s">
        <v>
1132</v>
      </c>
    </row>
    <row r="928" spans="3:5">
      <c r="C928" s="66" t="s">
        <v>
1120</v>
      </c>
      <c r="D928" s="67" t="s">
        <v>
1133</v>
      </c>
    </row>
    <row r="929" spans="3:4">
      <c r="C929" s="66" t="s">
        <v>
1120</v>
      </c>
      <c r="D929" s="67" t="s">
        <v>
1134</v>
      </c>
    </row>
    <row r="930" spans="3:4">
      <c r="C930" s="66" t="s">
        <v>
1120</v>
      </c>
      <c r="D930" s="67" t="s">
        <v>
1135</v>
      </c>
    </row>
    <row r="931" spans="3:4">
      <c r="C931" s="66" t="s">
        <v>
1120</v>
      </c>
      <c r="D931" s="67" t="s">
        <v>
1136</v>
      </c>
    </row>
    <row r="932" spans="3:4">
      <c r="C932" s="66" t="s">
        <v>
1120</v>
      </c>
      <c r="D932" s="67" t="s">
        <v>
1137</v>
      </c>
    </row>
    <row r="933" spans="3:4">
      <c r="C933" s="66" t="s">
        <v>
1120</v>
      </c>
      <c r="D933" s="67" t="s">
        <v>
1138</v>
      </c>
    </row>
    <row r="934" spans="3:4">
      <c r="C934" s="66" t="s">
        <v>
1120</v>
      </c>
      <c r="D934" s="67" t="s">
        <v>
1139</v>
      </c>
    </row>
    <row r="935" spans="3:4">
      <c r="C935" s="66" t="s">
        <v>
1120</v>
      </c>
      <c r="D935" s="67" t="s">
        <v>
1140</v>
      </c>
    </row>
    <row r="936" spans="3:4">
      <c r="C936" s="66" t="s">
        <v>
1120</v>
      </c>
      <c r="D936" s="67" t="s">
        <v>
1141</v>
      </c>
    </row>
    <row r="937" spans="3:4">
      <c r="C937" s="66" t="s">
        <v>
1120</v>
      </c>
      <c r="D937" s="67" t="s">
        <v>
1142</v>
      </c>
    </row>
    <row r="938" spans="3:4">
      <c r="C938" s="66" t="s">
        <v>
1120</v>
      </c>
      <c r="D938" s="67" t="s">
        <v>
1143</v>
      </c>
    </row>
    <row r="939" spans="3:4">
      <c r="C939" s="66" t="s">
        <v>
1120</v>
      </c>
      <c r="D939" s="67" t="s">
        <v>
1144</v>
      </c>
    </row>
    <row r="940" spans="3:4">
      <c r="C940" s="66" t="s">
        <v>
1120</v>
      </c>
      <c r="D940" s="67" t="s">
        <v>
1145</v>
      </c>
    </row>
    <row r="941" spans="3:4">
      <c r="C941" s="66" t="s">
        <v>
1120</v>
      </c>
      <c r="D941" s="67" t="s">
        <v>
1146</v>
      </c>
    </row>
    <row r="942" spans="3:4">
      <c r="C942" s="66" t="s">
        <v>
1120</v>
      </c>
      <c r="D942" s="67" t="s">
        <v>
1147</v>
      </c>
    </row>
    <row r="943" spans="3:4">
      <c r="C943" s="66" t="s">
        <v>
1120</v>
      </c>
      <c r="D943" s="67" t="s">
        <v>
1148</v>
      </c>
    </row>
    <row r="944" spans="3:4">
      <c r="C944" s="66" t="s">
        <v>
1120</v>
      </c>
      <c r="D944" s="67" t="s">
        <v>
1149</v>
      </c>
    </row>
    <row r="945" spans="3:4">
      <c r="C945" s="66" t="s">
        <v>
1120</v>
      </c>
      <c r="D945" s="67" t="s">
        <v>
1150</v>
      </c>
    </row>
    <row r="946" spans="3:4">
      <c r="C946" s="66" t="s">
        <v>
1120</v>
      </c>
      <c r="D946" s="67" t="s">
        <v>
1151</v>
      </c>
    </row>
    <row r="947" spans="3:4">
      <c r="C947" s="66" t="s">
        <v>
1120</v>
      </c>
      <c r="D947" s="67" t="s">
        <v>
360</v>
      </c>
    </row>
    <row r="948" spans="3:4">
      <c r="C948" s="66" t="s">
        <v>
1120</v>
      </c>
      <c r="D948" s="67" t="s">
        <v>
1152</v>
      </c>
    </row>
    <row r="949" spans="3:4">
      <c r="C949" s="66" t="s">
        <v>
1120</v>
      </c>
      <c r="D949" s="67" t="s">
        <v>
1153</v>
      </c>
    </row>
    <row r="950" spans="3:4">
      <c r="C950" s="66" t="s">
        <v>
1120</v>
      </c>
      <c r="D950" s="67" t="s">
        <v>
1154</v>
      </c>
    </row>
    <row r="951" spans="3:4">
      <c r="C951" s="66" t="s">
        <v>
1120</v>
      </c>
      <c r="D951" s="67" t="s">
        <v>
1155</v>
      </c>
    </row>
    <row r="952" spans="3:4">
      <c r="C952" s="66" t="s">
        <v>
1120</v>
      </c>
      <c r="D952" s="67" t="s">
        <v>
1156</v>
      </c>
    </row>
    <row r="953" spans="3:4">
      <c r="C953" s="66" t="s">
        <v>
1120</v>
      </c>
      <c r="D953" s="67" t="s">
        <v>
1157</v>
      </c>
    </row>
    <row r="954" spans="3:4">
      <c r="C954" s="66" t="s">
        <v>
1120</v>
      </c>
      <c r="D954" s="67" t="s">
        <v>
1158</v>
      </c>
    </row>
    <row r="955" spans="3:4">
      <c r="C955" s="66" t="s">
        <v>
1120</v>
      </c>
      <c r="D955" s="67" t="s">
        <v>
1159</v>
      </c>
    </row>
    <row r="956" spans="3:4">
      <c r="C956" s="66" t="s">
        <v>
1120</v>
      </c>
      <c r="D956" s="67" t="s">
        <v>
1160</v>
      </c>
    </row>
    <row r="957" spans="3:4">
      <c r="C957" s="66" t="s">
        <v>
1120</v>
      </c>
      <c r="D957" s="67" t="s">
        <v>
1161</v>
      </c>
    </row>
    <row r="958" spans="3:4">
      <c r="C958" s="66" t="s">
        <v>
1162</v>
      </c>
      <c r="D958" s="67" t="s">
        <v>
1163</v>
      </c>
    </row>
    <row r="959" spans="3:4">
      <c r="C959" s="66" t="s">
        <v>
1162</v>
      </c>
      <c r="D959" s="67" t="s">
        <v>
1164</v>
      </c>
    </row>
    <row r="960" spans="3:4">
      <c r="C960" s="66" t="s">
        <v>
1162</v>
      </c>
      <c r="D960" s="67" t="s">
        <v>
1165</v>
      </c>
    </row>
    <row r="961" spans="3:4">
      <c r="C961" s="66" t="s">
        <v>
1162</v>
      </c>
      <c r="D961" s="67" t="s">
        <v>
1166</v>
      </c>
    </row>
    <row r="962" spans="3:4">
      <c r="C962" s="66" t="s">
        <v>
1162</v>
      </c>
      <c r="D962" s="67" t="s">
        <v>
1167</v>
      </c>
    </row>
    <row r="963" spans="3:4">
      <c r="C963" s="66" t="s">
        <v>
1162</v>
      </c>
      <c r="D963" s="67" t="s">
        <v>
1168</v>
      </c>
    </row>
    <row r="964" spans="3:4">
      <c r="C964" s="66" t="s">
        <v>
1162</v>
      </c>
      <c r="D964" s="67" t="s">
        <v>
1169</v>
      </c>
    </row>
    <row r="965" spans="3:4">
      <c r="C965" s="66" t="s">
        <v>
1162</v>
      </c>
      <c r="D965" s="67" t="s">
        <v>
1170</v>
      </c>
    </row>
    <row r="966" spans="3:4">
      <c r="C966" s="66" t="s">
        <v>
1162</v>
      </c>
      <c r="D966" s="67" t="s">
        <v>
1171</v>
      </c>
    </row>
    <row r="967" spans="3:4">
      <c r="C967" s="66" t="s">
        <v>
1162</v>
      </c>
      <c r="D967" s="67" t="s">
        <v>
1172</v>
      </c>
    </row>
    <row r="968" spans="3:4">
      <c r="C968" s="66" t="s">
        <v>
1162</v>
      </c>
      <c r="D968" s="67" t="s">
        <v>
1173</v>
      </c>
    </row>
    <row r="969" spans="3:4">
      <c r="C969" s="66" t="s">
        <v>
1162</v>
      </c>
      <c r="D969" s="67" t="s">
        <v>
1174</v>
      </c>
    </row>
    <row r="970" spans="3:4">
      <c r="C970" s="66" t="s">
        <v>
1162</v>
      </c>
      <c r="D970" s="67" t="s">
        <v>
1175</v>
      </c>
    </row>
    <row r="971" spans="3:4">
      <c r="C971" s="66" t="s">
        <v>
1162</v>
      </c>
      <c r="D971" s="67" t="s">
        <v>
1176</v>
      </c>
    </row>
    <row r="972" spans="3:4">
      <c r="C972" s="66" t="s">
        <v>
1162</v>
      </c>
      <c r="D972" s="67" t="s">
        <v>
1177</v>
      </c>
    </row>
    <row r="973" spans="3:4">
      <c r="C973" s="66" t="s">
        <v>
1162</v>
      </c>
      <c r="D973" s="67" t="s">
        <v>
1178</v>
      </c>
    </row>
    <row r="974" spans="3:4">
      <c r="C974" s="66" t="s">
        <v>
1162</v>
      </c>
      <c r="D974" s="67" t="s">
        <v>
1179</v>
      </c>
    </row>
    <row r="975" spans="3:4">
      <c r="C975" s="66" t="s">
        <v>
1162</v>
      </c>
      <c r="D975" s="67" t="s">
        <v>
1180</v>
      </c>
    </row>
    <row r="976" spans="3:4">
      <c r="C976" s="66" t="s">
        <v>
1162</v>
      </c>
      <c r="D976" s="67" t="s">
        <v>
1181</v>
      </c>
    </row>
    <row r="977" spans="3:4">
      <c r="C977" s="66" t="s">
        <v>
1162</v>
      </c>
      <c r="D977" s="67" t="s">
        <v>
1182</v>
      </c>
    </row>
    <row r="978" spans="3:4">
      <c r="C978" s="66" t="s">
        <v>
1162</v>
      </c>
      <c r="D978" s="67" t="s">
        <v>
1183</v>
      </c>
    </row>
    <row r="979" spans="3:4">
      <c r="C979" s="66" t="s">
        <v>
1162</v>
      </c>
      <c r="D979" s="67" t="s">
        <v>
1184</v>
      </c>
    </row>
    <row r="980" spans="3:4">
      <c r="C980" s="66" t="s">
        <v>
1162</v>
      </c>
      <c r="D980" s="67" t="s">
        <v>
1185</v>
      </c>
    </row>
    <row r="981" spans="3:4">
      <c r="C981" s="66" t="s">
        <v>
1162</v>
      </c>
      <c r="D981" s="67" t="s">
        <v>
1186</v>
      </c>
    </row>
    <row r="982" spans="3:4">
      <c r="C982" s="66" t="s">
        <v>
1162</v>
      </c>
      <c r="D982" s="67" t="s">
        <v>
1187</v>
      </c>
    </row>
    <row r="983" spans="3:4">
      <c r="C983" s="66" t="s">
        <v>
1162</v>
      </c>
      <c r="D983" s="67" t="s">
        <v>
1188</v>
      </c>
    </row>
    <row r="984" spans="3:4">
      <c r="C984" s="66" t="s">
        <v>
1162</v>
      </c>
      <c r="D984" s="67" t="s">
        <v>
1189</v>
      </c>
    </row>
    <row r="985" spans="3:4">
      <c r="C985" s="66" t="s">
        <v>
1162</v>
      </c>
      <c r="D985" s="67" t="s">
        <v>
1190</v>
      </c>
    </row>
    <row r="986" spans="3:4">
      <c r="C986" s="66" t="s">
        <v>
1162</v>
      </c>
      <c r="D986" s="67" t="s">
        <v>
1191</v>
      </c>
    </row>
    <row r="987" spans="3:4">
      <c r="C987" s="66" t="s">
        <v>
1162</v>
      </c>
      <c r="D987" s="67" t="s">
        <v>
353</v>
      </c>
    </row>
    <row r="988" spans="3:4">
      <c r="C988" s="66" t="s">
        <v>
1162</v>
      </c>
      <c r="D988" s="67" t="s">
        <v>
1192</v>
      </c>
    </row>
    <row r="989" spans="3:4">
      <c r="C989" s="66" t="s">
        <v>
1162</v>
      </c>
      <c r="D989" s="67" t="s">
        <v>
1193</v>
      </c>
    </row>
    <row r="990" spans="3:4">
      <c r="C990" s="66" t="s">
        <v>
1162</v>
      </c>
      <c r="D990" s="67" t="s">
        <v>
1194</v>
      </c>
    </row>
    <row r="991" spans="3:4">
      <c r="C991" s="66" t="s">
        <v>
1162</v>
      </c>
      <c r="D991" s="67" t="s">
        <v>
1195</v>
      </c>
    </row>
    <row r="992" spans="3:4">
      <c r="C992" s="66" t="s">
        <v>
1162</v>
      </c>
      <c r="D992" s="67" t="s">
        <v>
241</v>
      </c>
    </row>
    <row r="993" spans="3:4">
      <c r="C993" s="66" t="s">
        <v>
1196</v>
      </c>
      <c r="D993" s="67" t="s">
        <v>
1197</v>
      </c>
    </row>
    <row r="994" spans="3:4">
      <c r="C994" s="66" t="s">
        <v>
1196</v>
      </c>
      <c r="D994" s="67" t="s">
        <v>
1198</v>
      </c>
    </row>
    <row r="995" spans="3:4">
      <c r="C995" s="66" t="s">
        <v>
1196</v>
      </c>
      <c r="D995" s="67" t="s">
        <v>
1199</v>
      </c>
    </row>
    <row r="996" spans="3:4">
      <c r="C996" s="66" t="s">
        <v>
1196</v>
      </c>
      <c r="D996" s="67" t="s">
        <v>
1200</v>
      </c>
    </row>
    <row r="997" spans="3:4">
      <c r="C997" s="66" t="s">
        <v>
1196</v>
      </c>
      <c r="D997" s="67" t="s">
        <v>
1201</v>
      </c>
    </row>
    <row r="998" spans="3:4">
      <c r="C998" s="66" t="s">
        <v>
1196</v>
      </c>
      <c r="D998" s="67" t="s">
        <v>
1202</v>
      </c>
    </row>
    <row r="999" spans="3:4">
      <c r="C999" s="66" t="s">
        <v>
1196</v>
      </c>
      <c r="D999" s="67" t="s">
        <v>
1203</v>
      </c>
    </row>
    <row r="1000" spans="3:4">
      <c r="C1000" s="66" t="s">
        <v>
1196</v>
      </c>
      <c r="D1000" s="67" t="s">
        <v>
1204</v>
      </c>
    </row>
    <row r="1001" spans="3:4">
      <c r="C1001" s="66" t="s">
        <v>
1196</v>
      </c>
      <c r="D1001" s="67" t="s">
        <v>
1205</v>
      </c>
    </row>
    <row r="1002" spans="3:4">
      <c r="C1002" s="66" t="s">
        <v>
1196</v>
      </c>
      <c r="D1002" s="67" t="s">
        <v>
1206</v>
      </c>
    </row>
    <row r="1003" spans="3:4">
      <c r="C1003" s="66" t="s">
        <v>
1196</v>
      </c>
      <c r="D1003" s="67" t="s">
        <v>
1207</v>
      </c>
    </row>
    <row r="1004" spans="3:4">
      <c r="C1004" s="66" t="s">
        <v>
1196</v>
      </c>
      <c r="D1004" s="67" t="s">
        <v>
1208</v>
      </c>
    </row>
    <row r="1005" spans="3:4">
      <c r="C1005" s="66" t="s">
        <v>
1196</v>
      </c>
      <c r="D1005" s="67" t="s">
        <v>
1209</v>
      </c>
    </row>
    <row r="1006" spans="3:4">
      <c r="C1006" s="66" t="s">
        <v>
1196</v>
      </c>
      <c r="D1006" s="67" t="s">
        <v>
1210</v>
      </c>
    </row>
    <row r="1007" spans="3:4">
      <c r="C1007" s="66" t="s">
        <v>
1196</v>
      </c>
      <c r="D1007" s="67" t="s">
        <v>
1211</v>
      </c>
    </row>
    <row r="1008" spans="3:4">
      <c r="C1008" s="66" t="s">
        <v>
1196</v>
      </c>
      <c r="D1008" s="67" t="s">
        <v>
1212</v>
      </c>
    </row>
    <row r="1009" spans="3:4">
      <c r="C1009" s="66" t="s">
        <v>
1196</v>
      </c>
      <c r="D1009" s="67" t="s">
        <v>
1213</v>
      </c>
    </row>
    <row r="1010" spans="3:4">
      <c r="C1010" s="66" t="s">
        <v>
1196</v>
      </c>
      <c r="D1010" s="67" t="s">
        <v>
1214</v>
      </c>
    </row>
    <row r="1011" spans="3:4">
      <c r="C1011" s="66" t="s">
        <v>
1196</v>
      </c>
      <c r="D1011" s="67" t="s">
        <v>
1215</v>
      </c>
    </row>
    <row r="1012" spans="3:4">
      <c r="C1012" s="66" t="s">
        <v>
1196</v>
      </c>
      <c r="D1012" s="67" t="s">
        <v>
1216</v>
      </c>
    </row>
    <row r="1013" spans="3:4">
      <c r="C1013" s="66" t="s">
        <v>
1196</v>
      </c>
      <c r="D1013" s="67" t="s">
        <v>
1217</v>
      </c>
    </row>
    <row r="1014" spans="3:4">
      <c r="C1014" s="66" t="s">
        <v>
1196</v>
      </c>
      <c r="D1014" s="67" t="s">
        <v>
1218</v>
      </c>
    </row>
    <row r="1015" spans="3:4">
      <c r="C1015" s="66" t="s">
        <v>
1196</v>
      </c>
      <c r="D1015" s="67" t="s">
        <v>
1219</v>
      </c>
    </row>
    <row r="1016" spans="3:4">
      <c r="C1016" s="66" t="s">
        <v>
1196</v>
      </c>
      <c r="D1016" s="67" t="s">
        <v>
1220</v>
      </c>
    </row>
    <row r="1017" spans="3:4">
      <c r="C1017" s="66" t="s">
        <v>
1196</v>
      </c>
      <c r="D1017" s="67" t="s">
        <v>
1221</v>
      </c>
    </row>
    <row r="1018" spans="3:4">
      <c r="C1018" s="66" t="s">
        <v>
1196</v>
      </c>
      <c r="D1018" s="67" t="s">
        <v>
1222</v>
      </c>
    </row>
    <row r="1019" spans="3:4">
      <c r="C1019" s="66" t="s">
        <v>
1196</v>
      </c>
      <c r="D1019" s="67" t="s">
        <v>
1223</v>
      </c>
    </row>
    <row r="1020" spans="3:4">
      <c r="C1020" s="66" t="s">
        <v>
1196</v>
      </c>
      <c r="D1020" s="67" t="s">
        <v>
1224</v>
      </c>
    </row>
    <row r="1021" spans="3:4">
      <c r="C1021" s="66" t="s">
        <v>
1196</v>
      </c>
      <c r="D1021" s="67" t="s">
        <v>
1225</v>
      </c>
    </row>
    <row r="1022" spans="3:4">
      <c r="C1022" s="66" t="s">
        <v>
1196</v>
      </c>
      <c r="D1022" s="67" t="s">
        <v>
1226</v>
      </c>
    </row>
    <row r="1023" spans="3:4">
      <c r="C1023" s="66" t="s">
        <v>
1196</v>
      </c>
      <c r="D1023" s="67" t="s">
        <v>
1227</v>
      </c>
    </row>
    <row r="1024" spans="3:4">
      <c r="C1024" s="66" t="s">
        <v>
1196</v>
      </c>
      <c r="D1024" s="67" t="s">
        <v>
1228</v>
      </c>
    </row>
    <row r="1025" spans="3:4">
      <c r="C1025" s="66" t="s">
        <v>
1196</v>
      </c>
      <c r="D1025" s="67" t="s">
        <v>
1229</v>
      </c>
    </row>
    <row r="1026" spans="3:4">
      <c r="C1026" s="66" t="s">
        <v>
1196</v>
      </c>
      <c r="D1026" s="67" t="s">
        <v>
1230</v>
      </c>
    </row>
    <row r="1027" spans="3:4">
      <c r="C1027" s="66" t="s">
        <v>
1196</v>
      </c>
      <c r="D1027" s="67" t="s">
        <v>
1231</v>
      </c>
    </row>
    <row r="1028" spans="3:4">
      <c r="C1028" s="66" t="s">
        <v>
1196</v>
      </c>
      <c r="D1028" s="67" t="s">
        <v>
1232</v>
      </c>
    </row>
    <row r="1029" spans="3:4">
      <c r="C1029" s="66" t="s">
        <v>
1196</v>
      </c>
      <c r="D1029" s="67" t="s">
        <v>
1233</v>
      </c>
    </row>
    <row r="1030" spans="3:4">
      <c r="C1030" s="66" t="s">
        <v>
1196</v>
      </c>
      <c r="D1030" s="67" t="s">
        <v>
1234</v>
      </c>
    </row>
    <row r="1031" spans="3:4">
      <c r="C1031" s="66" t="s">
        <v>
1196</v>
      </c>
      <c r="D1031" s="67" t="s">
        <v>
1235</v>
      </c>
    </row>
    <row r="1032" spans="3:4">
      <c r="C1032" s="66" t="s">
        <v>
1196</v>
      </c>
      <c r="D1032" s="67" t="s">
        <v>
1236</v>
      </c>
    </row>
    <row r="1033" spans="3:4">
      <c r="C1033" s="66" t="s">
        <v>
1196</v>
      </c>
      <c r="D1033" s="67" t="s">
        <v>
1237</v>
      </c>
    </row>
    <row r="1034" spans="3:4">
      <c r="C1034" s="66" t="s">
        <v>
1196</v>
      </c>
      <c r="D1034" s="67" t="s">
        <v>
1238</v>
      </c>
    </row>
    <row r="1035" spans="3:4">
      <c r="C1035" s="66" t="s">
        <v>
1196</v>
      </c>
      <c r="D1035" s="67" t="s">
        <v>
1239</v>
      </c>
    </row>
    <row r="1036" spans="3:4">
      <c r="C1036" s="66" t="s">
        <v>
1196</v>
      </c>
      <c r="D1036" s="67" t="s">
        <v>
1240</v>
      </c>
    </row>
    <row r="1037" spans="3:4">
      <c r="C1037" s="66" t="s">
        <v>
1196</v>
      </c>
      <c r="D1037" s="67" t="s">
        <v>
1241</v>
      </c>
    </row>
    <row r="1038" spans="3:4">
      <c r="C1038" s="66" t="s">
        <v>
1196</v>
      </c>
      <c r="D1038" s="67" t="s">
        <v>
1242</v>
      </c>
    </row>
    <row r="1039" spans="3:4">
      <c r="C1039" s="66" t="s">
        <v>
1196</v>
      </c>
      <c r="D1039" s="67" t="s">
        <v>
1243</v>
      </c>
    </row>
    <row r="1040" spans="3:4">
      <c r="C1040" s="66" t="s">
        <v>
1196</v>
      </c>
      <c r="D1040" s="67" t="s">
        <v>
1244</v>
      </c>
    </row>
    <row r="1041" spans="3:4">
      <c r="C1041" s="66" t="s">
        <v>
1196</v>
      </c>
      <c r="D1041" s="67" t="s">
        <v>
1014</v>
      </c>
    </row>
    <row r="1042" spans="3:4">
      <c r="C1042" s="66" t="s">
        <v>
1196</v>
      </c>
      <c r="D1042" s="67" t="s">
        <v>
1245</v>
      </c>
    </row>
    <row r="1043" spans="3:4">
      <c r="C1043" s="66" t="s">
        <v>
1196</v>
      </c>
      <c r="D1043" s="67" t="s">
        <v>
1246</v>
      </c>
    </row>
    <row r="1044" spans="3:4">
      <c r="C1044" s="66" t="s">
        <v>
1196</v>
      </c>
      <c r="D1044" s="67" t="s">
        <v>
1247</v>
      </c>
    </row>
    <row r="1045" spans="3:4">
      <c r="C1045" s="66" t="s">
        <v>
1196</v>
      </c>
      <c r="D1045" s="67" t="s">
        <v>
1248</v>
      </c>
    </row>
    <row r="1046" spans="3:4">
      <c r="C1046" s="66" t="s">
        <v>
1196</v>
      </c>
      <c r="D1046" s="67" t="s">
        <v>
1249</v>
      </c>
    </row>
    <row r="1047" spans="3:4">
      <c r="C1047" s="66" t="s">
        <v>
1250</v>
      </c>
      <c r="D1047" s="67" t="s">
        <v>
1251</v>
      </c>
    </row>
    <row r="1048" spans="3:4">
      <c r="C1048" s="66" t="s">
        <v>
1250</v>
      </c>
      <c r="D1048" s="67" t="s">
        <v>
1252</v>
      </c>
    </row>
    <row r="1049" spans="3:4">
      <c r="C1049" s="66" t="s">
        <v>
1250</v>
      </c>
      <c r="D1049" s="67" t="s">
        <v>
1253</v>
      </c>
    </row>
    <row r="1050" spans="3:4">
      <c r="C1050" s="66" t="s">
        <v>
1250</v>
      </c>
      <c r="D1050" s="67" t="s">
        <v>
1254</v>
      </c>
    </row>
    <row r="1051" spans="3:4">
      <c r="C1051" s="66" t="s">
        <v>
1250</v>
      </c>
      <c r="D1051" s="67" t="s">
        <v>
1255</v>
      </c>
    </row>
    <row r="1052" spans="3:4">
      <c r="C1052" s="66" t="s">
        <v>
1250</v>
      </c>
      <c r="D1052" s="67" t="s">
        <v>
1256</v>
      </c>
    </row>
    <row r="1053" spans="3:4">
      <c r="C1053" s="66" t="s">
        <v>
1250</v>
      </c>
      <c r="D1053" s="67" t="s">
        <v>
1257</v>
      </c>
    </row>
    <row r="1054" spans="3:4">
      <c r="C1054" s="66" t="s">
        <v>
1250</v>
      </c>
      <c r="D1054" s="67" t="s">
        <v>
1258</v>
      </c>
    </row>
    <row r="1055" spans="3:4">
      <c r="C1055" s="66" t="s">
        <v>
1250</v>
      </c>
      <c r="D1055" s="67" t="s">
        <v>
1259</v>
      </c>
    </row>
    <row r="1056" spans="3:4">
      <c r="C1056" s="66" t="s">
        <v>
1250</v>
      </c>
      <c r="D1056" s="67" t="s">
        <v>
1260</v>
      </c>
    </row>
    <row r="1057" spans="3:4">
      <c r="C1057" s="66" t="s">
        <v>
1250</v>
      </c>
      <c r="D1057" s="67" t="s">
        <v>
1261</v>
      </c>
    </row>
    <row r="1058" spans="3:4">
      <c r="C1058" s="66" t="s">
        <v>
1250</v>
      </c>
      <c r="D1058" s="67" t="s">
        <v>
1262</v>
      </c>
    </row>
    <row r="1059" spans="3:4">
      <c r="C1059" s="66" t="s">
        <v>
1250</v>
      </c>
      <c r="D1059" s="67" t="s">
        <v>
1263</v>
      </c>
    </row>
    <row r="1060" spans="3:4">
      <c r="C1060" s="66" t="s">
        <v>
1250</v>
      </c>
      <c r="D1060" s="67" t="s">
        <v>
1264</v>
      </c>
    </row>
    <row r="1061" spans="3:4">
      <c r="C1061" s="66" t="s">
        <v>
1250</v>
      </c>
      <c r="D1061" s="67" t="s">
        <v>
1265</v>
      </c>
    </row>
    <row r="1062" spans="3:4">
      <c r="C1062" s="66" t="s">
        <v>
1250</v>
      </c>
      <c r="D1062" s="67" t="s">
        <v>
1266</v>
      </c>
    </row>
    <row r="1063" spans="3:4">
      <c r="C1063" s="66" t="s">
        <v>
1250</v>
      </c>
      <c r="D1063" s="67" t="s">
        <v>
1267</v>
      </c>
    </row>
    <row r="1064" spans="3:4">
      <c r="C1064" s="66" t="s">
        <v>
1250</v>
      </c>
      <c r="D1064" s="67" t="s">
        <v>
538</v>
      </c>
    </row>
    <row r="1065" spans="3:4">
      <c r="C1065" s="66" t="s">
        <v>
1250</v>
      </c>
      <c r="D1065" s="67" t="s">
        <v>
1268</v>
      </c>
    </row>
    <row r="1066" spans="3:4">
      <c r="C1066" s="66" t="s">
        <v>
1250</v>
      </c>
      <c r="D1066" s="67" t="s">
        <v>
1269</v>
      </c>
    </row>
    <row r="1067" spans="3:4">
      <c r="C1067" s="66" t="s">
        <v>
1250</v>
      </c>
      <c r="D1067" s="67" t="s">
        <v>
716</v>
      </c>
    </row>
    <row r="1068" spans="3:4">
      <c r="C1068" s="66" t="s">
        <v>
1250</v>
      </c>
      <c r="D1068" s="67" t="s">
        <v>
1270</v>
      </c>
    </row>
    <row r="1069" spans="3:4">
      <c r="C1069" s="66" t="s">
        <v>
1250</v>
      </c>
      <c r="D1069" s="67" t="s">
        <v>
1271</v>
      </c>
    </row>
    <row r="1070" spans="3:4">
      <c r="C1070" s="66" t="s">
        <v>
1250</v>
      </c>
      <c r="D1070" s="67" t="s">
        <v>
1272</v>
      </c>
    </row>
    <row r="1071" spans="3:4">
      <c r="C1071" s="66" t="s">
        <v>
1250</v>
      </c>
      <c r="D1071" s="67" t="s">
        <v>
1273</v>
      </c>
    </row>
    <row r="1072" spans="3:4">
      <c r="C1072" s="66" t="s">
        <v>
1250</v>
      </c>
      <c r="D1072" s="67" t="s">
        <v>
1274</v>
      </c>
    </row>
    <row r="1073" spans="3:4">
      <c r="C1073" s="66" t="s">
        <v>
1250</v>
      </c>
      <c r="D1073" s="67" t="s">
        <v>
1275</v>
      </c>
    </row>
    <row r="1074" spans="3:4">
      <c r="C1074" s="66" t="s">
        <v>
1250</v>
      </c>
      <c r="D1074" s="67" t="s">
        <v>
1276</v>
      </c>
    </row>
    <row r="1075" spans="3:4">
      <c r="C1075" s="66" t="s">
        <v>
1250</v>
      </c>
      <c r="D1075" s="67" t="s">
        <v>
1277</v>
      </c>
    </row>
    <row r="1076" spans="3:4">
      <c r="C1076" s="66" t="s">
        <v>
1278</v>
      </c>
      <c r="D1076" s="67" t="s">
        <v>
1279</v>
      </c>
    </row>
    <row r="1077" spans="3:4">
      <c r="C1077" s="66" t="s">
        <v>
1278</v>
      </c>
      <c r="D1077" s="67" t="s">
        <v>
1280</v>
      </c>
    </row>
    <row r="1078" spans="3:4">
      <c r="C1078" s="66" t="s">
        <v>
1278</v>
      </c>
      <c r="D1078" s="67" t="s">
        <v>
1281</v>
      </c>
    </row>
    <row r="1079" spans="3:4">
      <c r="C1079" s="66" t="s">
        <v>
1278</v>
      </c>
      <c r="D1079" s="67" t="s">
        <v>
1282</v>
      </c>
    </row>
    <row r="1080" spans="3:4">
      <c r="C1080" s="66" t="s">
        <v>
1278</v>
      </c>
      <c r="D1080" s="67" t="s">
        <v>
1283</v>
      </c>
    </row>
    <row r="1081" spans="3:4">
      <c r="C1081" s="66" t="s">
        <v>
1278</v>
      </c>
      <c r="D1081" s="67" t="s">
        <v>
1284</v>
      </c>
    </row>
    <row r="1082" spans="3:4">
      <c r="C1082" s="66" t="s">
        <v>
1278</v>
      </c>
      <c r="D1082" s="67" t="s">
        <v>
1285</v>
      </c>
    </row>
    <row r="1083" spans="3:4">
      <c r="C1083" s="66" t="s">
        <v>
1278</v>
      </c>
      <c r="D1083" s="67" t="s">
        <v>
1286</v>
      </c>
    </row>
    <row r="1084" spans="3:4">
      <c r="C1084" s="66" t="s">
        <v>
1278</v>
      </c>
      <c r="D1084" s="67" t="s">
        <v>
1287</v>
      </c>
    </row>
    <row r="1085" spans="3:4">
      <c r="C1085" s="66" t="s">
        <v>
1278</v>
      </c>
      <c r="D1085" s="67" t="s">
        <v>
1288</v>
      </c>
    </row>
    <row r="1086" spans="3:4">
      <c r="C1086" s="66" t="s">
        <v>
1278</v>
      </c>
      <c r="D1086" s="67" t="s">
        <v>
1289</v>
      </c>
    </row>
    <row r="1087" spans="3:4">
      <c r="C1087" s="66" t="s">
        <v>
1278</v>
      </c>
      <c r="D1087" s="67" t="s">
        <v>
1290</v>
      </c>
    </row>
    <row r="1088" spans="3:4">
      <c r="C1088" s="66" t="s">
        <v>
1278</v>
      </c>
      <c r="D1088" s="67" t="s">
        <v>
1291</v>
      </c>
    </row>
    <row r="1089" spans="3:5">
      <c r="C1089" s="66" t="s">
        <v>
1278</v>
      </c>
      <c r="D1089" s="67" t="s">
        <v>
1292</v>
      </c>
    </row>
    <row r="1090" spans="3:5">
      <c r="C1090" s="66" t="s">
        <v>
1278</v>
      </c>
      <c r="D1090" s="67" t="s">
        <v>
1293</v>
      </c>
    </row>
    <row r="1091" spans="3:5">
      <c r="C1091" s="66" t="s">
        <v>
1278</v>
      </c>
      <c r="D1091" s="67" t="s">
        <v>
1294</v>
      </c>
    </row>
    <row r="1092" spans="3:5">
      <c r="C1092" s="66" t="s">
        <v>
1278</v>
      </c>
      <c r="D1092" s="67" t="s">
        <v>
1295</v>
      </c>
    </row>
    <row r="1093" spans="3:5">
      <c r="C1093" s="66" t="s">
        <v>
1278</v>
      </c>
      <c r="D1093" s="67" t="s">
        <v>
1296</v>
      </c>
    </row>
    <row r="1094" spans="3:5">
      <c r="C1094" s="66" t="s">
        <v>
1278</v>
      </c>
      <c r="D1094" s="67" t="s">
        <v>
1297</v>
      </c>
      <c r="E1094" s="71"/>
    </row>
    <row r="1095" spans="3:5">
      <c r="C1095" s="66" t="s">
        <v>
1298</v>
      </c>
      <c r="D1095" s="67" t="s">
        <v>
1299</v>
      </c>
    </row>
    <row r="1096" spans="3:5">
      <c r="C1096" s="66" t="s">
        <v>
1298</v>
      </c>
      <c r="D1096" s="67" t="s">
        <v>
1300</v>
      </c>
    </row>
    <row r="1097" spans="3:5">
      <c r="C1097" s="66" t="s">
        <v>
1298</v>
      </c>
      <c r="D1097" s="67" t="s">
        <v>
1301</v>
      </c>
    </row>
    <row r="1098" spans="3:5">
      <c r="C1098" s="66" t="s">
        <v>
1298</v>
      </c>
      <c r="D1098" s="67" t="s">
        <v>
1302</v>
      </c>
    </row>
    <row r="1099" spans="3:5">
      <c r="C1099" s="66" t="s">
        <v>
1298</v>
      </c>
      <c r="D1099" s="67" t="s">
        <v>
1303</v>
      </c>
    </row>
    <row r="1100" spans="3:5">
      <c r="C1100" s="66" t="s">
        <v>
1298</v>
      </c>
      <c r="D1100" s="67" t="s">
        <v>
1304</v>
      </c>
    </row>
    <row r="1101" spans="3:5">
      <c r="C1101" s="66" t="s">
        <v>
1298</v>
      </c>
      <c r="D1101" s="67" t="s">
        <v>
1305</v>
      </c>
    </row>
    <row r="1102" spans="3:5">
      <c r="C1102" s="66" t="s">
        <v>
1298</v>
      </c>
      <c r="D1102" s="67" t="s">
        <v>
1306</v>
      </c>
    </row>
    <row r="1103" spans="3:5">
      <c r="C1103" s="66" t="s">
        <v>
1298</v>
      </c>
      <c r="D1103" s="67" t="s">
        <v>
1307</v>
      </c>
    </row>
    <row r="1104" spans="3:5">
      <c r="C1104" s="66" t="s">
        <v>
1298</v>
      </c>
      <c r="D1104" s="67" t="s">
        <v>
1308</v>
      </c>
    </row>
    <row r="1105" spans="3:4">
      <c r="C1105" s="66" t="s">
        <v>
1298</v>
      </c>
      <c r="D1105" s="67" t="s">
        <v>
1309</v>
      </c>
    </row>
    <row r="1106" spans="3:4">
      <c r="C1106" s="66" t="s">
        <v>
1298</v>
      </c>
      <c r="D1106" s="67" t="s">
        <v>
1310</v>
      </c>
    </row>
    <row r="1107" spans="3:4">
      <c r="C1107" s="66" t="s">
        <v>
1298</v>
      </c>
      <c r="D1107" s="67" t="s">
        <v>
1311</v>
      </c>
    </row>
    <row r="1108" spans="3:4">
      <c r="C1108" s="66" t="s">
        <v>
1298</v>
      </c>
      <c r="D1108" s="67" t="s">
        <v>
1312</v>
      </c>
    </row>
    <row r="1109" spans="3:4">
      <c r="C1109" s="66" t="s">
        <v>
1298</v>
      </c>
      <c r="D1109" s="67" t="s">
        <v>
1313</v>
      </c>
    </row>
    <row r="1110" spans="3:4">
      <c r="C1110" s="66" t="s">
        <v>
1298</v>
      </c>
      <c r="D1110" s="67" t="s">
        <v>
1314</v>
      </c>
    </row>
    <row r="1111" spans="3:4">
      <c r="C1111" s="66" t="s">
        <v>
1298</v>
      </c>
      <c r="D1111" s="67" t="s">
        <v>
1315</v>
      </c>
    </row>
    <row r="1112" spans="3:4">
      <c r="C1112" s="66" t="s">
        <v>
1298</v>
      </c>
      <c r="D1112" s="67" t="s">
        <v>
1316</v>
      </c>
    </row>
    <row r="1113" spans="3:4">
      <c r="C1113" s="66" t="s">
        <v>
1298</v>
      </c>
      <c r="D1113" s="67" t="s">
        <v>
1317</v>
      </c>
    </row>
    <row r="1114" spans="3:4">
      <c r="C1114" s="66" t="s">
        <v>
1298</v>
      </c>
      <c r="D1114" s="67" t="s">
        <v>
1318</v>
      </c>
    </row>
    <row r="1115" spans="3:4">
      <c r="C1115" s="66" t="s">
        <v>
1298</v>
      </c>
      <c r="D1115" s="67" t="s">
        <v>
1319</v>
      </c>
    </row>
    <row r="1116" spans="3:4">
      <c r="C1116" s="66" t="s">
        <v>
1298</v>
      </c>
      <c r="D1116" s="67" t="s">
        <v>
1320</v>
      </c>
    </row>
    <row r="1117" spans="3:4">
      <c r="C1117" s="66" t="s">
        <v>
1298</v>
      </c>
      <c r="D1117" s="67" t="s">
        <v>
1321</v>
      </c>
    </row>
    <row r="1118" spans="3:4">
      <c r="C1118" s="66" t="s">
        <v>
1298</v>
      </c>
      <c r="D1118" s="67" t="s">
        <v>
1322</v>
      </c>
    </row>
    <row r="1119" spans="3:4">
      <c r="C1119" s="66" t="s">
        <v>
1298</v>
      </c>
      <c r="D1119" s="67" t="s">
        <v>
1323</v>
      </c>
    </row>
    <row r="1120" spans="3:4">
      <c r="C1120" s="66" t="s">
        <v>
1298</v>
      </c>
      <c r="D1120" s="67" t="s">
        <v>
1324</v>
      </c>
    </row>
    <row r="1121" spans="3:4">
      <c r="C1121" s="66" t="s">
        <v>
1325</v>
      </c>
      <c r="D1121" s="67" t="s">
        <v>
1326</v>
      </c>
    </row>
    <row r="1122" spans="3:4">
      <c r="C1122" s="66" t="s">
        <v>
1325</v>
      </c>
      <c r="D1122" s="67" t="s">
        <v>
1327</v>
      </c>
    </row>
    <row r="1123" spans="3:4">
      <c r="C1123" s="66" t="s">
        <v>
1325</v>
      </c>
      <c r="D1123" s="67" t="s">
        <v>
1328</v>
      </c>
    </row>
    <row r="1124" spans="3:4">
      <c r="C1124" s="66" t="s">
        <v>
1325</v>
      </c>
      <c r="D1124" s="67" t="s">
        <v>
1329</v>
      </c>
    </row>
    <row r="1125" spans="3:4">
      <c r="C1125" s="66" t="s">
        <v>
1325</v>
      </c>
      <c r="D1125" s="67" t="s">
        <v>
1330</v>
      </c>
    </row>
    <row r="1126" spans="3:4">
      <c r="C1126" s="66" t="s">
        <v>
1325</v>
      </c>
      <c r="D1126" s="67" t="s">
        <v>
1331</v>
      </c>
    </row>
    <row r="1127" spans="3:4">
      <c r="C1127" s="66" t="s">
        <v>
1325</v>
      </c>
      <c r="D1127" s="67" t="s">
        <v>
1332</v>
      </c>
    </row>
    <row r="1128" spans="3:4">
      <c r="C1128" s="66" t="s">
        <v>
1325</v>
      </c>
      <c r="D1128" s="67" t="s">
        <v>
1333</v>
      </c>
    </row>
    <row r="1129" spans="3:4">
      <c r="C1129" s="66" t="s">
        <v>
1325</v>
      </c>
      <c r="D1129" s="67" t="s">
        <v>
1334</v>
      </c>
    </row>
    <row r="1130" spans="3:4">
      <c r="C1130" s="66" t="s">
        <v>
1325</v>
      </c>
      <c r="D1130" s="67" t="s">
        <v>
1335</v>
      </c>
    </row>
    <row r="1131" spans="3:4">
      <c r="C1131" s="66" t="s">
        <v>
1325</v>
      </c>
      <c r="D1131" s="67" t="s">
        <v>
1336</v>
      </c>
    </row>
    <row r="1132" spans="3:4">
      <c r="C1132" s="66" t="s">
        <v>
1325</v>
      </c>
      <c r="D1132" s="67" t="s">
        <v>
1337</v>
      </c>
    </row>
    <row r="1133" spans="3:4">
      <c r="C1133" s="66" t="s">
        <v>
1325</v>
      </c>
      <c r="D1133" s="67" t="s">
        <v>
1338</v>
      </c>
    </row>
    <row r="1134" spans="3:4">
      <c r="C1134" s="66" t="s">
        <v>
1325</v>
      </c>
      <c r="D1134" s="67" t="s">
        <v>
1339</v>
      </c>
    </row>
    <row r="1135" spans="3:4">
      <c r="C1135" s="66" t="s">
        <v>
1325</v>
      </c>
      <c r="D1135" s="67" t="s">
        <v>
1340</v>
      </c>
    </row>
    <row r="1136" spans="3:4">
      <c r="C1136" s="66" t="s">
        <v>
1325</v>
      </c>
      <c r="D1136" s="67" t="s">
        <v>
1341</v>
      </c>
    </row>
    <row r="1137" spans="3:4">
      <c r="C1137" s="66" t="s">
        <v>
1325</v>
      </c>
      <c r="D1137" s="67" t="s">
        <v>
1342</v>
      </c>
    </row>
    <row r="1138" spans="3:4">
      <c r="C1138" s="66" t="s">
        <v>
1325</v>
      </c>
      <c r="D1138" s="67" t="s">
        <v>
1343</v>
      </c>
    </row>
    <row r="1139" spans="3:4">
      <c r="C1139" s="66" t="s">
        <v>
1325</v>
      </c>
      <c r="D1139" s="67" t="s">
        <v>
1344</v>
      </c>
    </row>
    <row r="1140" spans="3:4">
      <c r="C1140" s="66" t="s">
        <v>
1325</v>
      </c>
      <c r="D1140" s="67" t="s">
        <v>
1345</v>
      </c>
    </row>
    <row r="1141" spans="3:4">
      <c r="C1141" s="66" t="s">
        <v>
1325</v>
      </c>
      <c r="D1141" s="67" t="s">
        <v>
1346</v>
      </c>
    </row>
    <row r="1142" spans="3:4">
      <c r="C1142" s="66" t="s">
        <v>
1325</v>
      </c>
      <c r="D1142" s="67" t="s">
        <v>
1347</v>
      </c>
    </row>
    <row r="1143" spans="3:4">
      <c r="C1143" s="66" t="s">
        <v>
1325</v>
      </c>
      <c r="D1143" s="67" t="s">
        <v>
1348</v>
      </c>
    </row>
    <row r="1144" spans="3:4">
      <c r="C1144" s="66" t="s">
        <v>
1325</v>
      </c>
      <c r="D1144" s="67" t="s">
        <v>
1349</v>
      </c>
    </row>
    <row r="1145" spans="3:4">
      <c r="C1145" s="66" t="s">
        <v>
1325</v>
      </c>
      <c r="D1145" s="67" t="s">
        <v>
1350</v>
      </c>
    </row>
    <row r="1146" spans="3:4">
      <c r="C1146" s="66" t="s">
        <v>
1325</v>
      </c>
      <c r="D1146" s="67" t="s">
        <v>
1351</v>
      </c>
    </row>
    <row r="1147" spans="3:4">
      <c r="C1147" s="66" t="s">
        <v>
1325</v>
      </c>
      <c r="D1147" s="67" t="s">
        <v>
1352</v>
      </c>
    </row>
    <row r="1148" spans="3:4">
      <c r="C1148" s="66" t="s">
        <v>
1325</v>
      </c>
      <c r="D1148" s="67" t="s">
        <v>
1353</v>
      </c>
    </row>
    <row r="1149" spans="3:4">
      <c r="C1149" s="66" t="s">
        <v>
1325</v>
      </c>
      <c r="D1149" s="67" t="s">
        <v>
1354</v>
      </c>
    </row>
    <row r="1150" spans="3:4">
      <c r="C1150" s="66" t="s">
        <v>
1325</v>
      </c>
      <c r="D1150" s="67" t="s">
        <v>
1355</v>
      </c>
    </row>
    <row r="1151" spans="3:4">
      <c r="C1151" s="66" t="s">
        <v>
1325</v>
      </c>
      <c r="D1151" s="67" t="s">
        <v>
1356</v>
      </c>
    </row>
    <row r="1152" spans="3:4">
      <c r="C1152" s="66" t="s">
        <v>
1325</v>
      </c>
      <c r="D1152" s="67" t="s">
        <v>
1357</v>
      </c>
    </row>
    <row r="1153" spans="3:4">
      <c r="C1153" s="66" t="s">
        <v>
1325</v>
      </c>
      <c r="D1153" s="67" t="s">
        <v>
1358</v>
      </c>
    </row>
    <row r="1154" spans="3:4">
      <c r="C1154" s="66" t="s">
        <v>
1325</v>
      </c>
      <c r="D1154" s="67" t="s">
        <v>
1359</v>
      </c>
    </row>
    <row r="1155" spans="3:4">
      <c r="C1155" s="66" t="s">
        <v>
1325</v>
      </c>
      <c r="D1155" s="67" t="s">
        <v>
1360</v>
      </c>
    </row>
    <row r="1156" spans="3:4">
      <c r="C1156" s="66" t="s">
        <v>
1325</v>
      </c>
      <c r="D1156" s="67" t="s">
        <v>
1361</v>
      </c>
    </row>
    <row r="1157" spans="3:4">
      <c r="C1157" s="66" t="s">
        <v>
1325</v>
      </c>
      <c r="D1157" s="67" t="s">
        <v>
1362</v>
      </c>
    </row>
    <row r="1158" spans="3:4">
      <c r="C1158" s="66" t="s">
        <v>
1325</v>
      </c>
      <c r="D1158" s="67" t="s">
        <v>
1363</v>
      </c>
    </row>
    <row r="1159" spans="3:4">
      <c r="C1159" s="66" t="s">
        <v>
1325</v>
      </c>
      <c r="D1159" s="67" t="s">
        <v>
1364</v>
      </c>
    </row>
    <row r="1160" spans="3:4">
      <c r="C1160" s="66" t="s">
        <v>
1325</v>
      </c>
      <c r="D1160" s="67" t="s">
        <v>
1365</v>
      </c>
    </row>
    <row r="1161" spans="3:4">
      <c r="C1161" s="66" t="s">
        <v>
1325</v>
      </c>
      <c r="D1161" s="67" t="s">
        <v>
1366</v>
      </c>
    </row>
    <row r="1162" spans="3:4">
      <c r="C1162" s="66" t="s">
        <v>
1325</v>
      </c>
      <c r="D1162" s="67" t="s">
        <v>
1367</v>
      </c>
    </row>
    <row r="1163" spans="3:4">
      <c r="C1163" s="66" t="s">
        <v>
1325</v>
      </c>
      <c r="D1163" s="67" t="s">
        <v>
1368</v>
      </c>
    </row>
    <row r="1164" spans="3:4">
      <c r="C1164" s="66" t="s">
        <v>
1369</v>
      </c>
      <c r="D1164" s="67" t="s">
        <v>
1370</v>
      </c>
    </row>
    <row r="1165" spans="3:4">
      <c r="C1165" s="66" t="s">
        <v>
1369</v>
      </c>
      <c r="D1165" s="67" t="s">
        <v>
1371</v>
      </c>
    </row>
    <row r="1166" spans="3:4">
      <c r="C1166" s="66" t="s">
        <v>
1369</v>
      </c>
      <c r="D1166" s="67" t="s">
        <v>
1372</v>
      </c>
    </row>
    <row r="1167" spans="3:4">
      <c r="C1167" s="66" t="s">
        <v>
1369</v>
      </c>
      <c r="D1167" s="67" t="s">
        <v>
1373</v>
      </c>
    </row>
    <row r="1168" spans="3:4">
      <c r="C1168" s="66" t="s">
        <v>
1369</v>
      </c>
      <c r="D1168" s="67" t="s">
        <v>
1374</v>
      </c>
    </row>
    <row r="1169" spans="3:4">
      <c r="C1169" s="66" t="s">
        <v>
1369</v>
      </c>
      <c r="D1169" s="67" t="s">
        <v>
1375</v>
      </c>
    </row>
    <row r="1170" spans="3:4">
      <c r="C1170" s="66" t="s">
        <v>
1369</v>
      </c>
      <c r="D1170" s="67" t="s">
        <v>
1376</v>
      </c>
    </row>
    <row r="1171" spans="3:4">
      <c r="C1171" s="66" t="s">
        <v>
1369</v>
      </c>
      <c r="D1171" s="67" t="s">
        <v>
1377</v>
      </c>
    </row>
    <row r="1172" spans="3:4">
      <c r="C1172" s="66" t="s">
        <v>
1369</v>
      </c>
      <c r="D1172" s="67" t="s">
        <v>
1378</v>
      </c>
    </row>
    <row r="1173" spans="3:4">
      <c r="C1173" s="66" t="s">
        <v>
1369</v>
      </c>
      <c r="D1173" s="67" t="s">
        <v>
1379</v>
      </c>
    </row>
    <row r="1174" spans="3:4">
      <c r="C1174" s="66" t="s">
        <v>
1369</v>
      </c>
      <c r="D1174" s="67" t="s">
        <v>
1380</v>
      </c>
    </row>
    <row r="1175" spans="3:4">
      <c r="C1175" s="66" t="s">
        <v>
1369</v>
      </c>
      <c r="D1175" s="67" t="s">
        <v>
1381</v>
      </c>
    </row>
    <row r="1176" spans="3:4">
      <c r="C1176" s="66" t="s">
        <v>
1369</v>
      </c>
      <c r="D1176" s="67" t="s">
        <v>
1382</v>
      </c>
    </row>
    <row r="1177" spans="3:4">
      <c r="C1177" s="66" t="s">
        <v>
1369</v>
      </c>
      <c r="D1177" s="67" t="s">
        <v>
1383</v>
      </c>
    </row>
    <row r="1178" spans="3:4">
      <c r="C1178" s="66" t="s">
        <v>
1369</v>
      </c>
      <c r="D1178" s="67" t="s">
        <v>
1384</v>
      </c>
    </row>
    <row r="1179" spans="3:4">
      <c r="C1179" s="66" t="s">
        <v>
1369</v>
      </c>
      <c r="D1179" s="67" t="s">
        <v>
1385</v>
      </c>
    </row>
    <row r="1180" spans="3:4">
      <c r="C1180" s="66" t="s">
        <v>
1369</v>
      </c>
      <c r="D1180" s="67" t="s">
        <v>
1386</v>
      </c>
    </row>
    <row r="1181" spans="3:4">
      <c r="C1181" s="66" t="s">
        <v>
1369</v>
      </c>
      <c r="D1181" s="67" t="s">
        <v>
1387</v>
      </c>
    </row>
    <row r="1182" spans="3:4">
      <c r="C1182" s="66" t="s">
        <v>
1369</v>
      </c>
      <c r="D1182" s="67" t="s">
        <v>
1388</v>
      </c>
    </row>
    <row r="1183" spans="3:4">
      <c r="C1183" s="66" t="s">
        <v>
1369</v>
      </c>
      <c r="D1183" s="67" t="s">
        <v>
1389</v>
      </c>
    </row>
    <row r="1184" spans="3:4">
      <c r="C1184" s="66" t="s">
        <v>
1369</v>
      </c>
      <c r="D1184" s="67" t="s">
        <v>
1390</v>
      </c>
    </row>
    <row r="1185" spans="3:4">
      <c r="C1185" s="66" t="s">
        <v>
1369</v>
      </c>
      <c r="D1185" s="67" t="s">
        <v>
1391</v>
      </c>
    </row>
    <row r="1186" spans="3:4">
      <c r="C1186" s="66" t="s">
        <v>
1369</v>
      </c>
      <c r="D1186" s="67" t="s">
        <v>
1392</v>
      </c>
    </row>
    <row r="1187" spans="3:4">
      <c r="C1187" s="66" t="s">
        <v>
1369</v>
      </c>
      <c r="D1187" s="67" t="s">
        <v>
1393</v>
      </c>
    </row>
    <row r="1188" spans="3:4">
      <c r="C1188" s="66" t="s">
        <v>
1369</v>
      </c>
      <c r="D1188" s="67" t="s">
        <v>
1394</v>
      </c>
    </row>
    <row r="1189" spans="3:4">
      <c r="C1189" s="66" t="s">
        <v>
1369</v>
      </c>
      <c r="D1189" s="67" t="s">
        <v>
1395</v>
      </c>
    </row>
    <row r="1190" spans="3:4">
      <c r="C1190" s="66" t="s">
        <v>
1369</v>
      </c>
      <c r="D1190" s="67" t="s">
        <v>
1396</v>
      </c>
    </row>
    <row r="1191" spans="3:4">
      <c r="C1191" s="66" t="s">
        <v>
1369</v>
      </c>
      <c r="D1191" s="67" t="s">
        <v>
1397</v>
      </c>
    </row>
    <row r="1192" spans="3:4">
      <c r="C1192" s="66" t="s">
        <v>
1369</v>
      </c>
      <c r="D1192" s="67" t="s">
        <v>
1398</v>
      </c>
    </row>
    <row r="1193" spans="3:4">
      <c r="C1193" s="66" t="s">
        <v>
1369</v>
      </c>
      <c r="D1193" s="67" t="s">
        <v>
1399</v>
      </c>
    </row>
    <row r="1194" spans="3:4">
      <c r="C1194" s="66" t="s">
        <v>
1369</v>
      </c>
      <c r="D1194" s="67" t="s">
        <v>
1400</v>
      </c>
    </row>
    <row r="1195" spans="3:4">
      <c r="C1195" s="66" t="s">
        <v>
1369</v>
      </c>
      <c r="D1195" s="67" t="s">
        <v>
1401</v>
      </c>
    </row>
    <row r="1196" spans="3:4">
      <c r="C1196" s="66" t="s">
        <v>
1369</v>
      </c>
      <c r="D1196" s="67" t="s">
        <v>
1402</v>
      </c>
    </row>
    <row r="1197" spans="3:4">
      <c r="C1197" s="66" t="s">
        <v>
1369</v>
      </c>
      <c r="D1197" s="67" t="s">
        <v>
1403</v>
      </c>
    </row>
    <row r="1198" spans="3:4">
      <c r="C1198" s="66" t="s">
        <v>
1369</v>
      </c>
      <c r="D1198" s="67" t="s">
        <v>
1404</v>
      </c>
    </row>
    <row r="1199" spans="3:4">
      <c r="C1199" s="66" t="s">
        <v>
1369</v>
      </c>
      <c r="D1199" s="67" t="s">
        <v>
1405</v>
      </c>
    </row>
    <row r="1200" spans="3:4">
      <c r="C1200" s="66" t="s">
        <v>
1369</v>
      </c>
      <c r="D1200" s="67" t="s">
        <v>
1366</v>
      </c>
    </row>
    <row r="1201" spans="3:4">
      <c r="C1201" s="66" t="s">
        <v>
1369</v>
      </c>
      <c r="D1201" s="67" t="s">
        <v>
1406</v>
      </c>
    </row>
    <row r="1202" spans="3:4">
      <c r="C1202" s="66" t="s">
        <v>
1369</v>
      </c>
      <c r="D1202" s="67" t="s">
        <v>
1407</v>
      </c>
    </row>
    <row r="1203" spans="3:4">
      <c r="C1203" s="66" t="s">
        <v>
1369</v>
      </c>
      <c r="D1203" s="67" t="s">
        <v>
1408</v>
      </c>
    </row>
    <row r="1204" spans="3:4">
      <c r="C1204" s="66" t="s">
        <v>
1369</v>
      </c>
      <c r="D1204" s="67" t="s">
        <v>
1409</v>
      </c>
    </row>
    <row r="1205" spans="3:4">
      <c r="C1205" s="66" t="s">
        <v>
1410</v>
      </c>
      <c r="D1205" s="67" t="s">
        <v>
1411</v>
      </c>
    </row>
    <row r="1206" spans="3:4">
      <c r="C1206" s="66" t="s">
        <v>
1410</v>
      </c>
      <c r="D1206" s="67" t="s">
        <v>
1412</v>
      </c>
    </row>
    <row r="1207" spans="3:4">
      <c r="C1207" s="66" t="s">
        <v>
1410</v>
      </c>
      <c r="D1207" s="67" t="s">
        <v>
1413</v>
      </c>
    </row>
    <row r="1208" spans="3:4">
      <c r="C1208" s="66" t="s">
        <v>
1410</v>
      </c>
      <c r="D1208" s="67" t="s">
        <v>
1414</v>
      </c>
    </row>
    <row r="1209" spans="3:4">
      <c r="C1209" s="66" t="s">
        <v>
1410</v>
      </c>
      <c r="D1209" s="67" t="s">
        <v>
1415</v>
      </c>
    </row>
    <row r="1210" spans="3:4">
      <c r="C1210" s="66" t="s">
        <v>
1410</v>
      </c>
      <c r="D1210" s="67" t="s">
        <v>
1416</v>
      </c>
    </row>
    <row r="1211" spans="3:4">
      <c r="C1211" s="66" t="s">
        <v>
1410</v>
      </c>
      <c r="D1211" s="67" t="s">
        <v>
1417</v>
      </c>
    </row>
    <row r="1212" spans="3:4">
      <c r="C1212" s="66" t="s">
        <v>
1410</v>
      </c>
      <c r="D1212" s="67" t="s">
        <v>
1418</v>
      </c>
    </row>
    <row r="1213" spans="3:4">
      <c r="C1213" s="66" t="s">
        <v>
1410</v>
      </c>
      <c r="D1213" s="67" t="s">
        <v>
1419</v>
      </c>
    </row>
    <row r="1214" spans="3:4">
      <c r="C1214" s="66" t="s">
        <v>
1410</v>
      </c>
      <c r="D1214" s="67" t="s">
        <v>
1420</v>
      </c>
    </row>
    <row r="1215" spans="3:4">
      <c r="C1215" s="66" t="s">
        <v>
1410</v>
      </c>
      <c r="D1215" s="67" t="s">
        <v>
1421</v>
      </c>
    </row>
    <row r="1216" spans="3:4">
      <c r="C1216" s="66" t="s">
        <v>
1410</v>
      </c>
      <c r="D1216" s="67" t="s">
        <v>
1422</v>
      </c>
    </row>
    <row r="1217" spans="3:4">
      <c r="C1217" s="66" t="s">
        <v>
1410</v>
      </c>
      <c r="D1217" s="67" t="s">
        <v>
1423</v>
      </c>
    </row>
    <row r="1218" spans="3:4">
      <c r="C1218" s="66" t="s">
        <v>
1410</v>
      </c>
      <c r="D1218" s="67" t="s">
        <v>
1424</v>
      </c>
    </row>
    <row r="1219" spans="3:4">
      <c r="C1219" s="66" t="s">
        <v>
1410</v>
      </c>
      <c r="D1219" s="67" t="s">
        <v>
1425</v>
      </c>
    </row>
    <row r="1220" spans="3:4">
      <c r="C1220" s="66" t="s">
        <v>
1410</v>
      </c>
      <c r="D1220" s="67" t="s">
        <v>
1426</v>
      </c>
    </row>
    <row r="1221" spans="3:4">
      <c r="C1221" s="66" t="s">
        <v>
1410</v>
      </c>
      <c r="D1221" s="67" t="s">
        <v>
1427</v>
      </c>
    </row>
    <row r="1222" spans="3:4">
      <c r="C1222" s="66" t="s">
        <v>
1410</v>
      </c>
      <c r="D1222" s="67" t="s">
        <v>
549</v>
      </c>
    </row>
    <row r="1223" spans="3:4">
      <c r="C1223" s="66" t="s">
        <v>
1410</v>
      </c>
      <c r="D1223" s="67" t="s">
        <v>
1428</v>
      </c>
    </row>
    <row r="1224" spans="3:4">
      <c r="C1224" s="66" t="s">
        <v>
1410</v>
      </c>
      <c r="D1224" s="67" t="s">
        <v>
1429</v>
      </c>
    </row>
    <row r="1225" spans="3:4">
      <c r="C1225" s="66" t="s">
        <v>
1410</v>
      </c>
      <c r="D1225" s="67" t="s">
        <v>
1430</v>
      </c>
    </row>
    <row r="1226" spans="3:4">
      <c r="C1226" s="66" t="s">
        <v>
1410</v>
      </c>
      <c r="D1226" s="67" t="s">
        <v>
1431</v>
      </c>
    </row>
    <row r="1227" spans="3:4">
      <c r="C1227" s="66" t="s">
        <v>
1410</v>
      </c>
      <c r="D1227" s="67" t="s">
        <v>
1432</v>
      </c>
    </row>
    <row r="1228" spans="3:4">
      <c r="C1228" s="66" t="s">
        <v>
1410</v>
      </c>
      <c r="D1228" s="67" t="s">
        <v>
1433</v>
      </c>
    </row>
    <row r="1229" spans="3:4">
      <c r="C1229" s="66" t="s">
        <v>
1410</v>
      </c>
      <c r="D1229" s="67" t="s">
        <v>
1434</v>
      </c>
    </row>
    <row r="1230" spans="3:4">
      <c r="C1230" s="66" t="s">
        <v>
1410</v>
      </c>
      <c r="D1230" s="67" t="s">
        <v>
1435</v>
      </c>
    </row>
    <row r="1231" spans="3:4">
      <c r="C1231" s="66" t="s">
        <v>
1410</v>
      </c>
      <c r="D1231" s="67" t="s">
        <v>
1436</v>
      </c>
    </row>
    <row r="1232" spans="3:4">
      <c r="C1232" s="66" t="s">
        <v>
1410</v>
      </c>
      <c r="D1232" s="67" t="s">
        <v>
1437</v>
      </c>
    </row>
    <row r="1233" spans="3:4">
      <c r="C1233" s="66" t="s">
        <v>
1410</v>
      </c>
      <c r="D1233" s="67" t="s">
        <v>
1438</v>
      </c>
    </row>
    <row r="1234" spans="3:4">
      <c r="C1234" s="66" t="s">
        <v>
1410</v>
      </c>
      <c r="D1234" s="67" t="s">
        <v>
1439</v>
      </c>
    </row>
    <row r="1235" spans="3:4">
      <c r="C1235" s="66" t="s">
        <v>
1410</v>
      </c>
      <c r="D1235" s="67" t="s">
        <v>
1440</v>
      </c>
    </row>
    <row r="1236" spans="3:4">
      <c r="C1236" s="66" t="s">
        <v>
1410</v>
      </c>
      <c r="D1236" s="67" t="s">
        <v>
1441</v>
      </c>
    </row>
    <row r="1237" spans="3:4">
      <c r="C1237" s="66" t="s">
        <v>
1410</v>
      </c>
      <c r="D1237" s="67" t="s">
        <v>
1442</v>
      </c>
    </row>
    <row r="1238" spans="3:4">
      <c r="C1238" s="66" t="s">
        <v>
1410</v>
      </c>
      <c r="D1238" s="67" t="s">
        <v>
1443</v>
      </c>
    </row>
    <row r="1239" spans="3:4">
      <c r="C1239" s="66" t="s">
        <v>
1410</v>
      </c>
      <c r="D1239" s="67" t="s">
        <v>
1444</v>
      </c>
    </row>
    <row r="1240" spans="3:4">
      <c r="C1240" s="66" t="s">
        <v>
1410</v>
      </c>
      <c r="D1240" s="67" t="s">
        <v>
1445</v>
      </c>
    </row>
    <row r="1241" spans="3:4">
      <c r="C1241" s="66" t="s">
        <v>
1410</v>
      </c>
      <c r="D1241" s="67" t="s">
        <v>
1446</v>
      </c>
    </row>
    <row r="1242" spans="3:4">
      <c r="C1242" s="66" t="s">
        <v>
1410</v>
      </c>
      <c r="D1242" s="67" t="s">
        <v>
1066</v>
      </c>
    </row>
    <row r="1243" spans="3:4">
      <c r="C1243" s="66" t="s">
        <v>
1410</v>
      </c>
      <c r="D1243" s="67" t="s">
        <v>
1447</v>
      </c>
    </row>
    <row r="1244" spans="3:4">
      <c r="C1244" s="66" t="s">
        <v>
1448</v>
      </c>
      <c r="D1244" s="67" t="s">
        <v>
1449</v>
      </c>
    </row>
    <row r="1245" spans="3:4">
      <c r="C1245" s="66" t="s">
        <v>
1448</v>
      </c>
      <c r="D1245" s="67" t="s">
        <v>
1450</v>
      </c>
    </row>
    <row r="1246" spans="3:4">
      <c r="C1246" s="66" t="s">
        <v>
1448</v>
      </c>
      <c r="D1246" s="67" t="s">
        <v>
1451</v>
      </c>
    </row>
    <row r="1247" spans="3:4">
      <c r="C1247" s="66" t="s">
        <v>
1448</v>
      </c>
      <c r="D1247" s="67" t="s">
        <v>
1452</v>
      </c>
    </row>
    <row r="1248" spans="3:4">
      <c r="C1248" s="66" t="s">
        <v>
1448</v>
      </c>
      <c r="D1248" s="67" t="s">
        <v>
1453</v>
      </c>
    </row>
    <row r="1249" spans="3:4">
      <c r="C1249" s="66" t="s">
        <v>
1448</v>
      </c>
      <c r="D1249" s="67" t="s">
        <v>
1454</v>
      </c>
    </row>
    <row r="1250" spans="3:4">
      <c r="C1250" s="66" t="s">
        <v>
1448</v>
      </c>
      <c r="D1250" s="67" t="s">
        <v>
1455</v>
      </c>
    </row>
    <row r="1251" spans="3:4">
      <c r="C1251" s="66" t="s">
        <v>
1448</v>
      </c>
      <c r="D1251" s="67" t="s">
        <v>
1456</v>
      </c>
    </row>
    <row r="1252" spans="3:4">
      <c r="C1252" s="66" t="s">
        <v>
1448</v>
      </c>
      <c r="D1252" s="67" t="s">
        <v>
1457</v>
      </c>
    </row>
    <row r="1253" spans="3:4">
      <c r="C1253" s="66" t="s">
        <v>
1448</v>
      </c>
      <c r="D1253" s="67" t="s">
        <v>
1458</v>
      </c>
    </row>
    <row r="1254" spans="3:4">
      <c r="C1254" s="66" t="s">
        <v>
1448</v>
      </c>
      <c r="D1254" s="67" t="s">
        <v>
1459</v>
      </c>
    </row>
    <row r="1255" spans="3:4">
      <c r="C1255" s="66" t="s">
        <v>
1448</v>
      </c>
      <c r="D1255" s="67" t="s">
        <v>
1460</v>
      </c>
    </row>
    <row r="1256" spans="3:4">
      <c r="C1256" s="66" t="s">
        <v>
1448</v>
      </c>
      <c r="D1256" s="67" t="s">
        <v>
1461</v>
      </c>
    </row>
    <row r="1257" spans="3:4">
      <c r="C1257" s="66" t="s">
        <v>
1448</v>
      </c>
      <c r="D1257" s="67" t="s">
        <v>
1462</v>
      </c>
    </row>
    <row r="1258" spans="3:4">
      <c r="C1258" s="66" t="s">
        <v>
1448</v>
      </c>
      <c r="D1258" s="67" t="s">
        <v>
1463</v>
      </c>
    </row>
    <row r="1259" spans="3:4">
      <c r="C1259" s="66" t="s">
        <v>
1448</v>
      </c>
      <c r="D1259" s="67" t="s">
        <v>
1464</v>
      </c>
    </row>
    <row r="1260" spans="3:4">
      <c r="C1260" s="66" t="s">
        <v>
1448</v>
      </c>
      <c r="D1260" s="67" t="s">
        <v>
1014</v>
      </c>
    </row>
    <row r="1261" spans="3:4">
      <c r="C1261" s="66" t="s">
        <v>
1448</v>
      </c>
      <c r="D1261" s="67" t="s">
        <v>
341</v>
      </c>
    </row>
    <row r="1262" spans="3:4">
      <c r="C1262" s="66" t="s">
        <v>
1448</v>
      </c>
      <c r="D1262" s="67" t="s">
        <v>
1465</v>
      </c>
    </row>
    <row r="1263" spans="3:4">
      <c r="C1263" s="66" t="s">
        <v>
1448</v>
      </c>
      <c r="D1263" s="67" t="s">
        <v>
1466</v>
      </c>
    </row>
    <row r="1264" spans="3:4">
      <c r="C1264" s="66" t="s">
        <v>
1448</v>
      </c>
      <c r="D1264" s="67" t="s">
        <v>
1467</v>
      </c>
    </row>
    <row r="1265" spans="3:4">
      <c r="C1265" s="66" t="s">
        <v>
1448</v>
      </c>
      <c r="D1265" s="67" t="s">
        <v>
1468</v>
      </c>
    </row>
    <row r="1266" spans="3:4">
      <c r="C1266" s="66" t="s">
        <v>
1448</v>
      </c>
      <c r="D1266" s="67" t="s">
        <v>
1469</v>
      </c>
    </row>
    <row r="1267" spans="3:4">
      <c r="C1267" s="66" t="s">
        <v>
1448</v>
      </c>
      <c r="D1267" s="67" t="s">
        <v>
1470</v>
      </c>
    </row>
    <row r="1268" spans="3:4">
      <c r="C1268" s="66" t="s">
        <v>
1448</v>
      </c>
      <c r="D1268" s="67" t="s">
        <v>
1471</v>
      </c>
    </row>
    <row r="1269" spans="3:4">
      <c r="C1269" s="66" t="s">
        <v>
1448</v>
      </c>
      <c r="D1269" s="67" t="s">
        <v>
1472</v>
      </c>
    </row>
    <row r="1270" spans="3:4">
      <c r="C1270" s="66" t="s">
        <v>
1448</v>
      </c>
      <c r="D1270" s="67" t="s">
        <v>
1473</v>
      </c>
    </row>
    <row r="1271" spans="3:4">
      <c r="C1271" s="66" t="s">
        <v>
1448</v>
      </c>
      <c r="D1271" s="67" t="s">
        <v>
1474</v>
      </c>
    </row>
    <row r="1272" spans="3:4">
      <c r="C1272" s="66" t="s">
        <v>
1448</v>
      </c>
      <c r="D1272" s="67" t="s">
        <v>
1475</v>
      </c>
    </row>
    <row r="1273" spans="3:4">
      <c r="C1273" s="66" t="s">
        <v>
1448</v>
      </c>
      <c r="D1273" s="67" t="s">
        <v>
1476</v>
      </c>
    </row>
    <row r="1274" spans="3:4">
      <c r="C1274" s="66" t="s">
        <v>
1477</v>
      </c>
      <c r="D1274" s="67" t="s">
        <v>
1478</v>
      </c>
    </row>
    <row r="1275" spans="3:4">
      <c r="C1275" s="66" t="s">
        <v>
1477</v>
      </c>
      <c r="D1275" s="67" t="s">
        <v>
1479</v>
      </c>
    </row>
    <row r="1276" spans="3:4">
      <c r="C1276" s="66" t="s">
        <v>
1477</v>
      </c>
      <c r="D1276" s="67" t="s">
        <v>
1480</v>
      </c>
    </row>
    <row r="1277" spans="3:4">
      <c r="C1277" s="66" t="s">
        <v>
1477</v>
      </c>
      <c r="D1277" s="67" t="s">
        <v>
1481</v>
      </c>
    </row>
    <row r="1278" spans="3:4">
      <c r="C1278" s="66" t="s">
        <v>
1477</v>
      </c>
      <c r="D1278" s="67" t="s">
        <v>
1482</v>
      </c>
    </row>
    <row r="1279" spans="3:4">
      <c r="C1279" s="66" t="s">
        <v>
1477</v>
      </c>
      <c r="D1279" s="67" t="s">
        <v>
1483</v>
      </c>
    </row>
    <row r="1280" spans="3:4">
      <c r="C1280" s="66" t="s">
        <v>
1477</v>
      </c>
      <c r="D1280" s="67" t="s">
        <v>
1484</v>
      </c>
    </row>
    <row r="1281" spans="3:4">
      <c r="C1281" s="66" t="s">
        <v>
1477</v>
      </c>
      <c r="D1281" s="67" t="s">
        <v>
1485</v>
      </c>
    </row>
    <row r="1282" spans="3:4">
      <c r="C1282" s="66" t="s">
        <v>
1477</v>
      </c>
      <c r="D1282" s="67" t="s">
        <v>
1486</v>
      </c>
    </row>
    <row r="1283" spans="3:4">
      <c r="C1283" s="66" t="s">
        <v>
1477</v>
      </c>
      <c r="D1283" s="67" t="s">
        <v>
1487</v>
      </c>
    </row>
    <row r="1284" spans="3:4">
      <c r="C1284" s="66" t="s">
        <v>
1477</v>
      </c>
      <c r="D1284" s="67" t="s">
        <v>
1488</v>
      </c>
    </row>
    <row r="1285" spans="3:4">
      <c r="C1285" s="66" t="s">
        <v>
1477</v>
      </c>
      <c r="D1285" s="67" t="s">
        <v>
1489</v>
      </c>
    </row>
    <row r="1286" spans="3:4">
      <c r="C1286" s="66" t="s">
        <v>
1477</v>
      </c>
      <c r="D1286" s="67" t="s">
        <v>
1490</v>
      </c>
    </row>
    <row r="1287" spans="3:4">
      <c r="C1287" s="66" t="s">
        <v>
1477</v>
      </c>
      <c r="D1287" s="67" t="s">
        <v>
1491</v>
      </c>
    </row>
    <row r="1288" spans="3:4">
      <c r="C1288" s="66" t="s">
        <v>
1477</v>
      </c>
      <c r="D1288" s="67" t="s">
        <v>
421</v>
      </c>
    </row>
    <row r="1289" spans="3:4">
      <c r="C1289" s="66" t="s">
        <v>
1477</v>
      </c>
      <c r="D1289" s="67" t="s">
        <v>
1492</v>
      </c>
    </row>
    <row r="1290" spans="3:4">
      <c r="C1290" s="66" t="s">
        <v>
1477</v>
      </c>
      <c r="D1290" s="67" t="s">
        <v>
1493</v>
      </c>
    </row>
    <row r="1291" spans="3:4">
      <c r="C1291" s="66" t="s">
        <v>
1477</v>
      </c>
      <c r="D1291" s="67" t="s">
        <v>
1292</v>
      </c>
    </row>
    <row r="1292" spans="3:4">
      <c r="C1292" s="66" t="s">
        <v>
1477</v>
      </c>
      <c r="D1292" s="67" t="s">
        <v>
1494</v>
      </c>
    </row>
    <row r="1293" spans="3:4">
      <c r="C1293" s="66" t="s">
        <v>
1495</v>
      </c>
      <c r="D1293" s="67" t="s">
        <v>
1496</v>
      </c>
    </row>
    <row r="1294" spans="3:4">
      <c r="C1294" s="66" t="s">
        <v>
1495</v>
      </c>
      <c r="D1294" s="67" t="s">
        <v>
1497</v>
      </c>
    </row>
    <row r="1295" spans="3:4">
      <c r="C1295" s="66" t="s">
        <v>
1495</v>
      </c>
      <c r="D1295" s="67" t="s">
        <v>
1498</v>
      </c>
    </row>
    <row r="1296" spans="3:4">
      <c r="C1296" s="66" t="s">
        <v>
1495</v>
      </c>
      <c r="D1296" s="67" t="s">
        <v>
1499</v>
      </c>
    </row>
    <row r="1297" spans="3:4">
      <c r="C1297" s="66" t="s">
        <v>
1495</v>
      </c>
      <c r="D1297" s="67" t="s">
        <v>
1500</v>
      </c>
    </row>
    <row r="1298" spans="3:4">
      <c r="C1298" s="66" t="s">
        <v>
1495</v>
      </c>
      <c r="D1298" s="67" t="s">
        <v>
1501</v>
      </c>
    </row>
    <row r="1299" spans="3:4">
      <c r="C1299" s="66" t="s">
        <v>
1495</v>
      </c>
      <c r="D1299" s="67" t="s">
        <v>
1502</v>
      </c>
    </row>
    <row r="1300" spans="3:4">
      <c r="C1300" s="66" t="s">
        <v>
1495</v>
      </c>
      <c r="D1300" s="67" t="s">
        <v>
1503</v>
      </c>
    </row>
    <row r="1301" spans="3:4">
      <c r="C1301" s="66" t="s">
        <v>
1495</v>
      </c>
      <c r="D1301" s="67" t="s">
        <v>
1504</v>
      </c>
    </row>
    <row r="1302" spans="3:4">
      <c r="C1302" s="66" t="s">
        <v>
1495</v>
      </c>
      <c r="D1302" s="67" t="s">
        <v>
1505</v>
      </c>
    </row>
    <row r="1303" spans="3:4">
      <c r="C1303" s="66" t="s">
        <v>
1495</v>
      </c>
      <c r="D1303" s="67" t="s">
        <v>
1506</v>
      </c>
    </row>
    <row r="1304" spans="3:4">
      <c r="C1304" s="66" t="s">
        <v>
1495</v>
      </c>
      <c r="D1304" s="67" t="s">
        <v>
517</v>
      </c>
    </row>
    <row r="1305" spans="3:4">
      <c r="C1305" s="66" t="s">
        <v>
1495</v>
      </c>
      <c r="D1305" s="67" t="s">
        <v>
1507</v>
      </c>
    </row>
    <row r="1306" spans="3:4">
      <c r="C1306" s="66" t="s">
        <v>
1495</v>
      </c>
      <c r="D1306" s="67" t="s">
        <v>
1508</v>
      </c>
    </row>
    <row r="1307" spans="3:4">
      <c r="C1307" s="66" t="s">
        <v>
1495</v>
      </c>
      <c r="D1307" s="67" t="s">
        <v>
1509</v>
      </c>
    </row>
    <row r="1308" spans="3:4">
      <c r="C1308" s="66" t="s">
        <v>
1495</v>
      </c>
      <c r="D1308" s="67" t="s">
        <v>
1510</v>
      </c>
    </row>
    <row r="1309" spans="3:4">
      <c r="C1309" s="66" t="s">
        <v>
1495</v>
      </c>
      <c r="D1309" s="67" t="s">
        <v>
1511</v>
      </c>
    </row>
    <row r="1310" spans="3:4">
      <c r="C1310" s="66" t="s">
        <v>
1495</v>
      </c>
      <c r="D1310" s="67" t="s">
        <v>
1512</v>
      </c>
    </row>
    <row r="1311" spans="3:4">
      <c r="C1311" s="66" t="s">
        <v>
1495</v>
      </c>
      <c r="D1311" s="67" t="s">
        <v>
1513</v>
      </c>
    </row>
    <row r="1312" spans="3:4">
      <c r="C1312" s="66" t="s">
        <v>
1514</v>
      </c>
      <c r="D1312" s="67" t="s">
        <v>
1515</v>
      </c>
    </row>
    <row r="1313" spans="3:4">
      <c r="C1313" s="66" t="s">
        <v>
1514</v>
      </c>
      <c r="D1313" s="67" t="s">
        <v>
1516</v>
      </c>
    </row>
    <row r="1314" spans="3:4">
      <c r="C1314" s="66" t="s">
        <v>
1514</v>
      </c>
      <c r="D1314" s="67" t="s">
        <v>
1517</v>
      </c>
    </row>
    <row r="1315" spans="3:4">
      <c r="C1315" s="66" t="s">
        <v>
1514</v>
      </c>
      <c r="D1315" s="67" t="s">
        <v>
1518</v>
      </c>
    </row>
    <row r="1316" spans="3:4">
      <c r="C1316" s="66" t="s">
        <v>
1514</v>
      </c>
      <c r="D1316" s="67" t="s">
        <v>
1519</v>
      </c>
    </row>
    <row r="1317" spans="3:4">
      <c r="C1317" s="66" t="s">
        <v>
1514</v>
      </c>
      <c r="D1317" s="67" t="s">
        <v>
1520</v>
      </c>
    </row>
    <row r="1318" spans="3:4">
      <c r="C1318" s="66" t="s">
        <v>
1514</v>
      </c>
      <c r="D1318" s="67" t="s">
        <v>
1521</v>
      </c>
    </row>
    <row r="1319" spans="3:4">
      <c r="C1319" s="66" t="s">
        <v>
1514</v>
      </c>
      <c r="D1319" s="67" t="s">
        <v>
1522</v>
      </c>
    </row>
    <row r="1320" spans="3:4">
      <c r="C1320" s="66" t="s">
        <v>
1514</v>
      </c>
      <c r="D1320" s="67" t="s">
        <v>
1523</v>
      </c>
    </row>
    <row r="1321" spans="3:4">
      <c r="C1321" s="66" t="s">
        <v>
1514</v>
      </c>
      <c r="D1321" s="67" t="s">
        <v>
1524</v>
      </c>
    </row>
    <row r="1322" spans="3:4">
      <c r="C1322" s="66" t="s">
        <v>
1514</v>
      </c>
      <c r="D1322" s="67" t="s">
        <v>
1525</v>
      </c>
    </row>
    <row r="1323" spans="3:4">
      <c r="C1323" s="66" t="s">
        <v>
1514</v>
      </c>
      <c r="D1323" s="67" t="s">
        <v>
1526</v>
      </c>
    </row>
    <row r="1324" spans="3:4">
      <c r="C1324" s="66" t="s">
        <v>
1514</v>
      </c>
      <c r="D1324" s="67" t="s">
        <v>
1527</v>
      </c>
    </row>
    <row r="1325" spans="3:4">
      <c r="C1325" s="66" t="s">
        <v>
1514</v>
      </c>
      <c r="D1325" s="67" t="s">
        <v>
1528</v>
      </c>
    </row>
    <row r="1326" spans="3:4">
      <c r="C1326" s="66" t="s">
        <v>
1514</v>
      </c>
      <c r="D1326" s="67" t="s">
        <v>
1529</v>
      </c>
    </row>
    <row r="1327" spans="3:4">
      <c r="C1327" s="66" t="s">
        <v>
1514</v>
      </c>
      <c r="D1327" s="67" t="s">
        <v>
1530</v>
      </c>
    </row>
    <row r="1328" spans="3:4">
      <c r="C1328" s="66" t="s">
        <v>
1514</v>
      </c>
      <c r="D1328" s="67" t="s">
        <v>
1531</v>
      </c>
    </row>
    <row r="1329" spans="3:4">
      <c r="C1329" s="66" t="s">
        <v>
1514</v>
      </c>
      <c r="D1329" s="67" t="s">
        <v>
1532</v>
      </c>
    </row>
    <row r="1330" spans="3:4">
      <c r="C1330" s="66" t="s">
        <v>
1514</v>
      </c>
      <c r="D1330" s="67" t="s">
        <v>
1533</v>
      </c>
    </row>
    <row r="1331" spans="3:4">
      <c r="C1331" s="66" t="s">
        <v>
1514</v>
      </c>
      <c r="D1331" s="67" t="s">
        <v>
1534</v>
      </c>
    </row>
    <row r="1332" spans="3:4">
      <c r="C1332" s="66" t="s">
        <v>
1514</v>
      </c>
      <c r="D1332" s="67" t="s">
        <v>
1535</v>
      </c>
    </row>
    <row r="1333" spans="3:4">
      <c r="C1333" s="66" t="s">
        <v>
1514</v>
      </c>
      <c r="D1333" s="67" t="s">
        <v>
1536</v>
      </c>
    </row>
    <row r="1334" spans="3:4">
      <c r="C1334" s="66" t="s">
        <v>
1514</v>
      </c>
      <c r="D1334" s="67" t="s">
        <v>
1537</v>
      </c>
    </row>
    <row r="1335" spans="3:4">
      <c r="C1335" s="66" t="s">
        <v>
1514</v>
      </c>
      <c r="D1335" s="67" t="s">
        <v>
1538</v>
      </c>
    </row>
    <row r="1336" spans="3:4">
      <c r="C1336" s="66" t="s">
        <v>
1514</v>
      </c>
      <c r="D1336" s="67" t="s">
        <v>
1539</v>
      </c>
    </row>
    <row r="1337" spans="3:4">
      <c r="C1337" s="66" t="s">
        <v>
1514</v>
      </c>
      <c r="D1337" s="67" t="s">
        <v>
1540</v>
      </c>
    </row>
    <row r="1338" spans="3:4">
      <c r="C1338" s="66" t="s">
        <v>
1514</v>
      </c>
      <c r="D1338" s="67" t="s">
        <v>
1541</v>
      </c>
    </row>
    <row r="1339" spans="3:4">
      <c r="C1339" s="66" t="s">
        <v>
1542</v>
      </c>
      <c r="D1339" s="67" t="s">
        <v>
1543</v>
      </c>
    </row>
    <row r="1340" spans="3:4">
      <c r="C1340" s="66" t="s">
        <v>
1542</v>
      </c>
      <c r="D1340" s="67" t="s">
        <v>
1544</v>
      </c>
    </row>
    <row r="1341" spans="3:4">
      <c r="C1341" s="66" t="s">
        <v>
1542</v>
      </c>
      <c r="D1341" s="67" t="s">
        <v>
1545</v>
      </c>
    </row>
    <row r="1342" spans="3:4">
      <c r="C1342" s="66" t="s">
        <v>
1542</v>
      </c>
      <c r="D1342" s="67" t="s">
        <v>
1546</v>
      </c>
    </row>
    <row r="1343" spans="3:4">
      <c r="C1343" s="66" t="s">
        <v>
1542</v>
      </c>
      <c r="D1343" s="67" t="s">
        <v>
1547</v>
      </c>
    </row>
    <row r="1344" spans="3:4">
      <c r="C1344" s="66" t="s">
        <v>
1542</v>
      </c>
      <c r="D1344" s="67" t="s">
        <v>
1548</v>
      </c>
    </row>
    <row r="1345" spans="3:4">
      <c r="C1345" s="66" t="s">
        <v>
1542</v>
      </c>
      <c r="D1345" s="67" t="s">
        <v>
867</v>
      </c>
    </row>
    <row r="1346" spans="3:4">
      <c r="C1346" s="66" t="s">
        <v>
1542</v>
      </c>
      <c r="D1346" s="67" t="s">
        <v>
1549</v>
      </c>
    </row>
    <row r="1347" spans="3:4">
      <c r="C1347" s="66" t="s">
        <v>
1542</v>
      </c>
      <c r="D1347" s="67" t="s">
        <v>
1550</v>
      </c>
    </row>
    <row r="1348" spans="3:4">
      <c r="C1348" s="66" t="s">
        <v>
1542</v>
      </c>
      <c r="D1348" s="67" t="s">
        <v>
1551</v>
      </c>
    </row>
    <row r="1349" spans="3:4">
      <c r="C1349" s="66" t="s">
        <v>
1542</v>
      </c>
      <c r="D1349" s="67" t="s">
        <v>
1552</v>
      </c>
    </row>
    <row r="1350" spans="3:4">
      <c r="C1350" s="66" t="s">
        <v>
1542</v>
      </c>
      <c r="D1350" s="67" t="s">
        <v>
1553</v>
      </c>
    </row>
    <row r="1351" spans="3:4">
      <c r="C1351" s="66" t="s">
        <v>
1542</v>
      </c>
      <c r="D1351" s="67" t="s">
        <v>
1554</v>
      </c>
    </row>
    <row r="1352" spans="3:4">
      <c r="C1352" s="66" t="s">
        <v>
1542</v>
      </c>
      <c r="D1352" s="67" t="s">
        <v>
1555</v>
      </c>
    </row>
    <row r="1353" spans="3:4">
      <c r="C1353" s="66" t="s">
        <v>
1542</v>
      </c>
      <c r="D1353" s="67" t="s">
        <v>
1556</v>
      </c>
    </row>
    <row r="1354" spans="3:4">
      <c r="C1354" s="66" t="s">
        <v>
1542</v>
      </c>
      <c r="D1354" s="67" t="s">
        <v>
1557</v>
      </c>
    </row>
    <row r="1355" spans="3:4">
      <c r="C1355" s="66" t="s">
        <v>
1542</v>
      </c>
      <c r="D1355" s="67" t="s">
        <v>
1558</v>
      </c>
    </row>
    <row r="1356" spans="3:4">
      <c r="C1356" s="66" t="s">
        <v>
1542</v>
      </c>
      <c r="D1356" s="67" t="s">
        <v>
1559</v>
      </c>
    </row>
    <row r="1357" spans="3:4">
      <c r="C1357" s="66" t="s">
        <v>
1542</v>
      </c>
      <c r="D1357" s="67" t="s">
        <v>
1560</v>
      </c>
    </row>
    <row r="1358" spans="3:4">
      <c r="C1358" s="66" t="s">
        <v>
1542</v>
      </c>
      <c r="D1358" s="67" t="s">
        <v>
1561</v>
      </c>
    </row>
    <row r="1359" spans="3:4">
      <c r="C1359" s="66" t="s">
        <v>
1542</v>
      </c>
      <c r="D1359" s="67" t="s">
        <v>
1562</v>
      </c>
    </row>
    <row r="1360" spans="3:4">
      <c r="C1360" s="66" t="s">
        <v>
1542</v>
      </c>
      <c r="D1360" s="67" t="s">
        <v>
1563</v>
      </c>
    </row>
    <row r="1361" spans="3:4">
      <c r="C1361" s="66" t="s">
        <v>
1542</v>
      </c>
      <c r="D1361" s="67" t="s">
        <v>
1564</v>
      </c>
    </row>
    <row r="1362" spans="3:4">
      <c r="C1362" s="66" t="s">
        <v>
1565</v>
      </c>
      <c r="D1362" s="67" t="s">
        <v>
1566</v>
      </c>
    </row>
    <row r="1363" spans="3:4">
      <c r="C1363" s="66" t="s">
        <v>
1565</v>
      </c>
      <c r="D1363" s="67" t="s">
        <v>
1567</v>
      </c>
    </row>
    <row r="1364" spans="3:4">
      <c r="C1364" s="66" t="s">
        <v>
1565</v>
      </c>
      <c r="D1364" s="67" t="s">
        <v>
1568</v>
      </c>
    </row>
    <row r="1365" spans="3:4">
      <c r="C1365" s="66" t="s">
        <v>
1565</v>
      </c>
      <c r="D1365" s="67" t="s">
        <v>
1569</v>
      </c>
    </row>
    <row r="1366" spans="3:4">
      <c r="C1366" s="66" t="s">
        <v>
1565</v>
      </c>
      <c r="D1366" s="67" t="s">
        <v>
1570</v>
      </c>
    </row>
    <row r="1367" spans="3:4">
      <c r="C1367" s="66" t="s">
        <v>
1565</v>
      </c>
      <c r="D1367" s="67" t="s">
        <v>
1571</v>
      </c>
    </row>
    <row r="1368" spans="3:4">
      <c r="C1368" s="66" t="s">
        <v>
1565</v>
      </c>
      <c r="D1368" s="67" t="s">
        <v>
1572</v>
      </c>
    </row>
    <row r="1369" spans="3:4">
      <c r="C1369" s="66" t="s">
        <v>
1565</v>
      </c>
      <c r="D1369" s="67" t="s">
        <v>
1573</v>
      </c>
    </row>
    <row r="1370" spans="3:4">
      <c r="C1370" s="66" t="s">
        <v>
1565</v>
      </c>
      <c r="D1370" s="67" t="s">
        <v>
1574</v>
      </c>
    </row>
    <row r="1371" spans="3:4">
      <c r="C1371" s="66" t="s">
        <v>
1565</v>
      </c>
      <c r="D1371" s="67" t="s">
        <v>
1575</v>
      </c>
    </row>
    <row r="1372" spans="3:4">
      <c r="C1372" s="66" t="s">
        <v>
1565</v>
      </c>
      <c r="D1372" s="67" t="s">
        <v>
1576</v>
      </c>
    </row>
    <row r="1373" spans="3:4">
      <c r="C1373" s="66" t="s">
        <v>
1565</v>
      </c>
      <c r="D1373" s="67" t="s">
        <v>
1577</v>
      </c>
    </row>
    <row r="1374" spans="3:4">
      <c r="C1374" s="66" t="s">
        <v>
1565</v>
      </c>
      <c r="D1374" s="67" t="s">
        <v>
1578</v>
      </c>
    </row>
    <row r="1375" spans="3:4">
      <c r="C1375" s="66" t="s">
        <v>
1565</v>
      </c>
      <c r="D1375" s="67" t="s">
        <v>
1579</v>
      </c>
    </row>
    <row r="1376" spans="3:4">
      <c r="C1376" s="66" t="s">
        <v>
1565</v>
      </c>
      <c r="D1376" s="67" t="s">
        <v>
1580</v>
      </c>
    </row>
    <row r="1377" spans="3:5">
      <c r="C1377" s="66" t="s">
        <v>
1565</v>
      </c>
      <c r="D1377" s="67" t="s">
        <v>
1581</v>
      </c>
    </row>
    <row r="1378" spans="3:5">
      <c r="C1378" s="66" t="s">
        <v>
1565</v>
      </c>
      <c r="D1378" s="67" t="s">
        <v>
1582</v>
      </c>
    </row>
    <row r="1379" spans="3:5">
      <c r="C1379" s="66" t="s">
        <v>
1565</v>
      </c>
      <c r="D1379" s="67" t="s">
        <v>
1583</v>
      </c>
    </row>
    <row r="1380" spans="3:5">
      <c r="C1380" s="66" t="s">
        <v>
1565</v>
      </c>
      <c r="D1380" s="67" t="s">
        <v>
1584</v>
      </c>
    </row>
    <row r="1381" spans="3:5">
      <c r="C1381" s="66" t="s">
        <v>
1585</v>
      </c>
      <c r="D1381" s="67" t="s">
        <v>
1586</v>
      </c>
      <c r="E1381" s="71"/>
    </row>
    <row r="1382" spans="3:5">
      <c r="C1382" s="66" t="s">
        <v>
1585</v>
      </c>
      <c r="D1382" s="67" t="s">
        <v>
1587</v>
      </c>
    </row>
    <row r="1383" spans="3:5">
      <c r="C1383" s="66" t="s">
        <v>
1585</v>
      </c>
      <c r="D1383" s="67" t="s">
        <v>
1588</v>
      </c>
    </row>
    <row r="1384" spans="3:5">
      <c r="C1384" s="66" t="s">
        <v>
1585</v>
      </c>
      <c r="D1384" s="67" t="s">
        <v>
1589</v>
      </c>
    </row>
    <row r="1385" spans="3:5">
      <c r="C1385" s="66" t="s">
        <v>
1585</v>
      </c>
      <c r="D1385" s="67" t="s">
        <v>
1590</v>
      </c>
    </row>
    <row r="1386" spans="3:5">
      <c r="C1386" s="66" t="s">
        <v>
1585</v>
      </c>
      <c r="D1386" s="67" t="s">
        <v>
1591</v>
      </c>
    </row>
    <row r="1387" spans="3:5">
      <c r="C1387" s="66" t="s">
        <v>
1585</v>
      </c>
      <c r="D1387" s="67" t="s">
        <v>
1592</v>
      </c>
    </row>
    <row r="1388" spans="3:5">
      <c r="C1388" s="66" t="s">
        <v>
1585</v>
      </c>
      <c r="D1388" s="67" t="s">
        <v>
1593</v>
      </c>
    </row>
    <row r="1389" spans="3:5">
      <c r="C1389" s="66" t="s">
        <v>
1585</v>
      </c>
      <c r="D1389" s="67" t="s">
        <v>
1594</v>
      </c>
    </row>
    <row r="1390" spans="3:5">
      <c r="C1390" s="66" t="s">
        <v>
1585</v>
      </c>
      <c r="D1390" s="67" t="s">
        <v>
1595</v>
      </c>
    </row>
    <row r="1391" spans="3:5">
      <c r="C1391" s="66" t="s">
        <v>
1585</v>
      </c>
      <c r="D1391" s="67" t="s">
        <v>
1596</v>
      </c>
    </row>
    <row r="1392" spans="3:5">
      <c r="C1392" s="66" t="s">
        <v>
1585</v>
      </c>
      <c r="D1392" s="67" t="s">
        <v>
1597</v>
      </c>
    </row>
    <row r="1393" spans="3:4">
      <c r="C1393" s="66" t="s">
        <v>
1585</v>
      </c>
      <c r="D1393" s="67" t="s">
        <v>
1598</v>
      </c>
    </row>
    <row r="1394" spans="3:4">
      <c r="C1394" s="66" t="s">
        <v>
1585</v>
      </c>
      <c r="D1394" s="67" t="s">
        <v>
1599</v>
      </c>
    </row>
    <row r="1395" spans="3:4">
      <c r="C1395" s="66" t="s">
        <v>
1585</v>
      </c>
      <c r="D1395" s="67" t="s">
        <v>
1600</v>
      </c>
    </row>
    <row r="1396" spans="3:4">
      <c r="C1396" s="66" t="s">
        <v>
1585</v>
      </c>
      <c r="D1396" s="67" t="s">
        <v>
1601</v>
      </c>
    </row>
    <row r="1397" spans="3:4">
      <c r="C1397" s="66" t="s">
        <v>
1585</v>
      </c>
      <c r="D1397" s="67" t="s">
        <v>
1602</v>
      </c>
    </row>
    <row r="1398" spans="3:4">
      <c r="C1398" s="66" t="s">
        <v>
1585</v>
      </c>
      <c r="D1398" s="67" t="s">
        <v>
1603</v>
      </c>
    </row>
    <row r="1399" spans="3:4">
      <c r="C1399" s="66" t="s">
        <v>
1585</v>
      </c>
      <c r="D1399" s="67" t="s">
        <v>
1604</v>
      </c>
    </row>
    <row r="1400" spans="3:4">
      <c r="C1400" s="66" t="s">
        <v>
1585</v>
      </c>
      <c r="D1400" s="67" t="s">
        <v>
1605</v>
      </c>
    </row>
    <row r="1401" spans="3:4">
      <c r="C1401" s="66" t="s">
        <v>
1585</v>
      </c>
      <c r="D1401" s="67" t="s">
        <v>
1606</v>
      </c>
    </row>
    <row r="1402" spans="3:4">
      <c r="C1402" s="66" t="s">
        <v>
1585</v>
      </c>
      <c r="D1402" s="67" t="s">
        <v>
1607</v>
      </c>
    </row>
    <row r="1403" spans="3:4">
      <c r="C1403" s="66" t="s">
        <v>
1585</v>
      </c>
      <c r="D1403" s="67" t="s">
        <v>
1608</v>
      </c>
    </row>
    <row r="1404" spans="3:4">
      <c r="C1404" s="66" t="s">
        <v>
1585</v>
      </c>
      <c r="D1404" s="67" t="s">
        <v>
1609</v>
      </c>
    </row>
    <row r="1405" spans="3:4">
      <c r="C1405" s="66" t="s">
        <v>
1610</v>
      </c>
      <c r="D1405" s="67" t="s">
        <v>
1611</v>
      </c>
    </row>
    <row r="1406" spans="3:4">
      <c r="C1406" s="66" t="s">
        <v>
1610</v>
      </c>
      <c r="D1406" s="67" t="s">
        <v>
1612</v>
      </c>
    </row>
    <row r="1407" spans="3:4">
      <c r="C1407" s="66" t="s">
        <v>
1610</v>
      </c>
      <c r="D1407" s="67" t="s">
        <v>
1613</v>
      </c>
    </row>
    <row r="1408" spans="3:4">
      <c r="C1408" s="66" t="s">
        <v>
1610</v>
      </c>
      <c r="D1408" s="67" t="s">
        <v>
1614</v>
      </c>
    </row>
    <row r="1409" spans="3:4">
      <c r="C1409" s="66" t="s">
        <v>
1610</v>
      </c>
      <c r="D1409" s="67" t="s">
        <v>
1615</v>
      </c>
    </row>
    <row r="1410" spans="3:4">
      <c r="C1410" s="66" t="s">
        <v>
1610</v>
      </c>
      <c r="D1410" s="67" t="s">
        <v>
1616</v>
      </c>
    </row>
    <row r="1411" spans="3:4">
      <c r="C1411" s="66" t="s">
        <v>
1610</v>
      </c>
      <c r="D1411" s="67" t="s">
        <v>
1617</v>
      </c>
    </row>
    <row r="1412" spans="3:4">
      <c r="C1412" s="66" t="s">
        <v>
1610</v>
      </c>
      <c r="D1412" s="67" t="s">
        <v>
1618</v>
      </c>
    </row>
    <row r="1413" spans="3:4">
      <c r="C1413" s="66" t="s">
        <v>
1610</v>
      </c>
      <c r="D1413" s="67" t="s">
        <v>
1619</v>
      </c>
    </row>
    <row r="1414" spans="3:4">
      <c r="C1414" s="66" t="s">
        <v>
1610</v>
      </c>
      <c r="D1414" s="67" t="s">
        <v>
1620</v>
      </c>
    </row>
    <row r="1415" spans="3:4">
      <c r="C1415" s="66" t="s">
        <v>
1610</v>
      </c>
      <c r="D1415" s="67" t="s">
        <v>
1621</v>
      </c>
    </row>
    <row r="1416" spans="3:4">
      <c r="C1416" s="66" t="s">
        <v>
1610</v>
      </c>
      <c r="D1416" s="67" t="s">
        <v>
1622</v>
      </c>
    </row>
    <row r="1417" spans="3:4">
      <c r="C1417" s="66" t="s">
        <v>
1610</v>
      </c>
      <c r="D1417" s="67" t="s">
        <v>
1623</v>
      </c>
    </row>
    <row r="1418" spans="3:4">
      <c r="C1418" s="66" t="s">
        <v>
1610</v>
      </c>
      <c r="D1418" s="67" t="s">
        <v>
1624</v>
      </c>
    </row>
    <row r="1419" spans="3:4">
      <c r="C1419" s="66" t="s">
        <v>
1610</v>
      </c>
      <c r="D1419" s="67" t="s">
        <v>
1625</v>
      </c>
    </row>
    <row r="1420" spans="3:4">
      <c r="C1420" s="66" t="s">
        <v>
1610</v>
      </c>
      <c r="D1420" s="67" t="s">
        <v>
1626</v>
      </c>
    </row>
    <row r="1421" spans="3:4">
      <c r="C1421" s="66" t="s">
        <v>
1610</v>
      </c>
      <c r="D1421" s="67" t="s">
        <v>
1627</v>
      </c>
    </row>
    <row r="1422" spans="3:4">
      <c r="C1422" s="66" t="s">
        <v>
1628</v>
      </c>
      <c r="D1422" s="67" t="s">
        <v>
1629</v>
      </c>
    </row>
    <row r="1423" spans="3:4">
      <c r="C1423" s="66" t="s">
        <v>
1628</v>
      </c>
      <c r="D1423" s="67" t="s">
        <v>
1630</v>
      </c>
    </row>
    <row r="1424" spans="3:4">
      <c r="C1424" s="66" t="s">
        <v>
1628</v>
      </c>
      <c r="D1424" s="67" t="s">
        <v>
1631</v>
      </c>
    </row>
    <row r="1425" spans="3:4">
      <c r="C1425" s="66" t="s">
        <v>
1628</v>
      </c>
      <c r="D1425" s="67" t="s">
        <v>
1632</v>
      </c>
    </row>
    <row r="1426" spans="3:4">
      <c r="C1426" s="66" t="s">
        <v>
1628</v>
      </c>
      <c r="D1426" s="67" t="s">
        <v>
1633</v>
      </c>
    </row>
    <row r="1427" spans="3:4">
      <c r="C1427" s="66" t="s">
        <v>
1628</v>
      </c>
      <c r="D1427" s="67" t="s">
        <v>
1634</v>
      </c>
    </row>
    <row r="1428" spans="3:4">
      <c r="C1428" s="66" t="s">
        <v>
1628</v>
      </c>
      <c r="D1428" s="67" t="s">
        <v>
1635</v>
      </c>
    </row>
    <row r="1429" spans="3:4">
      <c r="C1429" s="66" t="s">
        <v>
1628</v>
      </c>
      <c r="D1429" s="67" t="s">
        <v>
1636</v>
      </c>
    </row>
    <row r="1430" spans="3:4">
      <c r="C1430" s="66" t="s">
        <v>
1628</v>
      </c>
      <c r="D1430" s="67" t="s">
        <v>
1637</v>
      </c>
    </row>
    <row r="1431" spans="3:4">
      <c r="C1431" s="66" t="s">
        <v>
1628</v>
      </c>
      <c r="D1431" s="67" t="s">
        <v>
1638</v>
      </c>
    </row>
    <row r="1432" spans="3:4">
      <c r="C1432" s="66" t="s">
        <v>
1628</v>
      </c>
      <c r="D1432" s="67" t="s">
        <v>
1639</v>
      </c>
    </row>
    <row r="1433" spans="3:4">
      <c r="C1433" s="66" t="s">
        <v>
1628</v>
      </c>
      <c r="D1433" s="67" t="s">
        <v>
1640</v>
      </c>
    </row>
    <row r="1434" spans="3:4">
      <c r="C1434" s="66" t="s">
        <v>
1628</v>
      </c>
      <c r="D1434" s="67" t="s">
        <v>
1641</v>
      </c>
    </row>
    <row r="1435" spans="3:4">
      <c r="C1435" s="66" t="s">
        <v>
1628</v>
      </c>
      <c r="D1435" s="67" t="s">
        <v>
235</v>
      </c>
    </row>
    <row r="1436" spans="3:4">
      <c r="C1436" s="66" t="s">
        <v>
1628</v>
      </c>
      <c r="D1436" s="67" t="s">
        <v>
1642</v>
      </c>
    </row>
    <row r="1437" spans="3:4">
      <c r="C1437" s="66" t="s">
        <v>
1628</v>
      </c>
      <c r="D1437" s="67" t="s">
        <v>
1643</v>
      </c>
    </row>
    <row r="1438" spans="3:4">
      <c r="C1438" s="66" t="s">
        <v>
1628</v>
      </c>
      <c r="D1438" s="67" t="s">
        <v>
1644</v>
      </c>
    </row>
    <row r="1439" spans="3:4">
      <c r="C1439" s="66" t="s">
        <v>
1628</v>
      </c>
      <c r="D1439" s="67" t="s">
        <v>
1645</v>
      </c>
    </row>
    <row r="1440" spans="3:4">
      <c r="C1440" s="66" t="s">
        <v>
1628</v>
      </c>
      <c r="D1440" s="67" t="s">
        <v>
1646</v>
      </c>
    </row>
    <row r="1441" spans="3:4">
      <c r="C1441" s="66" t="s">
        <v>
1628</v>
      </c>
      <c r="D1441" s="67" t="s">
        <v>
1647</v>
      </c>
    </row>
    <row r="1442" spans="3:4">
      <c r="C1442" s="66" t="s">
        <v>
1648</v>
      </c>
      <c r="D1442" s="67" t="s">
        <v>
1649</v>
      </c>
    </row>
    <row r="1443" spans="3:4">
      <c r="C1443" s="66" t="s">
        <v>
1648</v>
      </c>
      <c r="D1443" s="67" t="s">
        <v>
1650</v>
      </c>
    </row>
    <row r="1444" spans="3:4">
      <c r="C1444" s="66" t="s">
        <v>
1648</v>
      </c>
      <c r="D1444" s="67" t="s">
        <v>
1651</v>
      </c>
    </row>
    <row r="1445" spans="3:4">
      <c r="C1445" s="66" t="s">
        <v>
1648</v>
      </c>
      <c r="D1445" s="67" t="s">
        <v>
1652</v>
      </c>
    </row>
    <row r="1446" spans="3:4">
      <c r="C1446" s="66" t="s">
        <v>
1648</v>
      </c>
      <c r="D1446" s="67" t="s">
        <v>
1653</v>
      </c>
    </row>
    <row r="1447" spans="3:4">
      <c r="C1447" s="66" t="s">
        <v>
1648</v>
      </c>
      <c r="D1447" s="67" t="s">
        <v>
1654</v>
      </c>
    </row>
    <row r="1448" spans="3:4">
      <c r="C1448" s="66" t="s">
        <v>
1648</v>
      </c>
      <c r="D1448" s="67" t="s">
        <v>
1655</v>
      </c>
    </row>
    <row r="1449" spans="3:4">
      <c r="C1449" s="66" t="s">
        <v>
1648</v>
      </c>
      <c r="D1449" s="67" t="s">
        <v>
1656</v>
      </c>
    </row>
    <row r="1450" spans="3:4">
      <c r="C1450" s="66" t="s">
        <v>
1648</v>
      </c>
      <c r="D1450" s="67" t="s">
        <v>
1657</v>
      </c>
    </row>
    <row r="1451" spans="3:4">
      <c r="C1451" s="66" t="s">
        <v>
1648</v>
      </c>
      <c r="D1451" s="67" t="s">
        <v>
1658</v>
      </c>
    </row>
    <row r="1452" spans="3:4">
      <c r="C1452" s="66" t="s">
        <v>
1648</v>
      </c>
      <c r="D1452" s="67" t="s">
        <v>
1659</v>
      </c>
    </row>
    <row r="1453" spans="3:4">
      <c r="C1453" s="66" t="s">
        <v>
1648</v>
      </c>
      <c r="D1453" s="67" t="s">
        <v>
1660</v>
      </c>
    </row>
    <row r="1454" spans="3:4">
      <c r="C1454" s="66" t="s">
        <v>
1648</v>
      </c>
      <c r="D1454" s="67" t="s">
        <v>
1661</v>
      </c>
    </row>
    <row r="1455" spans="3:4">
      <c r="C1455" s="66" t="s">
        <v>
1648</v>
      </c>
      <c r="D1455" s="67" t="s">
        <v>
1662</v>
      </c>
    </row>
    <row r="1456" spans="3:4">
      <c r="C1456" s="66" t="s">
        <v>
1648</v>
      </c>
      <c r="D1456" s="67" t="s">
        <v>
1663</v>
      </c>
    </row>
    <row r="1457" spans="3:4">
      <c r="C1457" s="66" t="s">
        <v>
1648</v>
      </c>
      <c r="D1457" s="67" t="s">
        <v>
1664</v>
      </c>
    </row>
    <row r="1458" spans="3:4">
      <c r="C1458" s="66" t="s">
        <v>
1648</v>
      </c>
      <c r="D1458" s="67" t="s">
        <v>
1665</v>
      </c>
    </row>
    <row r="1459" spans="3:4">
      <c r="C1459" s="66" t="s">
        <v>
1648</v>
      </c>
      <c r="D1459" s="67" t="s">
        <v>
1666</v>
      </c>
    </row>
    <row r="1460" spans="3:4">
      <c r="C1460" s="66" t="s">
        <v>
1648</v>
      </c>
      <c r="D1460" s="67" t="s">
        <v>
1667</v>
      </c>
    </row>
    <row r="1461" spans="3:4">
      <c r="C1461" s="66" t="s">
        <v>
1648</v>
      </c>
      <c r="D1461" s="67" t="s">
        <v>
1668</v>
      </c>
    </row>
    <row r="1462" spans="3:4">
      <c r="C1462" s="66" t="s">
        <v>
1648</v>
      </c>
      <c r="D1462" s="67" t="s">
        <v>
1669</v>
      </c>
    </row>
    <row r="1463" spans="3:4">
      <c r="C1463" s="66" t="s">
        <v>
1648</v>
      </c>
      <c r="D1463" s="67" t="s">
        <v>
1670</v>
      </c>
    </row>
    <row r="1464" spans="3:4">
      <c r="C1464" s="66" t="s">
        <v>
1648</v>
      </c>
      <c r="D1464" s="67" t="s">
        <v>
1671</v>
      </c>
    </row>
    <row r="1465" spans="3:4">
      <c r="C1465" s="66" t="s">
        <v>
1648</v>
      </c>
      <c r="D1465" s="67" t="s">
        <v>
1672</v>
      </c>
    </row>
    <row r="1466" spans="3:4">
      <c r="C1466" s="66" t="s">
        <v>
1648</v>
      </c>
      <c r="D1466" s="67" t="s">
        <v>
1673</v>
      </c>
    </row>
    <row r="1467" spans="3:4">
      <c r="C1467" s="66" t="s">
        <v>
1648</v>
      </c>
      <c r="D1467" s="67" t="s">
        <v>
1674</v>
      </c>
    </row>
    <row r="1468" spans="3:4">
      <c r="C1468" s="66" t="s">
        <v>
1648</v>
      </c>
      <c r="D1468" s="67" t="s">
        <v>
1675</v>
      </c>
    </row>
    <row r="1469" spans="3:4">
      <c r="C1469" s="66" t="s">
        <v>
1648</v>
      </c>
      <c r="D1469" s="67" t="s">
        <v>
1676</v>
      </c>
    </row>
    <row r="1470" spans="3:4">
      <c r="C1470" s="66" t="s">
        <v>
1648</v>
      </c>
      <c r="D1470" s="67" t="s">
        <v>
1677</v>
      </c>
    </row>
    <row r="1471" spans="3:4">
      <c r="C1471" s="66" t="s">
        <v>
1648</v>
      </c>
      <c r="D1471" s="67" t="s">
        <v>
1678</v>
      </c>
    </row>
    <row r="1472" spans="3:4">
      <c r="C1472" s="66" t="s">
        <v>
1648</v>
      </c>
      <c r="D1472" s="67" t="s">
        <v>
1679</v>
      </c>
    </row>
    <row r="1473" spans="3:4">
      <c r="C1473" s="66" t="s">
        <v>
1648</v>
      </c>
      <c r="D1473" s="67" t="s">
        <v>
1680</v>
      </c>
    </row>
    <row r="1474" spans="3:4">
      <c r="C1474" s="66" t="s">
        <v>
1648</v>
      </c>
      <c r="D1474" s="67" t="s">
        <v>
1681</v>
      </c>
    </row>
    <row r="1475" spans="3:4">
      <c r="C1475" s="66" t="s">
        <v>
1648</v>
      </c>
      <c r="D1475" s="67" t="s">
        <v>
1682</v>
      </c>
    </row>
    <row r="1476" spans="3:4">
      <c r="C1476" s="66" t="s">
        <v>
1683</v>
      </c>
      <c r="D1476" s="67" t="s">
        <v>
1684</v>
      </c>
    </row>
    <row r="1477" spans="3:4">
      <c r="C1477" s="66" t="s">
        <v>
1683</v>
      </c>
      <c r="D1477" s="67" t="s">
        <v>
1685</v>
      </c>
    </row>
    <row r="1478" spans="3:4">
      <c r="C1478" s="66" t="s">
        <v>
1683</v>
      </c>
      <c r="D1478" s="67" t="s">
        <v>
1686</v>
      </c>
    </row>
    <row r="1479" spans="3:4">
      <c r="C1479" s="66" t="s">
        <v>
1683</v>
      </c>
      <c r="D1479" s="67" t="s">
        <v>
1687</v>
      </c>
    </row>
    <row r="1480" spans="3:4">
      <c r="C1480" s="66" t="s">
        <v>
1683</v>
      </c>
      <c r="D1480" s="67" t="s">
        <v>
1688</v>
      </c>
    </row>
    <row r="1481" spans="3:4">
      <c r="C1481" s="66" t="s">
        <v>
1683</v>
      </c>
      <c r="D1481" s="67" t="s">
        <v>
1689</v>
      </c>
    </row>
    <row r="1482" spans="3:4">
      <c r="C1482" s="66" t="s">
        <v>
1683</v>
      </c>
      <c r="D1482" s="67" t="s">
        <v>
1690</v>
      </c>
    </row>
    <row r="1483" spans="3:4">
      <c r="C1483" s="66" t="s">
        <v>
1683</v>
      </c>
      <c r="D1483" s="67" t="s">
        <v>
1691</v>
      </c>
    </row>
    <row r="1484" spans="3:4">
      <c r="C1484" s="66" t="s">
        <v>
1683</v>
      </c>
      <c r="D1484" s="67" t="s">
        <v>
1692</v>
      </c>
    </row>
    <row r="1485" spans="3:4">
      <c r="C1485" s="66" t="s">
        <v>
1683</v>
      </c>
      <c r="D1485" s="67" t="s">
        <v>
1693</v>
      </c>
    </row>
    <row r="1486" spans="3:4">
      <c r="C1486" s="66" t="s">
        <v>
1683</v>
      </c>
      <c r="D1486" s="67" t="s">
        <v>
1694</v>
      </c>
    </row>
    <row r="1487" spans="3:4">
      <c r="C1487" s="66" t="s">
        <v>
1683</v>
      </c>
      <c r="D1487" s="67" t="s">
        <v>
1695</v>
      </c>
    </row>
    <row r="1488" spans="3:4">
      <c r="C1488" s="66" t="s">
        <v>
1683</v>
      </c>
      <c r="D1488" s="67" t="s">
        <v>
1696</v>
      </c>
    </row>
    <row r="1489" spans="3:4">
      <c r="C1489" s="66" t="s">
        <v>
1683</v>
      </c>
      <c r="D1489" s="67" t="s">
        <v>
1697</v>
      </c>
    </row>
    <row r="1490" spans="3:4">
      <c r="C1490" s="66" t="s">
        <v>
1683</v>
      </c>
      <c r="D1490" s="67" t="s">
        <v>
1698</v>
      </c>
    </row>
    <row r="1491" spans="3:4">
      <c r="C1491" s="66" t="s">
        <v>
1683</v>
      </c>
      <c r="D1491" s="67" t="s">
        <v>
1699</v>
      </c>
    </row>
    <row r="1492" spans="3:4">
      <c r="C1492" s="66" t="s">
        <v>
1683</v>
      </c>
      <c r="D1492" s="67" t="s">
        <v>
1700</v>
      </c>
    </row>
    <row r="1493" spans="3:4">
      <c r="C1493" s="66" t="s">
        <v>
1683</v>
      </c>
      <c r="D1493" s="67" t="s">
        <v>
1701</v>
      </c>
    </row>
    <row r="1494" spans="3:4">
      <c r="C1494" s="66" t="s">
        <v>
1683</v>
      </c>
      <c r="D1494" s="67" t="s">
        <v>
1702</v>
      </c>
    </row>
    <row r="1495" spans="3:4">
      <c r="C1495" s="66" t="s">
        <v>
1683</v>
      </c>
      <c r="D1495" s="67" t="s">
        <v>
1703</v>
      </c>
    </row>
    <row r="1496" spans="3:4">
      <c r="C1496" s="66" t="s">
        <v>
1683</v>
      </c>
      <c r="D1496" s="67" t="s">
        <v>
1704</v>
      </c>
    </row>
    <row r="1497" spans="3:4">
      <c r="C1497" s="66" t="s">
        <v>
1683</v>
      </c>
      <c r="D1497" s="67" t="s">
        <v>
1705</v>
      </c>
    </row>
    <row r="1498" spans="3:4">
      <c r="C1498" s="66" t="s">
        <v>
1683</v>
      </c>
      <c r="D1498" s="67" t="s">
        <v>
1706</v>
      </c>
    </row>
    <row r="1499" spans="3:4">
      <c r="C1499" s="66" t="s">
        <v>
1683</v>
      </c>
      <c r="D1499" s="67" t="s">
        <v>
1707</v>
      </c>
    </row>
    <row r="1500" spans="3:4">
      <c r="C1500" s="66" t="s">
        <v>
1683</v>
      </c>
      <c r="D1500" s="67" t="s">
        <v>
1708</v>
      </c>
    </row>
    <row r="1501" spans="3:4">
      <c r="C1501" s="66" t="s">
        <v>
1683</v>
      </c>
      <c r="D1501" s="67" t="s">
        <v>
1709</v>
      </c>
    </row>
    <row r="1502" spans="3:4">
      <c r="C1502" s="66" t="s">
        <v>
1683</v>
      </c>
      <c r="D1502" s="67" t="s">
        <v>
1710</v>
      </c>
    </row>
    <row r="1503" spans="3:4">
      <c r="C1503" s="66" t="s">
        <v>
1683</v>
      </c>
      <c r="D1503" s="67" t="s">
        <v>
1711</v>
      </c>
    </row>
    <row r="1504" spans="3:4">
      <c r="C1504" s="66" t="s">
        <v>
1712</v>
      </c>
      <c r="D1504" s="67" t="s">
        <v>
1713</v>
      </c>
    </row>
    <row r="1505" spans="3:4">
      <c r="C1505" s="66" t="s">
        <v>
1683</v>
      </c>
      <c r="D1505" s="67" t="s">
        <v>
1714</v>
      </c>
    </row>
    <row r="1506" spans="3:4">
      <c r="C1506" s="66" t="s">
        <v>
1683</v>
      </c>
      <c r="D1506" s="67" t="s">
        <v>
1715</v>
      </c>
    </row>
    <row r="1507" spans="3:4">
      <c r="C1507" s="66" t="s">
        <v>
1683</v>
      </c>
      <c r="D1507" s="67" t="s">
        <v>
1716</v>
      </c>
    </row>
    <row r="1508" spans="3:4">
      <c r="C1508" s="66" t="s">
        <v>
1683</v>
      </c>
      <c r="D1508" s="67" t="s">
        <v>
1717</v>
      </c>
    </row>
    <row r="1509" spans="3:4">
      <c r="C1509" s="66" t="s">
        <v>
1683</v>
      </c>
      <c r="D1509" s="67" t="s">
        <v>
1718</v>
      </c>
    </row>
    <row r="1510" spans="3:4">
      <c r="C1510" s="66" t="s">
        <v>
1683</v>
      </c>
      <c r="D1510" s="67" t="s">
        <v>
1719</v>
      </c>
    </row>
    <row r="1511" spans="3:4">
      <c r="C1511" s="66" t="s">
        <v>
1683</v>
      </c>
      <c r="D1511" s="67" t="s">
        <v>
1720</v>
      </c>
    </row>
    <row r="1512" spans="3:4">
      <c r="C1512" s="66" t="s">
        <v>
1683</v>
      </c>
      <c r="D1512" s="67" t="s">
        <v>
1721</v>
      </c>
    </row>
    <row r="1513" spans="3:4">
      <c r="C1513" s="66" t="s">
        <v>
1683</v>
      </c>
      <c r="D1513" s="67" t="s">
        <v>
1722</v>
      </c>
    </row>
    <row r="1514" spans="3:4">
      <c r="C1514" s="66" t="s">
        <v>
1683</v>
      </c>
      <c r="D1514" s="67" t="s">
        <v>
1723</v>
      </c>
    </row>
    <row r="1515" spans="3:4">
      <c r="C1515" s="66" t="s">
        <v>
1683</v>
      </c>
      <c r="D1515" s="67" t="s">
        <v>
1724</v>
      </c>
    </row>
    <row r="1516" spans="3:4">
      <c r="C1516" s="66" t="s">
        <v>
1683</v>
      </c>
      <c r="D1516" s="67" t="s">
        <v>
1725</v>
      </c>
    </row>
    <row r="1517" spans="3:4">
      <c r="C1517" s="66" t="s">
        <v>
1683</v>
      </c>
      <c r="D1517" s="67" t="s">
        <v>
1726</v>
      </c>
    </row>
    <row r="1518" spans="3:4">
      <c r="C1518" s="66" t="s">
        <v>
1683</v>
      </c>
      <c r="D1518" s="67" t="s">
        <v>
1727</v>
      </c>
    </row>
    <row r="1519" spans="3:4">
      <c r="C1519" s="66" t="s">
        <v>
1683</v>
      </c>
      <c r="D1519" s="67" t="s">
        <v>
1728</v>
      </c>
    </row>
    <row r="1520" spans="3:4">
      <c r="C1520" s="66" t="s">
        <v>
1683</v>
      </c>
      <c r="D1520" s="67" t="s">
        <v>
1729</v>
      </c>
    </row>
    <row r="1521" spans="3:4">
      <c r="C1521" s="66" t="s">
        <v>
1683</v>
      </c>
      <c r="D1521" s="67" t="s">
        <v>
1730</v>
      </c>
    </row>
    <row r="1522" spans="3:4">
      <c r="C1522" s="66" t="s">
        <v>
1683</v>
      </c>
      <c r="D1522" s="67" t="s">
        <v>
1731</v>
      </c>
    </row>
    <row r="1523" spans="3:4">
      <c r="C1523" s="66" t="s">
        <v>
1683</v>
      </c>
      <c r="D1523" s="67" t="s">
        <v>
1463</v>
      </c>
    </row>
    <row r="1524" spans="3:4">
      <c r="C1524" s="66" t="s">
        <v>
1683</v>
      </c>
      <c r="D1524" s="67" t="s">
        <v>
1732</v>
      </c>
    </row>
    <row r="1525" spans="3:4">
      <c r="C1525" s="66" t="s">
        <v>
1683</v>
      </c>
      <c r="D1525" s="67" t="s">
        <v>
1733</v>
      </c>
    </row>
    <row r="1526" spans="3:4">
      <c r="C1526" s="66" t="s">
        <v>
1683</v>
      </c>
      <c r="D1526" s="67" t="s">
        <v>
1734</v>
      </c>
    </row>
    <row r="1527" spans="3:4">
      <c r="C1527" s="66" t="s">
        <v>
1683</v>
      </c>
      <c r="D1527" s="67" t="s">
        <v>
478</v>
      </c>
    </row>
    <row r="1528" spans="3:4">
      <c r="C1528" s="66" t="s">
        <v>
1683</v>
      </c>
      <c r="D1528" s="67" t="s">
        <v>
1735</v>
      </c>
    </row>
    <row r="1529" spans="3:4">
      <c r="C1529" s="66" t="s">
        <v>
1683</v>
      </c>
      <c r="D1529" s="67" t="s">
        <v>
1736</v>
      </c>
    </row>
    <row r="1530" spans="3:4">
      <c r="C1530" s="66" t="s">
        <v>
1683</v>
      </c>
      <c r="D1530" s="67" t="s">
        <v>
1737</v>
      </c>
    </row>
    <row r="1531" spans="3:4">
      <c r="C1531" s="66" t="s">
        <v>
1683</v>
      </c>
      <c r="D1531" s="67" t="s">
        <v>
1738</v>
      </c>
    </row>
    <row r="1532" spans="3:4">
      <c r="C1532" s="66" t="s">
        <v>
1683</v>
      </c>
      <c r="D1532" s="67" t="s">
        <v>
1739</v>
      </c>
    </row>
    <row r="1533" spans="3:4">
      <c r="C1533" s="66" t="s">
        <v>
1683</v>
      </c>
      <c r="D1533" s="67" t="s">
        <v>
1740</v>
      </c>
    </row>
    <row r="1534" spans="3:4">
      <c r="C1534" s="66" t="s">
        <v>
1683</v>
      </c>
      <c r="D1534" s="67" t="s">
        <v>
1741</v>
      </c>
    </row>
    <row r="1535" spans="3:4">
      <c r="C1535" s="66" t="s">
        <v>
1683</v>
      </c>
      <c r="D1535" s="67" t="s">
        <v>
1742</v>
      </c>
    </row>
    <row r="1536" spans="3:4">
      <c r="C1536" s="66" t="s">
        <v>
1743</v>
      </c>
      <c r="D1536" s="67" t="s">
        <v>
1744</v>
      </c>
    </row>
    <row r="1537" spans="3:4">
      <c r="C1537" s="66" t="s">
        <v>
1743</v>
      </c>
      <c r="D1537" s="67" t="s">
        <v>
1745</v>
      </c>
    </row>
    <row r="1538" spans="3:4">
      <c r="C1538" s="66" t="s">
        <v>
1743</v>
      </c>
      <c r="D1538" s="67" t="s">
        <v>
1746</v>
      </c>
    </row>
    <row r="1539" spans="3:4">
      <c r="C1539" s="66" t="s">
        <v>
1743</v>
      </c>
      <c r="D1539" s="67" t="s">
        <v>
1747</v>
      </c>
    </row>
    <row r="1540" spans="3:4">
      <c r="C1540" s="66" t="s">
        <v>
1743</v>
      </c>
      <c r="D1540" s="67" t="s">
        <v>
1748</v>
      </c>
    </row>
    <row r="1541" spans="3:4">
      <c r="C1541" s="66" t="s">
        <v>
1743</v>
      </c>
      <c r="D1541" s="67" t="s">
        <v>
1749</v>
      </c>
    </row>
    <row r="1542" spans="3:4">
      <c r="C1542" s="66" t="s">
        <v>
1743</v>
      </c>
      <c r="D1542" s="67" t="s">
        <v>
1750</v>
      </c>
    </row>
    <row r="1543" spans="3:4">
      <c r="C1543" s="66" t="s">
        <v>
1743</v>
      </c>
      <c r="D1543" s="67" t="s">
        <v>
1751</v>
      </c>
    </row>
    <row r="1544" spans="3:4">
      <c r="C1544" s="66" t="s">
        <v>
1743</v>
      </c>
      <c r="D1544" s="67" t="s">
        <v>
1752</v>
      </c>
    </row>
    <row r="1545" spans="3:4">
      <c r="C1545" s="66" t="s">
        <v>
1743</v>
      </c>
      <c r="D1545" s="67" t="s">
        <v>
1753</v>
      </c>
    </row>
    <row r="1546" spans="3:4">
      <c r="C1546" s="66" t="s">
        <v>
1743</v>
      </c>
      <c r="D1546" s="67" t="s">
        <v>
1754</v>
      </c>
    </row>
    <row r="1547" spans="3:4">
      <c r="C1547" s="66" t="s">
        <v>
1743</v>
      </c>
      <c r="D1547" s="67" t="s">
        <v>
1755</v>
      </c>
    </row>
    <row r="1548" spans="3:4">
      <c r="C1548" s="66" t="s">
        <v>
1743</v>
      </c>
      <c r="D1548" s="67" t="s">
        <v>
1756</v>
      </c>
    </row>
    <row r="1549" spans="3:4">
      <c r="C1549" s="66" t="s">
        <v>
1743</v>
      </c>
      <c r="D1549" s="67" t="s">
        <v>
1757</v>
      </c>
    </row>
    <row r="1550" spans="3:4">
      <c r="C1550" s="66" t="s">
        <v>
1743</v>
      </c>
      <c r="D1550" s="67" t="s">
        <v>
1758</v>
      </c>
    </row>
    <row r="1551" spans="3:4">
      <c r="C1551" s="66" t="s">
        <v>
1743</v>
      </c>
      <c r="D1551" s="67" t="s">
        <v>
1759</v>
      </c>
    </row>
    <row r="1552" spans="3:4">
      <c r="C1552" s="66" t="s">
        <v>
1743</v>
      </c>
      <c r="D1552" s="67" t="s">
        <v>
1760</v>
      </c>
    </row>
    <row r="1553" spans="3:4">
      <c r="C1553" s="66" t="s">
        <v>
1743</v>
      </c>
      <c r="D1553" s="67" t="s">
        <v>
1761</v>
      </c>
    </row>
    <row r="1554" spans="3:4">
      <c r="C1554" s="66" t="s">
        <v>
1743</v>
      </c>
      <c r="D1554" s="67" t="s">
        <v>
1762</v>
      </c>
    </row>
    <row r="1555" spans="3:4">
      <c r="C1555" s="66" t="s">
        <v>
1743</v>
      </c>
      <c r="D1555" s="67" t="s">
        <v>
1763</v>
      </c>
    </row>
    <row r="1556" spans="3:4">
      <c r="C1556" s="66" t="s">
        <v>
1764</v>
      </c>
      <c r="D1556" s="67" t="s">
        <v>
1765</v>
      </c>
    </row>
    <row r="1557" spans="3:4">
      <c r="C1557" s="66" t="s">
        <v>
1764</v>
      </c>
      <c r="D1557" s="67" t="s">
        <v>
1766</v>
      </c>
    </row>
    <row r="1558" spans="3:4">
      <c r="C1558" s="66" t="s">
        <v>
1764</v>
      </c>
      <c r="D1558" s="67" t="s">
        <v>
1767</v>
      </c>
    </row>
    <row r="1559" spans="3:4">
      <c r="C1559" s="66" t="s">
        <v>
1764</v>
      </c>
      <c r="D1559" s="67" t="s">
        <v>
1768</v>
      </c>
    </row>
    <row r="1560" spans="3:4">
      <c r="C1560" s="66" t="s">
        <v>
1764</v>
      </c>
      <c r="D1560" s="67" t="s">
        <v>
1769</v>
      </c>
    </row>
    <row r="1561" spans="3:4">
      <c r="C1561" s="66" t="s">
        <v>
1764</v>
      </c>
      <c r="D1561" s="67" t="s">
        <v>
1770</v>
      </c>
    </row>
    <row r="1562" spans="3:4">
      <c r="C1562" s="66" t="s">
        <v>
1764</v>
      </c>
      <c r="D1562" s="67" t="s">
        <v>
1771</v>
      </c>
    </row>
    <row r="1563" spans="3:4">
      <c r="C1563" s="66" t="s">
        <v>
1764</v>
      </c>
      <c r="D1563" s="67" t="s">
        <v>
1772</v>
      </c>
    </row>
    <row r="1564" spans="3:4">
      <c r="C1564" s="66" t="s">
        <v>
1764</v>
      </c>
      <c r="D1564" s="67" t="s">
        <v>
1773</v>
      </c>
    </row>
    <row r="1565" spans="3:4">
      <c r="C1565" s="66" t="s">
        <v>
1764</v>
      </c>
      <c r="D1565" s="67" t="s">
        <v>
1774</v>
      </c>
    </row>
    <row r="1566" spans="3:4">
      <c r="C1566" s="66" t="s">
        <v>
1764</v>
      </c>
      <c r="D1566" s="67" t="s">
        <v>
1775</v>
      </c>
    </row>
    <row r="1567" spans="3:4">
      <c r="C1567" s="66" t="s">
        <v>
1764</v>
      </c>
      <c r="D1567" s="67" t="s">
        <v>
1776</v>
      </c>
    </row>
    <row r="1568" spans="3:4">
      <c r="C1568" s="66" t="s">
        <v>
1764</v>
      </c>
      <c r="D1568" s="67" t="s">
        <v>
1777</v>
      </c>
    </row>
    <row r="1569" spans="3:5">
      <c r="C1569" s="66" t="s">
        <v>
1764</v>
      </c>
      <c r="D1569" s="67" t="s">
        <v>
1778</v>
      </c>
    </row>
    <row r="1570" spans="3:5">
      <c r="C1570" s="66" t="s">
        <v>
1764</v>
      </c>
      <c r="D1570" s="67" t="s">
        <v>
1779</v>
      </c>
    </row>
    <row r="1571" spans="3:5">
      <c r="C1571" s="66" t="s">
        <v>
1764</v>
      </c>
      <c r="D1571" s="67" t="s">
        <v>
1780</v>
      </c>
    </row>
    <row r="1572" spans="3:5">
      <c r="C1572" s="66" t="s">
        <v>
1764</v>
      </c>
      <c r="D1572" s="67" t="s">
        <v>
1781</v>
      </c>
    </row>
    <row r="1573" spans="3:5">
      <c r="C1573" s="66" t="s">
        <v>
1764</v>
      </c>
      <c r="D1573" s="67" t="s">
        <v>
1782</v>
      </c>
    </row>
    <row r="1574" spans="3:5">
      <c r="C1574" s="66" t="s">
        <v>
1764</v>
      </c>
      <c r="D1574" s="67" t="s">
        <v>
1783</v>
      </c>
    </row>
    <row r="1575" spans="3:5">
      <c r="C1575" s="66" t="s">
        <v>
1764</v>
      </c>
      <c r="D1575" s="67" t="s">
        <v>
1784</v>
      </c>
    </row>
    <row r="1576" spans="3:5">
      <c r="C1576" s="66" t="s">
        <v>
1764</v>
      </c>
      <c r="D1576" s="67" t="s">
        <v>
1785</v>
      </c>
      <c r="E1576" s="71"/>
    </row>
    <row r="1577" spans="3:5">
      <c r="C1577" s="66" t="s">
        <v>
1786</v>
      </c>
      <c r="D1577" s="67" t="s">
        <v>
1787</v>
      </c>
    </row>
    <row r="1578" spans="3:5">
      <c r="C1578" s="66" t="s">
        <v>
1786</v>
      </c>
      <c r="D1578" s="67" t="s">
        <v>
1788</v>
      </c>
    </row>
    <row r="1579" spans="3:5">
      <c r="C1579" s="66" t="s">
        <v>
1786</v>
      </c>
      <c r="D1579" s="67" t="s">
        <v>
1789</v>
      </c>
    </row>
    <row r="1580" spans="3:5">
      <c r="C1580" s="66" t="s">
        <v>
1786</v>
      </c>
      <c r="D1580" s="67" t="s">
        <v>
1790</v>
      </c>
    </row>
    <row r="1581" spans="3:5">
      <c r="C1581" s="66" t="s">
        <v>
1786</v>
      </c>
      <c r="D1581" s="67" t="s">
        <v>
1791</v>
      </c>
    </row>
    <row r="1582" spans="3:5">
      <c r="C1582" s="66" t="s">
        <v>
1786</v>
      </c>
      <c r="D1582" s="67" t="s">
        <v>
1792</v>
      </c>
    </row>
    <row r="1583" spans="3:5">
      <c r="C1583" s="66" t="s">
        <v>
1786</v>
      </c>
      <c r="D1583" s="67" t="s">
        <v>
1793</v>
      </c>
    </row>
    <row r="1584" spans="3:5">
      <c r="C1584" s="66" t="s">
        <v>
1786</v>
      </c>
      <c r="D1584" s="67" t="s">
        <v>
1794</v>
      </c>
    </row>
    <row r="1585" spans="3:4">
      <c r="C1585" s="66" t="s">
        <v>
1786</v>
      </c>
      <c r="D1585" s="67" t="s">
        <v>
1795</v>
      </c>
    </row>
    <row r="1586" spans="3:4">
      <c r="C1586" s="66" t="s">
        <v>
1786</v>
      </c>
      <c r="D1586" s="67" t="s">
        <v>
1796</v>
      </c>
    </row>
    <row r="1587" spans="3:4">
      <c r="C1587" s="66" t="s">
        <v>
1786</v>
      </c>
      <c r="D1587" s="67" t="s">
        <v>
1797</v>
      </c>
    </row>
    <row r="1588" spans="3:4">
      <c r="C1588" s="66" t="s">
        <v>
1786</v>
      </c>
      <c r="D1588" s="67" t="s">
        <v>
1798</v>
      </c>
    </row>
    <row r="1589" spans="3:4">
      <c r="C1589" s="66" t="s">
        <v>
1786</v>
      </c>
      <c r="D1589" s="67" t="s">
        <v>
1799</v>
      </c>
    </row>
    <row r="1590" spans="3:4">
      <c r="C1590" s="66" t="s">
        <v>
1786</v>
      </c>
      <c r="D1590" s="67" t="s">
        <v>
1800</v>
      </c>
    </row>
    <row r="1591" spans="3:4">
      <c r="C1591" s="66" t="s">
        <v>
1786</v>
      </c>
      <c r="D1591" s="67" t="s">
        <v>
491</v>
      </c>
    </row>
    <row r="1592" spans="3:4">
      <c r="C1592" s="66" t="s">
        <v>
1786</v>
      </c>
      <c r="D1592" s="67" t="s">
        <v>
1801</v>
      </c>
    </row>
    <row r="1593" spans="3:4">
      <c r="C1593" s="66" t="s">
        <v>
1786</v>
      </c>
      <c r="D1593" s="67" t="s">
        <v>
1802</v>
      </c>
    </row>
    <row r="1594" spans="3:4">
      <c r="C1594" s="66" t="s">
        <v>
1786</v>
      </c>
      <c r="D1594" s="67" t="s">
        <v>
1803</v>
      </c>
    </row>
    <row r="1595" spans="3:4">
      <c r="C1595" s="66" t="s">
        <v>
1786</v>
      </c>
      <c r="D1595" s="67" t="s">
        <v>
1804</v>
      </c>
    </row>
    <row r="1596" spans="3:4">
      <c r="C1596" s="66" t="s">
        <v>
1786</v>
      </c>
      <c r="D1596" s="67" t="s">
        <v>
1805</v>
      </c>
    </row>
    <row r="1597" spans="3:4">
      <c r="C1597" s="66" t="s">
        <v>
1786</v>
      </c>
      <c r="D1597" s="67" t="s">
        <v>
1806</v>
      </c>
    </row>
    <row r="1598" spans="3:4">
      <c r="C1598" s="66" t="s">
        <v>
1786</v>
      </c>
      <c r="D1598" s="67" t="s">
        <v>
1807</v>
      </c>
    </row>
    <row r="1599" spans="3:4">
      <c r="C1599" s="66" t="s">
        <v>
1786</v>
      </c>
      <c r="D1599" s="67" t="s">
        <v>
550</v>
      </c>
    </row>
    <row r="1600" spans="3:4">
      <c r="C1600" s="66" t="s">
        <v>
1786</v>
      </c>
      <c r="D1600" s="67" t="s">
        <v>
1808</v>
      </c>
    </row>
    <row r="1601" spans="3:4">
      <c r="C1601" s="66" t="s">
        <v>
1786</v>
      </c>
      <c r="D1601" s="67" t="s">
        <v>
1085</v>
      </c>
    </row>
    <row r="1602" spans="3:4">
      <c r="C1602" s="66" t="s">
        <v>
1786</v>
      </c>
      <c r="D1602" s="67" t="s">
        <v>
1809</v>
      </c>
    </row>
    <row r="1603" spans="3:4">
      <c r="C1603" s="66" t="s">
        <v>
1786</v>
      </c>
      <c r="D1603" s="67" t="s">
        <v>
1810</v>
      </c>
    </row>
    <row r="1604" spans="3:4">
      <c r="C1604" s="66" t="s">
        <v>
1786</v>
      </c>
      <c r="D1604" s="67" t="s">
        <v>
1811</v>
      </c>
    </row>
    <row r="1605" spans="3:4">
      <c r="C1605" s="66" t="s">
        <v>
1786</v>
      </c>
      <c r="D1605" s="67" t="s">
        <v>
1812</v>
      </c>
    </row>
    <row r="1606" spans="3:4">
      <c r="C1606" s="66" t="s">
        <v>
1786</v>
      </c>
      <c r="D1606" s="67" t="s">
        <v>
1813</v>
      </c>
    </row>
    <row r="1607" spans="3:4">
      <c r="C1607" s="66" t="s">
        <v>
1786</v>
      </c>
      <c r="D1607" s="67" t="s">
        <v>
1814</v>
      </c>
    </row>
    <row r="1608" spans="3:4">
      <c r="C1608" s="66" t="s">
        <v>
1786</v>
      </c>
      <c r="D1608" s="67" t="s">
        <v>
1815</v>
      </c>
    </row>
    <row r="1609" spans="3:4">
      <c r="C1609" s="66" t="s">
        <v>
1786</v>
      </c>
      <c r="D1609" s="67" t="s">
        <v>
1816</v>
      </c>
    </row>
    <row r="1610" spans="3:4">
      <c r="C1610" s="66" t="s">
        <v>
1786</v>
      </c>
      <c r="D1610" s="67" t="s">
        <v>
1817</v>
      </c>
    </row>
    <row r="1611" spans="3:4">
      <c r="C1611" s="66" t="s">
        <v>
1786</v>
      </c>
      <c r="D1611" s="67" t="s">
        <v>
1818</v>
      </c>
    </row>
    <row r="1612" spans="3:4">
      <c r="C1612" s="66" t="s">
        <v>
1786</v>
      </c>
      <c r="D1612" s="67" t="s">
        <v>
1819</v>
      </c>
    </row>
    <row r="1613" spans="3:4">
      <c r="C1613" s="66" t="s">
        <v>
1786</v>
      </c>
      <c r="D1613" s="67" t="s">
        <v>
1820</v>
      </c>
    </row>
    <row r="1614" spans="3:4">
      <c r="C1614" s="66" t="s">
        <v>
1786</v>
      </c>
      <c r="D1614" s="67" t="s">
        <v>
1821</v>
      </c>
    </row>
    <row r="1615" spans="3:4">
      <c r="C1615" s="66" t="s">
        <v>
1786</v>
      </c>
      <c r="D1615" s="67" t="s">
        <v>
1822</v>
      </c>
    </row>
    <row r="1616" spans="3:4">
      <c r="C1616" s="66" t="s">
        <v>
1786</v>
      </c>
      <c r="D1616" s="67" t="s">
        <v>
1823</v>
      </c>
    </row>
    <row r="1617" spans="3:4">
      <c r="C1617" s="66" t="s">
        <v>
1786</v>
      </c>
      <c r="D1617" s="67" t="s">
        <v>
1824</v>
      </c>
    </row>
    <row r="1618" spans="3:4">
      <c r="C1618" s="66" t="s">
        <v>
1786</v>
      </c>
      <c r="D1618" s="67" t="s">
        <v>
1825</v>
      </c>
    </row>
    <row r="1619" spans="3:4">
      <c r="C1619" s="66" t="s">
        <v>
1786</v>
      </c>
      <c r="D1619" s="67" t="s">
        <v>
1826</v>
      </c>
    </row>
    <row r="1620" spans="3:4">
      <c r="C1620" s="66" t="s">
        <v>
1786</v>
      </c>
      <c r="D1620" s="67" t="s">
        <v>
1827</v>
      </c>
    </row>
    <row r="1621" spans="3:4">
      <c r="C1621" s="66" t="s">
        <v>
1786</v>
      </c>
      <c r="D1621" s="67" t="s">
        <v>
1828</v>
      </c>
    </row>
    <row r="1622" spans="3:4">
      <c r="C1622" s="66" t="s">
        <v>
1829</v>
      </c>
      <c r="D1622" s="67" t="s">
        <v>
1830</v>
      </c>
    </row>
    <row r="1623" spans="3:4">
      <c r="C1623" s="66" t="s">
        <v>
1829</v>
      </c>
      <c r="D1623" s="67" t="s">
        <v>
1831</v>
      </c>
    </row>
    <row r="1624" spans="3:4">
      <c r="C1624" s="66" t="s">
        <v>
1829</v>
      </c>
      <c r="D1624" s="67" t="s">
        <v>
1832</v>
      </c>
    </row>
    <row r="1625" spans="3:4">
      <c r="C1625" s="66" t="s">
        <v>
1829</v>
      </c>
      <c r="D1625" s="67" t="s">
        <v>
1833</v>
      </c>
    </row>
    <row r="1626" spans="3:4">
      <c r="C1626" s="66" t="s">
        <v>
1829</v>
      </c>
      <c r="D1626" s="67" t="s">
        <v>
1834</v>
      </c>
    </row>
    <row r="1627" spans="3:4">
      <c r="C1627" s="66" t="s">
        <v>
1829</v>
      </c>
      <c r="D1627" s="67" t="s">
        <v>
1835</v>
      </c>
    </row>
    <row r="1628" spans="3:4">
      <c r="C1628" s="66" t="s">
        <v>
1829</v>
      </c>
      <c r="D1628" s="67" t="s">
        <v>
1836</v>
      </c>
    </row>
    <row r="1629" spans="3:4">
      <c r="C1629" s="66" t="s">
        <v>
1829</v>
      </c>
      <c r="D1629" s="67" t="s">
        <v>
1837</v>
      </c>
    </row>
    <row r="1630" spans="3:4">
      <c r="C1630" s="66" t="s">
        <v>
1829</v>
      </c>
      <c r="D1630" s="67" t="s">
        <v>
1838</v>
      </c>
    </row>
    <row r="1631" spans="3:4">
      <c r="C1631" s="66" t="s">
        <v>
1829</v>
      </c>
      <c r="D1631" s="67" t="s">
        <v>
1839</v>
      </c>
    </row>
    <row r="1632" spans="3:4">
      <c r="C1632" s="66" t="s">
        <v>
1829</v>
      </c>
      <c r="D1632" s="67" t="s">
        <v>
1840</v>
      </c>
    </row>
    <row r="1633" spans="3:4">
      <c r="C1633" s="66" t="s">
        <v>
1829</v>
      </c>
      <c r="D1633" s="67" t="s">
        <v>
1841</v>
      </c>
    </row>
    <row r="1634" spans="3:4">
      <c r="C1634" s="66" t="s">
        <v>
1829</v>
      </c>
      <c r="D1634" s="67" t="s">
        <v>
1842</v>
      </c>
    </row>
    <row r="1635" spans="3:4">
      <c r="C1635" s="66" t="s">
        <v>
1829</v>
      </c>
      <c r="D1635" s="67" t="s">
        <v>
1843</v>
      </c>
    </row>
    <row r="1636" spans="3:4">
      <c r="C1636" s="66" t="s">
        <v>
1829</v>
      </c>
      <c r="D1636" s="67" t="s">
        <v>
1844</v>
      </c>
    </row>
    <row r="1637" spans="3:4">
      <c r="C1637" s="66" t="s">
        <v>
1829</v>
      </c>
      <c r="D1637" s="67" t="s">
        <v>
1845</v>
      </c>
    </row>
    <row r="1638" spans="3:4">
      <c r="C1638" s="66" t="s">
        <v>
1829</v>
      </c>
      <c r="D1638" s="67" t="s">
        <v>
1846</v>
      </c>
    </row>
    <row r="1639" spans="3:4">
      <c r="C1639" s="66" t="s">
        <v>
1829</v>
      </c>
      <c r="D1639" s="67" t="s">
        <v>
1847</v>
      </c>
    </row>
    <row r="1640" spans="3:4">
      <c r="C1640" s="66" t="s">
        <v>
1848</v>
      </c>
      <c r="D1640" s="67" t="s">
        <v>
1849</v>
      </c>
    </row>
    <row r="1641" spans="3:4">
      <c r="C1641" s="66" t="s">
        <v>
1848</v>
      </c>
      <c r="D1641" s="67" t="s">
        <v>
1850</v>
      </c>
    </row>
    <row r="1642" spans="3:4">
      <c r="C1642" s="66" t="s">
        <v>
1848</v>
      </c>
      <c r="D1642" s="67" t="s">
        <v>
1851</v>
      </c>
    </row>
    <row r="1643" spans="3:4">
      <c r="C1643" s="66" t="s">
        <v>
1848</v>
      </c>
      <c r="D1643" s="67" t="s">
        <v>
1852</v>
      </c>
    </row>
    <row r="1644" spans="3:4">
      <c r="C1644" s="66" t="s">
        <v>
1848</v>
      </c>
      <c r="D1644" s="67" t="s">
        <v>
1853</v>
      </c>
    </row>
    <row r="1645" spans="3:4">
      <c r="C1645" s="66" t="s">
        <v>
1848</v>
      </c>
      <c r="D1645" s="67" t="s">
        <v>
1854</v>
      </c>
    </row>
    <row r="1646" spans="3:4">
      <c r="C1646" s="66" t="s">
        <v>
1848</v>
      </c>
      <c r="D1646" s="67" t="s">
        <v>
1855</v>
      </c>
    </row>
    <row r="1647" spans="3:4">
      <c r="C1647" s="66" t="s">
        <v>
1848</v>
      </c>
      <c r="D1647" s="67" t="s">
        <v>
1856</v>
      </c>
    </row>
    <row r="1648" spans="3:4">
      <c r="C1648" s="66" t="s">
        <v>
1848</v>
      </c>
      <c r="D1648" s="67" t="s">
        <v>
1857</v>
      </c>
    </row>
    <row r="1649" spans="3:4">
      <c r="C1649" s="66" t="s">
        <v>
1848</v>
      </c>
      <c r="D1649" s="67" t="s">
        <v>
1858</v>
      </c>
    </row>
    <row r="1650" spans="3:4">
      <c r="C1650" s="66" t="s">
        <v>
1848</v>
      </c>
      <c r="D1650" s="67" t="s">
        <v>
1859</v>
      </c>
    </row>
    <row r="1651" spans="3:4">
      <c r="C1651" s="66" t="s">
        <v>
1848</v>
      </c>
      <c r="D1651" s="67" t="s">
        <v>
1860</v>
      </c>
    </row>
    <row r="1652" spans="3:4">
      <c r="C1652" s="66" t="s">
        <v>
1848</v>
      </c>
      <c r="D1652" s="67" t="s">
        <v>
1861</v>
      </c>
    </row>
    <row r="1653" spans="3:4">
      <c r="C1653" s="66" t="s">
        <v>
1848</v>
      </c>
      <c r="D1653" s="67" t="s">
        <v>
1862</v>
      </c>
    </row>
    <row r="1654" spans="3:4">
      <c r="C1654" s="66" t="s">
        <v>
1848</v>
      </c>
      <c r="D1654" s="67" t="s">
        <v>
1863</v>
      </c>
    </row>
    <row r="1655" spans="3:4">
      <c r="C1655" s="66" t="s">
        <v>
1848</v>
      </c>
      <c r="D1655" s="67" t="s">
        <v>
1864</v>
      </c>
    </row>
    <row r="1656" spans="3:4">
      <c r="C1656" s="66" t="s">
        <v>
1848</v>
      </c>
      <c r="D1656" s="67" t="s">
        <v>
1865</v>
      </c>
    </row>
    <row r="1657" spans="3:4">
      <c r="C1657" s="66" t="s">
        <v>
1848</v>
      </c>
      <c r="D1657" s="67" t="s">
        <v>
1866</v>
      </c>
    </row>
    <row r="1658" spans="3:4">
      <c r="C1658" s="66" t="s">
        <v>
1848</v>
      </c>
      <c r="D1658" s="67" t="s">
        <v>
1867</v>
      </c>
    </row>
    <row r="1659" spans="3:4">
      <c r="C1659" s="66" t="s">
        <v>
1848</v>
      </c>
      <c r="D1659" s="67" t="s">
        <v>
1868</v>
      </c>
    </row>
    <row r="1660" spans="3:4">
      <c r="C1660" s="66" t="s">
        <v>
1848</v>
      </c>
      <c r="D1660" s="67" t="s">
        <v>
1869</v>
      </c>
    </row>
    <row r="1661" spans="3:4">
      <c r="C1661" s="66" t="s">
        <v>
1848</v>
      </c>
      <c r="D1661" s="67" t="s">
        <v>
1870</v>
      </c>
    </row>
    <row r="1662" spans="3:4">
      <c r="C1662" s="66" t="s">
        <v>
1848</v>
      </c>
      <c r="D1662" s="67" t="s">
        <v>
517</v>
      </c>
    </row>
    <row r="1663" spans="3:4">
      <c r="C1663" s="66" t="s">
        <v>
1848</v>
      </c>
      <c r="D1663" s="67" t="s">
        <v>
1871</v>
      </c>
    </row>
    <row r="1664" spans="3:4">
      <c r="C1664" s="66" t="s">
        <v>
1848</v>
      </c>
      <c r="D1664" s="67" t="s">
        <v>
1872</v>
      </c>
    </row>
    <row r="1665" spans="3:4">
      <c r="C1665" s="66" t="s">
        <v>
1848</v>
      </c>
      <c r="D1665" s="67" t="s">
        <v>
1873</v>
      </c>
    </row>
    <row r="1666" spans="3:4">
      <c r="C1666" s="66" t="s">
        <v>
1874</v>
      </c>
      <c r="D1666" s="67" t="s">
        <v>
1875</v>
      </c>
    </row>
    <row r="1667" spans="3:4">
      <c r="C1667" s="66" t="s">
        <v>
1874</v>
      </c>
      <c r="D1667" s="67" t="s">
        <v>
1876</v>
      </c>
    </row>
    <row r="1668" spans="3:4">
      <c r="C1668" s="66" t="s">
        <v>
1874</v>
      </c>
      <c r="D1668" s="67" t="s">
        <v>
1877</v>
      </c>
    </row>
    <row r="1669" spans="3:4">
      <c r="C1669" s="66" t="s">
        <v>
1874</v>
      </c>
      <c r="D1669" s="67" t="s">
        <v>
1878</v>
      </c>
    </row>
    <row r="1670" spans="3:4">
      <c r="C1670" s="66" t="s">
        <v>
1874</v>
      </c>
      <c r="D1670" s="67" t="s">
        <v>
1879</v>
      </c>
    </row>
    <row r="1671" spans="3:4">
      <c r="C1671" s="66" t="s">
        <v>
1874</v>
      </c>
      <c r="D1671" s="67" t="s">
        <v>
1880</v>
      </c>
    </row>
    <row r="1672" spans="3:4">
      <c r="C1672" s="66" t="s">
        <v>
1874</v>
      </c>
      <c r="D1672" s="67" t="s">
        <v>
1881</v>
      </c>
    </row>
    <row r="1673" spans="3:4">
      <c r="C1673" s="66" t="s">
        <v>
1874</v>
      </c>
      <c r="D1673" s="67" t="s">
        <v>
1882</v>
      </c>
    </row>
    <row r="1674" spans="3:4">
      <c r="C1674" s="66" t="s">
        <v>
1874</v>
      </c>
      <c r="D1674" s="67" t="s">
        <v>
1883</v>
      </c>
    </row>
    <row r="1675" spans="3:4">
      <c r="C1675" s="66" t="s">
        <v>
1874</v>
      </c>
      <c r="D1675" s="67" t="s">
        <v>
1884</v>
      </c>
    </row>
    <row r="1676" spans="3:4">
      <c r="C1676" s="66" t="s">
        <v>
1874</v>
      </c>
      <c r="D1676" s="67" t="s">
        <v>
1885</v>
      </c>
    </row>
    <row r="1677" spans="3:4">
      <c r="C1677" s="66" t="s">
        <v>
1874</v>
      </c>
      <c r="D1677" s="67" t="s">
        <v>
1886</v>
      </c>
    </row>
    <row r="1678" spans="3:4">
      <c r="C1678" s="66" t="s">
        <v>
1874</v>
      </c>
      <c r="D1678" s="67" t="s">
        <v>
1887</v>
      </c>
    </row>
    <row r="1679" spans="3:4">
      <c r="C1679" s="66" t="s">
        <v>
1874</v>
      </c>
      <c r="D1679" s="67" t="s">
        <v>
1888</v>
      </c>
    </row>
    <row r="1680" spans="3:4">
      <c r="C1680" s="66" t="s">
        <v>
1874</v>
      </c>
      <c r="D1680" s="67" t="s">
        <v>
1889</v>
      </c>
    </row>
    <row r="1681" spans="3:4">
      <c r="C1681" s="66" t="s">
        <v>
1874</v>
      </c>
      <c r="D1681" s="67" t="s">
        <v>
1890</v>
      </c>
    </row>
    <row r="1682" spans="3:4">
      <c r="C1682" s="66" t="s">
        <v>
1874</v>
      </c>
      <c r="D1682" s="67" t="s">
        <v>
1891</v>
      </c>
    </row>
    <row r="1683" spans="3:4">
      <c r="C1683" s="66" t="s">
        <v>
1874</v>
      </c>
      <c r="D1683" s="67" t="s">
        <v>
1892</v>
      </c>
    </row>
    <row r="1684" spans="3:4">
      <c r="C1684" s="66" t="s">
        <v>
1874</v>
      </c>
      <c r="D1684" s="67" t="s">
        <v>
1893</v>
      </c>
    </row>
    <row r="1685" spans="3:4">
      <c r="C1685" s="66" t="s">
        <v>
1874</v>
      </c>
      <c r="D1685" s="67" t="s">
        <v>
1894</v>
      </c>
    </row>
    <row r="1686" spans="3:4">
      <c r="C1686" s="66" t="s">
        <v>
1874</v>
      </c>
      <c r="D1686" s="67" t="s">
        <v>
1895</v>
      </c>
    </row>
    <row r="1687" spans="3:4">
      <c r="C1687" s="66" t="s">
        <v>
1874</v>
      </c>
      <c r="D1687" s="67" t="s">
        <v>
1896</v>
      </c>
    </row>
    <row r="1688" spans="3:4">
      <c r="C1688" s="66" t="s">
        <v>
1874</v>
      </c>
      <c r="D1688" s="67" t="s">
        <v>
1897</v>
      </c>
    </row>
    <row r="1689" spans="3:4">
      <c r="C1689" s="66" t="s">
        <v>
1874</v>
      </c>
      <c r="D1689" s="67" t="s">
        <v>
1898</v>
      </c>
    </row>
    <row r="1690" spans="3:4">
      <c r="C1690" s="66" t="s">
        <v>
1874</v>
      </c>
      <c r="D1690" s="67" t="s">
        <v>
1899</v>
      </c>
    </row>
    <row r="1691" spans="3:4">
      <c r="C1691" s="66" t="s">
        <v>
1874</v>
      </c>
      <c r="D1691" s="67" t="s">
        <v>
1900</v>
      </c>
    </row>
    <row r="1692" spans="3:4">
      <c r="C1692" s="66" t="s">
        <v>
1874</v>
      </c>
      <c r="D1692" s="67" t="s">
        <v>
1901</v>
      </c>
    </row>
    <row r="1693" spans="3:4">
      <c r="C1693" s="66" t="s">
        <v>
1874</v>
      </c>
      <c r="D1693" s="67" t="s">
        <v>
1902</v>
      </c>
    </row>
    <row r="1694" spans="3:4">
      <c r="C1694" s="66" t="s">
        <v>
1874</v>
      </c>
      <c r="D1694" s="67" t="s">
        <v>
1903</v>
      </c>
    </row>
    <row r="1695" spans="3:4">
      <c r="C1695" s="66" t="s">
        <v>
1874</v>
      </c>
      <c r="D1695" s="67" t="s">
        <v>
1904</v>
      </c>
    </row>
    <row r="1696" spans="3:4">
      <c r="C1696" s="66" t="s">
        <v>
1874</v>
      </c>
      <c r="D1696" s="67" t="s">
        <v>
1905</v>
      </c>
    </row>
    <row r="1697" spans="3:4">
      <c r="C1697" s="66" t="s">
        <v>
1874</v>
      </c>
      <c r="D1697" s="67" t="s">
        <v>
1906</v>
      </c>
    </row>
    <row r="1698" spans="3:4">
      <c r="C1698" s="66" t="s">
        <v>
1874</v>
      </c>
      <c r="D1698" s="67" t="s">
        <v>
1907</v>
      </c>
    </row>
    <row r="1699" spans="3:4">
      <c r="C1699" s="66" t="s">
        <v>
1874</v>
      </c>
      <c r="D1699" s="67" t="s">
        <v>
1908</v>
      </c>
    </row>
    <row r="1700" spans="3:4">
      <c r="C1700" s="66" t="s">
        <v>
1874</v>
      </c>
      <c r="D1700" s="67" t="s">
        <v>
1909</v>
      </c>
    </row>
    <row r="1701" spans="3:4">
      <c r="C1701" s="66" t="s">
        <v>
1874</v>
      </c>
      <c r="D1701" s="67" t="s">
        <v>
1910</v>
      </c>
    </row>
    <row r="1702" spans="3:4">
      <c r="C1702" s="66" t="s">
        <v>
1874</v>
      </c>
      <c r="D1702" s="67" t="s">
        <v>
1911</v>
      </c>
    </row>
    <row r="1703" spans="3:4">
      <c r="C1703" s="66" t="s">
        <v>
1874</v>
      </c>
      <c r="D1703" s="67" t="s">
        <v>
1912</v>
      </c>
    </row>
    <row r="1704" spans="3:4">
      <c r="C1704" s="66" t="s">
        <v>
1874</v>
      </c>
      <c r="D1704" s="67" t="s">
        <v>
1913</v>
      </c>
    </row>
    <row r="1705" spans="3:4">
      <c r="C1705" s="66" t="s">
        <v>
1874</v>
      </c>
      <c r="D1705" s="67" t="s">
        <v>
1914</v>
      </c>
    </row>
    <row r="1706" spans="3:4">
      <c r="C1706" s="66" t="s">
        <v>
1874</v>
      </c>
      <c r="D1706" s="67" t="s">
        <v>
1915</v>
      </c>
    </row>
    <row r="1707" spans="3:4">
      <c r="C1707" s="66" t="s">
        <v>
1874</v>
      </c>
      <c r="D1707" s="67" t="s">
        <v>
1916</v>
      </c>
    </row>
    <row r="1708" spans="3:4">
      <c r="C1708" s="66" t="s">
        <v>
1874</v>
      </c>
      <c r="D1708" s="67" t="s">
        <v>
1917</v>
      </c>
    </row>
    <row r="1709" spans="3:4">
      <c r="C1709" s="66" t="s">
        <v>
1918</v>
      </c>
      <c r="D1709" s="67" t="s">
        <v>
1919</v>
      </c>
    </row>
    <row r="1710" spans="3:4">
      <c r="C1710" s="66" t="s">
        <v>
1918</v>
      </c>
      <c r="D1710" s="67" t="s">
        <v>
1920</v>
      </c>
    </row>
    <row r="1711" spans="3:4">
      <c r="C1711" s="66" t="s">
        <v>
1918</v>
      </c>
      <c r="D1711" s="67" t="s">
        <v>
1921</v>
      </c>
    </row>
    <row r="1712" spans="3:4">
      <c r="C1712" s="66" t="s">
        <v>
1918</v>
      </c>
      <c r="D1712" s="67" t="s">
        <v>
1922</v>
      </c>
    </row>
    <row r="1713" spans="3:4">
      <c r="C1713" s="66" t="s">
        <v>
1918</v>
      </c>
      <c r="D1713" s="67" t="s">
        <v>
1923</v>
      </c>
    </row>
    <row r="1714" spans="3:4">
      <c r="C1714" s="66" t="s">
        <v>
1918</v>
      </c>
      <c r="D1714" s="67" t="s">
        <v>
1924</v>
      </c>
    </row>
    <row r="1715" spans="3:4">
      <c r="C1715" s="66" t="s">
        <v>
1918</v>
      </c>
      <c r="D1715" s="67" t="s">
        <v>
1925</v>
      </c>
    </row>
    <row r="1716" spans="3:4">
      <c r="C1716" s="66" t="s">
        <v>
1918</v>
      </c>
      <c r="D1716" s="67" t="s">
        <v>
1926</v>
      </c>
    </row>
    <row r="1717" spans="3:4">
      <c r="C1717" s="66" t="s">
        <v>
1918</v>
      </c>
      <c r="D1717" s="67" t="s">
        <v>
1927</v>
      </c>
    </row>
    <row r="1718" spans="3:4">
      <c r="C1718" s="66" t="s">
        <v>
1918</v>
      </c>
      <c r="D1718" s="67" t="s">
        <v>
1928</v>
      </c>
    </row>
    <row r="1719" spans="3:4">
      <c r="C1719" s="66" t="s">
        <v>
1918</v>
      </c>
      <c r="D1719" s="67" t="s">
        <v>
1929</v>
      </c>
    </row>
    <row r="1720" spans="3:4">
      <c r="C1720" s="66" t="s">
        <v>
1918</v>
      </c>
      <c r="D1720" s="67" t="s">
        <v>
1930</v>
      </c>
    </row>
    <row r="1721" spans="3:4">
      <c r="C1721" s="66" t="s">
        <v>
1918</v>
      </c>
      <c r="D1721" s="67" t="s">
        <v>
1931</v>
      </c>
    </row>
    <row r="1722" spans="3:4">
      <c r="C1722" s="66" t="s">
        <v>
1918</v>
      </c>
      <c r="D1722" s="67" t="s">
        <v>
1932</v>
      </c>
    </row>
    <row r="1723" spans="3:4">
      <c r="C1723" s="66" t="s">
        <v>
1918</v>
      </c>
      <c r="D1723" s="67" t="s">
        <v>
1933</v>
      </c>
    </row>
    <row r="1724" spans="3:4">
      <c r="C1724" s="66" t="s">
        <v>
1918</v>
      </c>
      <c r="D1724" s="67" t="s">
        <v>
1934</v>
      </c>
    </row>
    <row r="1725" spans="3:4">
      <c r="C1725" s="66" t="s">
        <v>
1918</v>
      </c>
      <c r="D1725" s="67" t="s">
        <v>
1935</v>
      </c>
    </row>
    <row r="1726" spans="3:4">
      <c r="C1726" s="66" t="s">
        <v>
1918</v>
      </c>
      <c r="D1726" s="67" t="s">
        <v>
1936</v>
      </c>
    </row>
    <row r="1727" spans="3:4">
      <c r="C1727" s="66" t="s">
        <v>
1918</v>
      </c>
      <c r="D1727" s="67" t="s">
        <v>
1937</v>
      </c>
    </row>
    <row r="1728" spans="3:4">
      <c r="C1728" s="66" t="s">
        <v>
1918</v>
      </c>
      <c r="D1728" s="67" t="s">
        <v>
1938</v>
      </c>
    </row>
    <row r="1729" spans="3:4">
      <c r="C1729" s="66" t="s">
        <v>
1918</v>
      </c>
      <c r="D1729" s="67" t="s">
        <v>
1939</v>
      </c>
    </row>
    <row r="1730" spans="3:4">
      <c r="C1730" s="66" t="s">
        <v>
1918</v>
      </c>
      <c r="D1730" s="67" t="s">
        <v>
1940</v>
      </c>
    </row>
    <row r="1731" spans="3:4">
      <c r="C1731" s="66" t="s">
        <v>
1918</v>
      </c>
      <c r="D1731" s="67" t="s">
        <v>
1941</v>
      </c>
    </row>
    <row r="1732" spans="3:4">
      <c r="C1732" s="66" t="s">
        <v>
1918</v>
      </c>
      <c r="D1732" s="67" t="s">
        <v>
1942</v>
      </c>
    </row>
    <row r="1733" spans="3:4">
      <c r="C1733" s="66" t="s">
        <v>
1918</v>
      </c>
      <c r="D1733" s="67" t="s">
        <v>
1943</v>
      </c>
    </row>
    <row r="1734" spans="3:4">
      <c r="C1734" s="66" t="s">
        <v>
1918</v>
      </c>
      <c r="D1734" s="67" t="s">
        <v>
1944</v>
      </c>
    </row>
    <row r="1735" spans="3:4">
      <c r="C1735" s="66" t="s">
        <v>
1918</v>
      </c>
      <c r="D1735" s="67" t="s">
        <v>
1945</v>
      </c>
    </row>
    <row r="1736" spans="3:4">
      <c r="C1736" s="66" t="s">
        <v>
1918</v>
      </c>
      <c r="D1736" s="67" t="s">
        <v>
1946</v>
      </c>
    </row>
    <row r="1737" spans="3:4">
      <c r="C1737" s="66" t="s">
        <v>
1918</v>
      </c>
      <c r="D1737" s="67" t="s">
        <v>
1947</v>
      </c>
    </row>
    <row r="1738" spans="3:4">
      <c r="C1738" s="66" t="s">
        <v>
1918</v>
      </c>
      <c r="D1738" s="67" t="s">
        <v>
1948</v>
      </c>
    </row>
    <row r="1739" spans="3:4">
      <c r="C1739" s="66" t="s">
        <v>
1918</v>
      </c>
      <c r="D1739" s="67" t="s">
        <v>
1949</v>
      </c>
    </row>
    <row r="1740" spans="3:4">
      <c r="C1740" s="66" t="s">
        <v>
1918</v>
      </c>
      <c r="D1740" s="67" t="s">
        <v>
1950</v>
      </c>
    </row>
    <row r="1741" spans="3:4">
      <c r="C1741" s="66" t="s">
        <v>
1918</v>
      </c>
      <c r="D1741" s="67" t="s">
        <v>
1951</v>
      </c>
    </row>
    <row r="1742" spans="3:4">
      <c r="C1742" s="66" t="s">
        <v>
1918</v>
      </c>
      <c r="D1742" s="67" t="s">
        <v>
1952</v>
      </c>
    </row>
    <row r="1743" spans="3:4">
      <c r="C1743" s="66" t="s">
        <v>
1918</v>
      </c>
      <c r="D1743" s="67" t="s">
        <v>
1953</v>
      </c>
    </row>
    <row r="1744" spans="3:4">
      <c r="C1744" s="66" t="s">
        <v>
1918</v>
      </c>
      <c r="D1744" s="67" t="s">
        <v>
1954</v>
      </c>
    </row>
    <row r="1745" spans="3:4">
      <c r="C1745" s="66" t="s">
        <v>
1918</v>
      </c>
      <c r="D1745" s="67" t="s">
        <v>
1955</v>
      </c>
    </row>
    <row r="1746" spans="3:4">
      <c r="C1746" s="66" t="s">
        <v>
1918</v>
      </c>
      <c r="D1746" s="67" t="s">
        <v>
1956</v>
      </c>
    </row>
    <row r="1747" spans="3:4">
      <c r="C1747" s="66" t="s">
        <v>
1918</v>
      </c>
      <c r="D1747" s="67" t="s">
        <v>
1957</v>
      </c>
    </row>
    <row r="1748" spans="3:4">
      <c r="C1748" s="66" t="s">
        <v>
1918</v>
      </c>
      <c r="D1748" s="67" t="s">
        <v>
1958</v>
      </c>
    </row>
    <row r="1749" spans="3:4" ht="14.25" thickBot="1">
      <c r="C1749" s="68" t="s">
        <v>
1918</v>
      </c>
      <c r="D1749" s="69" t="s">
        <v>
1959</v>
      </c>
    </row>
  </sheetData>
  <phoneticPr fontId="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A27"/>
  <sheetViews>
    <sheetView zoomScale="70" zoomScaleNormal="70" workbookViewId="0">
      <selection activeCell="AD7" sqref="AD7"/>
    </sheetView>
  </sheetViews>
  <sheetFormatPr defaultRowHeight="13.5"/>
  <cols>
    <col min="1" max="2" width="4.125" customWidth="1"/>
    <col min="3" max="3" width="12.25" customWidth="1"/>
    <col min="4" max="27" width="5.75" customWidth="1"/>
    <col min="28" max="29" width="5" customWidth="1"/>
    <col min="30" max="30" width="22.625" customWidth="1"/>
    <col min="31" max="31" width="7.875" customWidth="1"/>
    <col min="32" max="53" width="7.25" customWidth="1"/>
  </cols>
  <sheetData>
    <row r="2" spans="2:53" ht="108">
      <c r="B2" s="98"/>
      <c r="C2" s="91"/>
      <c r="D2" s="92" t="s">
        <v>
8</v>
      </c>
      <c r="E2" s="92" t="s">
        <v>
9</v>
      </c>
      <c r="F2" s="92" t="s">
        <v>
164</v>
      </c>
      <c r="G2" s="92" t="s">
        <v>
165</v>
      </c>
      <c r="H2" s="92" t="s">
        <v>
10</v>
      </c>
      <c r="I2" s="92" t="s">
        <v>
11</v>
      </c>
      <c r="J2" s="92" t="s">
        <v>
166</v>
      </c>
      <c r="K2" s="92" t="s">
        <v>
167</v>
      </c>
      <c r="L2" s="92" t="s">
        <v>
12</v>
      </c>
      <c r="M2" s="92" t="s">
        <v>
168</v>
      </c>
      <c r="N2" s="92" t="s">
        <v>
105</v>
      </c>
      <c r="O2" s="92" t="s">
        <v>
169</v>
      </c>
      <c r="P2" s="92" t="s">
        <v>
170</v>
      </c>
      <c r="Q2" s="92" t="s">
        <v>
171</v>
      </c>
      <c r="R2" s="92" t="s">
        <v>
13</v>
      </c>
      <c r="S2" s="92" t="s">
        <v>
103</v>
      </c>
      <c r="T2" s="92" t="s">
        <v>
172</v>
      </c>
      <c r="U2" s="92" t="s">
        <v>
173</v>
      </c>
      <c r="V2" s="92" t="s">
        <v>
174</v>
      </c>
      <c r="W2" s="92" t="s">
        <v>
175</v>
      </c>
      <c r="X2" s="92" t="s">
        <v>
176</v>
      </c>
      <c r="Y2" s="92" t="s">
        <v>
177</v>
      </c>
      <c r="Z2" s="92" t="s">
        <v>
178</v>
      </c>
      <c r="AB2" s="101" t="s">
        <v>
2118</v>
      </c>
      <c r="AC2" s="101" t="s">
        <v>
2117</v>
      </c>
      <c r="AD2" s="101" t="s">
        <v>
2120</v>
      </c>
      <c r="AE2" s="92" t="s">
        <v>
8</v>
      </c>
      <c r="AF2" s="92" t="s">
        <v>
9</v>
      </c>
      <c r="AG2" s="92" t="s">
        <v>
164</v>
      </c>
      <c r="AH2" s="92" t="s">
        <v>
165</v>
      </c>
      <c r="AI2" s="92" t="s">
        <v>
10</v>
      </c>
      <c r="AJ2" s="92" t="s">
        <v>
11</v>
      </c>
      <c r="AK2" s="92" t="s">
        <v>
166</v>
      </c>
      <c r="AL2" s="92" t="s">
        <v>
167</v>
      </c>
      <c r="AM2" s="92" t="s">
        <v>
12</v>
      </c>
      <c r="AN2" s="92" t="s">
        <v>
168</v>
      </c>
      <c r="AO2" s="92" t="s">
        <v>
105</v>
      </c>
      <c r="AP2" s="92" t="s">
        <v>
169</v>
      </c>
      <c r="AQ2" s="92" t="s">
        <v>
170</v>
      </c>
      <c r="AR2" s="92" t="s">
        <v>
171</v>
      </c>
      <c r="AS2" s="92" t="s">
        <v>
13</v>
      </c>
      <c r="AT2" s="92" t="s">
        <v>
103</v>
      </c>
      <c r="AU2" s="92" t="s">
        <v>
172</v>
      </c>
      <c r="AV2" s="92" t="s">
        <v>
173</v>
      </c>
      <c r="AW2" s="92" t="s">
        <v>
174</v>
      </c>
      <c r="AX2" s="92" t="s">
        <v>
175</v>
      </c>
      <c r="AY2" s="92" t="s">
        <v>
176</v>
      </c>
      <c r="AZ2" s="92" t="s">
        <v>
177</v>
      </c>
      <c r="BA2" s="92" t="s">
        <v>
178</v>
      </c>
    </row>
    <row r="3" spans="2:53">
      <c r="B3" s="98">
        <v>
1</v>
      </c>
      <c r="C3" s="91" t="s">
        <v>
138</v>
      </c>
      <c r="D3" s="31">
        <v>
0.13700000000000001</v>
      </c>
      <c r="E3" s="31">
        <v>
0.13700000000000001</v>
      </c>
      <c r="F3" s="31">
        <v>
0.13700000000000001</v>
      </c>
      <c r="G3" s="31">
        <v>
5.8000000000000003E-2</v>
      </c>
      <c r="H3" s="31">
        <v>
5.8999999999999997E-2</v>
      </c>
      <c r="I3" s="31">
        <v>
5.8999999999999997E-2</v>
      </c>
      <c r="J3" s="31">
        <v>
4.7E-2</v>
      </c>
      <c r="K3" s="31">
        <v>
8.2000000000000003E-2</v>
      </c>
      <c r="L3" s="31">
        <v>
8.2000000000000003E-2</v>
      </c>
      <c r="M3" s="31">
        <v>
0.104</v>
      </c>
      <c r="N3" s="31">
        <v>
0.10199999999999999</v>
      </c>
      <c r="O3" s="31">
        <v>
0.10199999999999999</v>
      </c>
      <c r="P3" s="31">
        <v>
0.111</v>
      </c>
      <c r="Q3" s="31">
        <v>
8.3000000000000004E-2</v>
      </c>
      <c r="R3" s="31">
        <v>
8.3000000000000004E-2</v>
      </c>
      <c r="S3" s="31">
        <v>
8.3000000000000004E-2</v>
      </c>
      <c r="T3" s="31">
        <v>
3.9E-2</v>
      </c>
      <c r="U3" s="31">
        <v>
3.9E-2</v>
      </c>
      <c r="V3" s="31">
        <v>
2.5999999999999999E-2</v>
      </c>
      <c r="W3" s="31">
        <v>
2.5999999999999999E-2</v>
      </c>
      <c r="X3" s="31">
        <v>
2.5999999999999999E-2</v>
      </c>
      <c r="Y3" s="31">
        <v>
0.13700000000000001</v>
      </c>
      <c r="Z3" s="31">
        <v>
5.8999999999999997E-2</v>
      </c>
      <c r="AB3" s="95">
        <v>
1</v>
      </c>
      <c r="AC3" s="95">
        <v>
1</v>
      </c>
      <c r="AD3" s="95" t="str">
        <f>
VLOOKUP(AB3,$B$3:$C$11,2)&amp;"から"&amp;VLOOKUP(AC3,$B$3:$C$11,2)</f>
        <v>
処遇加算Ⅰから処遇加算Ⅰ</v>
      </c>
      <c r="AE3" s="99">
        <f>
(D$3-D$3)/D$3</f>
        <v>
0</v>
      </c>
      <c r="AF3" s="99">
        <f t="shared" ref="AF3:BA3" si="0">
(E$3-E$3)/E$3</f>
        <v>
0</v>
      </c>
      <c r="AG3" s="99">
        <f t="shared" si="0"/>
        <v>
0</v>
      </c>
      <c r="AH3" s="99">
        <f t="shared" si="0"/>
        <v>
0</v>
      </c>
      <c r="AI3" s="99">
        <f t="shared" si="0"/>
        <v>
0</v>
      </c>
      <c r="AJ3" s="99">
        <f t="shared" si="0"/>
        <v>
0</v>
      </c>
      <c r="AK3" s="99">
        <f t="shared" si="0"/>
        <v>
0</v>
      </c>
      <c r="AL3" s="99">
        <f t="shared" si="0"/>
        <v>
0</v>
      </c>
      <c r="AM3" s="99">
        <f t="shared" si="0"/>
        <v>
0</v>
      </c>
      <c r="AN3" s="99">
        <f t="shared" si="0"/>
        <v>
0</v>
      </c>
      <c r="AO3" s="99">
        <f t="shared" si="0"/>
        <v>
0</v>
      </c>
      <c r="AP3" s="99">
        <f t="shared" si="0"/>
        <v>
0</v>
      </c>
      <c r="AQ3" s="99">
        <f t="shared" si="0"/>
        <v>
0</v>
      </c>
      <c r="AR3" s="99">
        <f t="shared" si="0"/>
        <v>
0</v>
      </c>
      <c r="AS3" s="99">
        <f t="shared" si="0"/>
        <v>
0</v>
      </c>
      <c r="AT3" s="99">
        <f t="shared" si="0"/>
        <v>
0</v>
      </c>
      <c r="AU3" s="99">
        <f t="shared" si="0"/>
        <v>
0</v>
      </c>
      <c r="AV3" s="99">
        <f t="shared" si="0"/>
        <v>
0</v>
      </c>
      <c r="AW3" s="99">
        <f t="shared" si="0"/>
        <v>
0</v>
      </c>
      <c r="AX3" s="99">
        <f t="shared" si="0"/>
        <v>
0</v>
      </c>
      <c r="AY3" s="99">
        <f t="shared" si="0"/>
        <v>
0</v>
      </c>
      <c r="AZ3" s="99">
        <f t="shared" si="0"/>
        <v>
0</v>
      </c>
      <c r="BA3" s="99">
        <f t="shared" si="0"/>
        <v>
0</v>
      </c>
    </row>
    <row r="4" spans="2:53">
      <c r="B4" s="98">
        <v>
2</v>
      </c>
      <c r="C4" s="91" t="s">
        <v>
139</v>
      </c>
      <c r="D4" s="31">
        <v>
0.1</v>
      </c>
      <c r="E4" s="31">
        <v>
0.1</v>
      </c>
      <c r="F4" s="31">
        <v>
0.1</v>
      </c>
      <c r="G4" s="31">
        <v>
4.2000000000000003E-2</v>
      </c>
      <c r="H4" s="31">
        <v>
4.2999999999999997E-2</v>
      </c>
      <c r="I4" s="31">
        <v>
4.2999999999999997E-2</v>
      </c>
      <c r="J4" s="31">
        <v>
3.4000000000000002E-2</v>
      </c>
      <c r="K4" s="31">
        <v>
0.06</v>
      </c>
      <c r="L4" s="31">
        <v>
0.06</v>
      </c>
      <c r="M4" s="31">
        <v>
7.5999999999999998E-2</v>
      </c>
      <c r="N4" s="31">
        <v>
7.3999999999999996E-2</v>
      </c>
      <c r="O4" s="31">
        <v>
7.3999999999999996E-2</v>
      </c>
      <c r="P4" s="31">
        <v>
8.1000000000000003E-2</v>
      </c>
      <c r="Q4" s="31">
        <v>
0.06</v>
      </c>
      <c r="R4" s="31">
        <v>
0.06</v>
      </c>
      <c r="S4" s="31">
        <v>
0.06</v>
      </c>
      <c r="T4" s="31">
        <v>
2.9000000000000001E-2</v>
      </c>
      <c r="U4" s="31">
        <v>
2.9000000000000001E-2</v>
      </c>
      <c r="V4" s="31">
        <v>
1.9E-2</v>
      </c>
      <c r="W4" s="31">
        <v>
1.9E-2</v>
      </c>
      <c r="X4" s="31">
        <v>
1.9E-2</v>
      </c>
      <c r="Y4" s="31">
        <v>
0.1</v>
      </c>
      <c r="Z4" s="31">
        <v>
4.2999999999999997E-2</v>
      </c>
      <c r="AB4" s="95">
        <v>
1</v>
      </c>
      <c r="AC4" s="95">
        <v>
2</v>
      </c>
      <c r="AD4" s="95" t="str">
        <f t="shared" ref="AD4:AD27" si="1">
VLOOKUP(AB4,$B$3:$C$11,2)&amp;"から"&amp;VLOOKUP(AC4,$B$3:$C$11,2)</f>
        <v>
処遇加算Ⅰから処遇加算Ⅱ</v>
      </c>
      <c r="AE4" s="99">
        <f>
(D$4-D$3)/D$4</f>
        <v>
-0.37000000000000005</v>
      </c>
      <c r="AF4" s="99">
        <f t="shared" ref="AF4:BA4" si="2">
(E$4-E$3)/E$4</f>
        <v>
-0.37000000000000005</v>
      </c>
      <c r="AG4" s="99">
        <f t="shared" si="2"/>
        <v>
-0.37000000000000005</v>
      </c>
      <c r="AH4" s="99">
        <f t="shared" si="2"/>
        <v>
-0.38095238095238093</v>
      </c>
      <c r="AI4" s="99">
        <f t="shared" si="2"/>
        <v>
-0.372093023255814</v>
      </c>
      <c r="AJ4" s="99">
        <f t="shared" si="2"/>
        <v>
-0.372093023255814</v>
      </c>
      <c r="AK4" s="99">
        <f t="shared" si="2"/>
        <v>
-0.38235294117647051</v>
      </c>
      <c r="AL4" s="99">
        <f t="shared" si="2"/>
        <v>
-0.36666666666666675</v>
      </c>
      <c r="AM4" s="99">
        <f t="shared" si="2"/>
        <v>
-0.36666666666666675</v>
      </c>
      <c r="AN4" s="99">
        <f t="shared" si="2"/>
        <v>
-0.36842105263157893</v>
      </c>
      <c r="AO4" s="99">
        <f t="shared" si="2"/>
        <v>
-0.37837837837837834</v>
      </c>
      <c r="AP4" s="99">
        <f t="shared" si="2"/>
        <v>
-0.37837837837837834</v>
      </c>
      <c r="AQ4" s="99">
        <f t="shared" si="2"/>
        <v>
-0.37037037037037035</v>
      </c>
      <c r="AR4" s="99">
        <f t="shared" si="2"/>
        <v>
-0.38333333333333347</v>
      </c>
      <c r="AS4" s="99">
        <f t="shared" si="2"/>
        <v>
-0.38333333333333347</v>
      </c>
      <c r="AT4" s="99">
        <f t="shared" si="2"/>
        <v>
-0.38333333333333347</v>
      </c>
      <c r="AU4" s="99">
        <f t="shared" si="2"/>
        <v>
-0.34482758620689646</v>
      </c>
      <c r="AV4" s="99">
        <f t="shared" si="2"/>
        <v>
-0.34482758620689646</v>
      </c>
      <c r="AW4" s="99">
        <f t="shared" si="2"/>
        <v>
-0.36842105263157893</v>
      </c>
      <c r="AX4" s="99">
        <f t="shared" si="2"/>
        <v>
-0.36842105263157893</v>
      </c>
      <c r="AY4" s="99">
        <f t="shared" si="2"/>
        <v>
-0.36842105263157893</v>
      </c>
      <c r="AZ4" s="99">
        <f t="shared" si="2"/>
        <v>
-0.37000000000000005</v>
      </c>
      <c r="BA4" s="99">
        <f t="shared" si="2"/>
        <v>
-0.372093023255814</v>
      </c>
    </row>
    <row r="5" spans="2:53">
      <c r="B5" s="98">
        <v>
3</v>
      </c>
      <c r="C5" s="91" t="s">
        <v>
140</v>
      </c>
      <c r="D5" s="31">
        <v>
5.5E-2</v>
      </c>
      <c r="E5" s="31">
        <v>
5.5E-2</v>
      </c>
      <c r="F5" s="31">
        <v>
5.5E-2</v>
      </c>
      <c r="G5" s="31">
        <v>
2.3E-2</v>
      </c>
      <c r="H5" s="31">
        <v>
2.3E-2</v>
      </c>
      <c r="I5" s="31">
        <v>
2.3E-2</v>
      </c>
      <c r="J5" s="31">
        <v>
1.9E-2</v>
      </c>
      <c r="K5" s="31">
        <v>
3.3000000000000002E-2</v>
      </c>
      <c r="L5" s="31">
        <v>
3.3000000000000002E-2</v>
      </c>
      <c r="M5" s="31">
        <v>
4.2000000000000003E-2</v>
      </c>
      <c r="N5" s="31">
        <v>
4.1000000000000002E-2</v>
      </c>
      <c r="O5" s="31">
        <v>
4.1000000000000002E-2</v>
      </c>
      <c r="P5" s="31">
        <v>
4.4999999999999998E-2</v>
      </c>
      <c r="Q5" s="31">
        <v>
3.3000000000000002E-2</v>
      </c>
      <c r="R5" s="31">
        <v>
3.3000000000000002E-2</v>
      </c>
      <c r="S5" s="31">
        <v>
3.3000000000000002E-2</v>
      </c>
      <c r="T5" s="31">
        <v>
1.6E-2</v>
      </c>
      <c r="U5" s="31">
        <v>
1.6E-2</v>
      </c>
      <c r="V5" s="31">
        <v>
0.01</v>
      </c>
      <c r="W5" s="31">
        <v>
0.01</v>
      </c>
      <c r="X5" s="31">
        <v>
0.01</v>
      </c>
      <c r="Y5" s="31">
        <v>
5.5E-2</v>
      </c>
      <c r="Z5" s="31">
        <v>
2.3E-2</v>
      </c>
      <c r="AB5" s="95">
        <v>
1</v>
      </c>
      <c r="AC5" s="95">
        <v>
3</v>
      </c>
      <c r="AD5" s="95" t="str">
        <f t="shared" si="1"/>
        <v>
処遇加算Ⅰから処遇加算Ⅲ</v>
      </c>
      <c r="AE5" s="99">
        <f>
(D$5-D$3)/D$5</f>
        <v>
-1.4909090909090912</v>
      </c>
      <c r="AF5" s="99">
        <f t="shared" ref="AF5:BA5" si="3">
(E$5-E$3)/E$5</f>
        <v>
-1.4909090909090912</v>
      </c>
      <c r="AG5" s="99">
        <f t="shared" si="3"/>
        <v>
-1.4909090909090912</v>
      </c>
      <c r="AH5" s="99">
        <f t="shared" si="3"/>
        <v>
-1.5217391304347827</v>
      </c>
      <c r="AI5" s="99">
        <f t="shared" si="3"/>
        <v>
-1.5652173913043477</v>
      </c>
      <c r="AJ5" s="99">
        <f t="shared" si="3"/>
        <v>
-1.5652173913043477</v>
      </c>
      <c r="AK5" s="99">
        <f t="shared" si="3"/>
        <v>
-1.4736842105263159</v>
      </c>
      <c r="AL5" s="99">
        <f t="shared" si="3"/>
        <v>
-1.4848484848484849</v>
      </c>
      <c r="AM5" s="99">
        <f t="shared" si="3"/>
        <v>
-1.4848484848484849</v>
      </c>
      <c r="AN5" s="99">
        <f t="shared" si="3"/>
        <v>
-1.4761904761904758</v>
      </c>
      <c r="AO5" s="99">
        <f t="shared" si="3"/>
        <v>
-1.4878048780487803</v>
      </c>
      <c r="AP5" s="99">
        <f t="shared" si="3"/>
        <v>
-1.4878048780487803</v>
      </c>
      <c r="AQ5" s="99">
        <f t="shared" si="3"/>
        <v>
-1.4666666666666668</v>
      </c>
      <c r="AR5" s="99">
        <f t="shared" si="3"/>
        <v>
-1.5151515151515151</v>
      </c>
      <c r="AS5" s="99">
        <f t="shared" si="3"/>
        <v>
-1.5151515151515151</v>
      </c>
      <c r="AT5" s="99">
        <f t="shared" si="3"/>
        <v>
-1.5151515151515151</v>
      </c>
      <c r="AU5" s="99">
        <f t="shared" si="3"/>
        <v>
-1.4375</v>
      </c>
      <c r="AV5" s="99">
        <f t="shared" si="3"/>
        <v>
-1.4375</v>
      </c>
      <c r="AW5" s="99">
        <f t="shared" si="3"/>
        <v>
-1.6</v>
      </c>
      <c r="AX5" s="99">
        <f t="shared" si="3"/>
        <v>
-1.6</v>
      </c>
      <c r="AY5" s="99">
        <f t="shared" si="3"/>
        <v>
-1.6</v>
      </c>
      <c r="AZ5" s="99">
        <f t="shared" si="3"/>
        <v>
-1.4909090909090912</v>
      </c>
      <c r="BA5" s="99">
        <f t="shared" si="3"/>
        <v>
-1.5652173913043477</v>
      </c>
    </row>
    <row r="6" spans="2:53">
      <c r="B6" s="98">
        <v>
4</v>
      </c>
      <c r="C6" s="91" t="s">
        <v>
2096</v>
      </c>
      <c r="D6" s="31">
        <v>
0</v>
      </c>
      <c r="E6" s="31">
        <v>
0</v>
      </c>
      <c r="F6" s="31">
        <v>
0</v>
      </c>
      <c r="G6" s="31">
        <v>
0</v>
      </c>
      <c r="H6" s="31">
        <v>
0</v>
      </c>
      <c r="I6" s="31">
        <v>
0</v>
      </c>
      <c r="J6" s="31">
        <v>
0</v>
      </c>
      <c r="K6" s="31">
        <v>
0</v>
      </c>
      <c r="L6" s="31">
        <v>
0</v>
      </c>
      <c r="M6" s="31">
        <v>
0</v>
      </c>
      <c r="N6" s="31">
        <v>
0</v>
      </c>
      <c r="O6" s="31">
        <v>
0</v>
      </c>
      <c r="P6" s="31">
        <v>
0</v>
      </c>
      <c r="Q6" s="31">
        <v>
0</v>
      </c>
      <c r="R6" s="31">
        <v>
0</v>
      </c>
      <c r="S6" s="31">
        <v>
0</v>
      </c>
      <c r="T6" s="31">
        <v>
0</v>
      </c>
      <c r="U6" s="31">
        <v>
0</v>
      </c>
      <c r="V6" s="31">
        <v>
0</v>
      </c>
      <c r="W6" s="31">
        <v>
0</v>
      </c>
      <c r="X6" s="31">
        <v>
0</v>
      </c>
      <c r="Y6" s="31">
        <v>
0</v>
      </c>
      <c r="Z6" s="31">
        <v>
0</v>
      </c>
      <c r="AB6" s="95">
        <v>
2</v>
      </c>
      <c r="AC6" s="95">
        <v>
1</v>
      </c>
      <c r="AD6" s="95" t="str">
        <f t="shared" si="1"/>
        <v>
処遇加算Ⅱから処遇加算Ⅰ</v>
      </c>
      <c r="AE6" s="99">
        <f>
(D$3-D$4)/D$3</f>
        <v>
0.27007299270072993</v>
      </c>
      <c r="AF6" s="99">
        <f t="shared" ref="AF6:BA6" si="4">
(E$3-E$4)/E$3</f>
        <v>
0.27007299270072993</v>
      </c>
      <c r="AG6" s="99">
        <f t="shared" si="4"/>
        <v>
0.27007299270072993</v>
      </c>
      <c r="AH6" s="99">
        <f t="shared" si="4"/>
        <v>
0.27586206896551724</v>
      </c>
      <c r="AI6" s="99">
        <f t="shared" si="4"/>
        <v>
0.2711864406779661</v>
      </c>
      <c r="AJ6" s="99">
        <f t="shared" si="4"/>
        <v>
0.2711864406779661</v>
      </c>
      <c r="AK6" s="99">
        <f t="shared" si="4"/>
        <v>
0.27659574468085102</v>
      </c>
      <c r="AL6" s="99">
        <f t="shared" si="4"/>
        <v>
0.26829268292682934</v>
      </c>
      <c r="AM6" s="99">
        <f t="shared" si="4"/>
        <v>
0.26829268292682934</v>
      </c>
      <c r="AN6" s="99">
        <f t="shared" si="4"/>
        <v>
0.26923076923076922</v>
      </c>
      <c r="AO6" s="99">
        <f t="shared" si="4"/>
        <v>
0.2745098039215686</v>
      </c>
      <c r="AP6" s="99">
        <f t="shared" si="4"/>
        <v>
0.2745098039215686</v>
      </c>
      <c r="AQ6" s="99">
        <f t="shared" si="4"/>
        <v>
0.27027027027027023</v>
      </c>
      <c r="AR6" s="99">
        <f t="shared" si="4"/>
        <v>
0.27710843373493982</v>
      </c>
      <c r="AS6" s="99">
        <f t="shared" si="4"/>
        <v>
0.27710843373493982</v>
      </c>
      <c r="AT6" s="99">
        <f t="shared" si="4"/>
        <v>
0.27710843373493982</v>
      </c>
      <c r="AU6" s="99">
        <f t="shared" si="4"/>
        <v>
0.25641025641025639</v>
      </c>
      <c r="AV6" s="99">
        <f t="shared" si="4"/>
        <v>
0.25641025641025639</v>
      </c>
      <c r="AW6" s="99">
        <f t="shared" si="4"/>
        <v>
0.26923076923076922</v>
      </c>
      <c r="AX6" s="99">
        <f t="shared" si="4"/>
        <v>
0.26923076923076922</v>
      </c>
      <c r="AY6" s="99">
        <f t="shared" si="4"/>
        <v>
0.26923076923076922</v>
      </c>
      <c r="AZ6" s="99">
        <f t="shared" si="4"/>
        <v>
0.27007299270072993</v>
      </c>
      <c r="BA6" s="99">
        <f t="shared" si="4"/>
        <v>
0.2711864406779661</v>
      </c>
    </row>
    <row r="7" spans="2:53">
      <c r="B7" s="98">
        <v>
5</v>
      </c>
      <c r="C7" s="91" t="s">
        <v>
141</v>
      </c>
      <c r="D7" s="31">
        <v>
6.3E-2</v>
      </c>
      <c r="E7" s="31">
        <v>
6.3E-2</v>
      </c>
      <c r="F7" s="31">
        <v>
6.3E-2</v>
      </c>
      <c r="G7" s="31">
        <v>
2.1000000000000001E-2</v>
      </c>
      <c r="H7" s="31">
        <v>
1.2E-2</v>
      </c>
      <c r="I7" s="31">
        <v>
1.2E-2</v>
      </c>
      <c r="J7" s="31">
        <v>
0.02</v>
      </c>
      <c r="K7" s="31">
        <v>
1.7999999999999999E-2</v>
      </c>
      <c r="L7" s="31">
        <v>
1.7999999999999999E-2</v>
      </c>
      <c r="M7" s="31">
        <v>
3.1E-2</v>
      </c>
      <c r="N7" s="31">
        <v>
1.4999999999999999E-2</v>
      </c>
      <c r="O7" s="31">
        <v>
1.4999999999999999E-2</v>
      </c>
      <c r="P7" s="31">
        <v>
3.1E-2</v>
      </c>
      <c r="Q7" s="31">
        <v>
2.7E-2</v>
      </c>
      <c r="R7" s="31">
        <v>
2.7E-2</v>
      </c>
      <c r="S7" s="31">
        <v>
2.7E-2</v>
      </c>
      <c r="T7" s="31">
        <v>
2.1000000000000001E-2</v>
      </c>
      <c r="U7" s="31">
        <v>
2.1000000000000001E-2</v>
      </c>
      <c r="V7" s="31">
        <v>
1.4999999999999999E-2</v>
      </c>
      <c r="W7" s="31">
        <v>
1.4999999999999999E-2</v>
      </c>
      <c r="X7" s="31">
        <v>
1.4999999999999999E-2</v>
      </c>
      <c r="Y7" s="31">
        <v>
6.3E-2</v>
      </c>
      <c r="Z7" s="31">
        <v>
1.2E-2</v>
      </c>
      <c r="AB7" s="95">
        <v>
2</v>
      </c>
      <c r="AC7" s="95">
        <v>
2</v>
      </c>
      <c r="AD7" s="95" t="str">
        <f t="shared" si="1"/>
        <v>
処遇加算Ⅱから処遇加算Ⅱ</v>
      </c>
      <c r="AE7" s="99">
        <f>
(D$4-D$4)/D$4</f>
        <v>
0</v>
      </c>
      <c r="AF7" s="99">
        <f t="shared" ref="AF7:BA7" si="5">
(E$4-E$4)/E$4</f>
        <v>
0</v>
      </c>
      <c r="AG7" s="99">
        <f t="shared" si="5"/>
        <v>
0</v>
      </c>
      <c r="AH7" s="99">
        <f t="shared" si="5"/>
        <v>
0</v>
      </c>
      <c r="AI7" s="99">
        <f t="shared" si="5"/>
        <v>
0</v>
      </c>
      <c r="AJ7" s="99">
        <f t="shared" si="5"/>
        <v>
0</v>
      </c>
      <c r="AK7" s="99">
        <f t="shared" si="5"/>
        <v>
0</v>
      </c>
      <c r="AL7" s="99">
        <f t="shared" si="5"/>
        <v>
0</v>
      </c>
      <c r="AM7" s="99">
        <f t="shared" si="5"/>
        <v>
0</v>
      </c>
      <c r="AN7" s="99">
        <f t="shared" si="5"/>
        <v>
0</v>
      </c>
      <c r="AO7" s="99">
        <f t="shared" si="5"/>
        <v>
0</v>
      </c>
      <c r="AP7" s="99">
        <f t="shared" si="5"/>
        <v>
0</v>
      </c>
      <c r="AQ7" s="99">
        <f t="shared" si="5"/>
        <v>
0</v>
      </c>
      <c r="AR7" s="99">
        <f t="shared" si="5"/>
        <v>
0</v>
      </c>
      <c r="AS7" s="99">
        <f t="shared" si="5"/>
        <v>
0</v>
      </c>
      <c r="AT7" s="99">
        <f t="shared" si="5"/>
        <v>
0</v>
      </c>
      <c r="AU7" s="99">
        <f t="shared" si="5"/>
        <v>
0</v>
      </c>
      <c r="AV7" s="99">
        <f t="shared" si="5"/>
        <v>
0</v>
      </c>
      <c r="AW7" s="99">
        <f t="shared" si="5"/>
        <v>
0</v>
      </c>
      <c r="AX7" s="99">
        <f t="shared" si="5"/>
        <v>
0</v>
      </c>
      <c r="AY7" s="99">
        <f t="shared" si="5"/>
        <v>
0</v>
      </c>
      <c r="AZ7" s="99">
        <f t="shared" si="5"/>
        <v>
0</v>
      </c>
      <c r="BA7" s="99">
        <f t="shared" si="5"/>
        <v>
0</v>
      </c>
    </row>
    <row r="8" spans="2:53">
      <c r="B8" s="98">
        <v>
6</v>
      </c>
      <c r="C8" s="91" t="s">
        <v>
142</v>
      </c>
      <c r="D8" s="31">
        <v>
4.2000000000000003E-2</v>
      </c>
      <c r="E8" s="31">
        <v>
4.2000000000000003E-2</v>
      </c>
      <c r="F8" s="31">
        <v>
4.2000000000000003E-2</v>
      </c>
      <c r="G8" s="31">
        <v>
1.4999999999999999E-2</v>
      </c>
      <c r="H8" s="31">
        <v>
0.01</v>
      </c>
      <c r="I8" s="31">
        <v>
0.01</v>
      </c>
      <c r="J8" s="31">
        <v>
1.7000000000000001E-2</v>
      </c>
      <c r="K8" s="31">
        <v>
1.2E-2</v>
      </c>
      <c r="L8" s="31">
        <v>
1.2E-2</v>
      </c>
      <c r="M8" s="31">
        <v>
2.4E-2</v>
      </c>
      <c r="N8" s="31">
        <v>
1.2E-2</v>
      </c>
      <c r="O8" s="31">
        <v>
1.2E-2</v>
      </c>
      <c r="P8" s="31">
        <v>
2.3E-2</v>
      </c>
      <c r="Q8" s="31">
        <v>
2.3E-2</v>
      </c>
      <c r="R8" s="31">
        <v>
2.3E-2</v>
      </c>
      <c r="S8" s="31">
        <v>
2.3E-2</v>
      </c>
      <c r="T8" s="31">
        <v>
1.7000000000000001E-2</v>
      </c>
      <c r="U8" s="31">
        <v>
1.7000000000000001E-2</v>
      </c>
      <c r="V8" s="31">
        <v>
1.0999999999999999E-2</v>
      </c>
      <c r="W8" s="31">
        <v>
1.0999999999999999E-2</v>
      </c>
      <c r="X8" s="31">
        <v>
1.0999999999999999E-2</v>
      </c>
      <c r="Y8" s="31">
        <v>
4.2000000000000003E-2</v>
      </c>
      <c r="Z8" s="31">
        <v>
0.01</v>
      </c>
      <c r="AB8" s="95">
        <v>
2</v>
      </c>
      <c r="AC8" s="95">
        <v>
3</v>
      </c>
      <c r="AD8" s="95" t="str">
        <f t="shared" si="1"/>
        <v>
処遇加算Ⅱから処遇加算Ⅲ</v>
      </c>
      <c r="AE8" s="99">
        <f>
(D$5-D$4)/D$5</f>
        <v>
-0.81818181818181823</v>
      </c>
      <c r="AF8" s="99">
        <f t="shared" ref="AF8:BA8" si="6">
(E$5-E$4)/E$5</f>
        <v>
-0.81818181818181823</v>
      </c>
      <c r="AG8" s="99">
        <f t="shared" si="6"/>
        <v>
-0.81818181818181823</v>
      </c>
      <c r="AH8" s="99">
        <f t="shared" si="6"/>
        <v>
-0.82608695652173925</v>
      </c>
      <c r="AI8" s="99">
        <f t="shared" si="6"/>
        <v>
-0.86956521739130421</v>
      </c>
      <c r="AJ8" s="99">
        <f t="shared" si="6"/>
        <v>
-0.86956521739130421</v>
      </c>
      <c r="AK8" s="99">
        <f t="shared" si="6"/>
        <v>
-0.78947368421052644</v>
      </c>
      <c r="AL8" s="99">
        <f t="shared" si="6"/>
        <v>
-0.81818181818181801</v>
      </c>
      <c r="AM8" s="99">
        <f t="shared" si="6"/>
        <v>
-0.81818181818181801</v>
      </c>
      <c r="AN8" s="99">
        <f t="shared" si="6"/>
        <v>
-0.80952380952380931</v>
      </c>
      <c r="AO8" s="99">
        <f t="shared" si="6"/>
        <v>
-0.80487804878048763</v>
      </c>
      <c r="AP8" s="99">
        <f t="shared" si="6"/>
        <v>
-0.80487804878048763</v>
      </c>
      <c r="AQ8" s="99">
        <f t="shared" si="6"/>
        <v>
-0.80000000000000016</v>
      </c>
      <c r="AR8" s="99">
        <f t="shared" si="6"/>
        <v>
-0.81818181818181801</v>
      </c>
      <c r="AS8" s="99">
        <f t="shared" si="6"/>
        <v>
-0.81818181818181801</v>
      </c>
      <c r="AT8" s="99">
        <f t="shared" si="6"/>
        <v>
-0.81818181818181801</v>
      </c>
      <c r="AU8" s="99">
        <f t="shared" si="6"/>
        <v>
-0.8125</v>
      </c>
      <c r="AV8" s="99">
        <f t="shared" si="6"/>
        <v>
-0.8125</v>
      </c>
      <c r="AW8" s="99">
        <f t="shared" si="6"/>
        <v>
-0.89999999999999991</v>
      </c>
      <c r="AX8" s="99">
        <f t="shared" si="6"/>
        <v>
-0.89999999999999991</v>
      </c>
      <c r="AY8" s="99">
        <f t="shared" si="6"/>
        <v>
-0.89999999999999991</v>
      </c>
      <c r="AZ8" s="99">
        <f t="shared" si="6"/>
        <v>
-0.81818181818181823</v>
      </c>
      <c r="BA8" s="99">
        <f t="shared" si="6"/>
        <v>
-0.86956521739130421</v>
      </c>
    </row>
    <row r="9" spans="2:53">
      <c r="B9" s="98">
        <v>
7</v>
      </c>
      <c r="C9" s="91" t="s">
        <v>
143</v>
      </c>
      <c r="D9" s="31">
        <v>
0</v>
      </c>
      <c r="E9" s="31">
        <v>
0</v>
      </c>
      <c r="F9" s="31">
        <v>
0</v>
      </c>
      <c r="G9" s="31">
        <v>
0</v>
      </c>
      <c r="H9" s="31">
        <v>
0</v>
      </c>
      <c r="I9" s="31">
        <v>
0</v>
      </c>
      <c r="J9" s="31">
        <v>
0</v>
      </c>
      <c r="K9" s="31">
        <v>
0</v>
      </c>
      <c r="L9" s="31">
        <v>
0</v>
      </c>
      <c r="M9" s="31">
        <v>
0</v>
      </c>
      <c r="N9" s="31">
        <v>
0</v>
      </c>
      <c r="O9" s="31">
        <v>
0</v>
      </c>
      <c r="P9" s="31">
        <v>
0</v>
      </c>
      <c r="Q9" s="31">
        <v>
0</v>
      </c>
      <c r="R9" s="31">
        <v>
0</v>
      </c>
      <c r="S9" s="31">
        <v>
0</v>
      </c>
      <c r="T9" s="31">
        <v>
0</v>
      </c>
      <c r="U9" s="31">
        <v>
0</v>
      </c>
      <c r="V9" s="31">
        <v>
0</v>
      </c>
      <c r="W9" s="31">
        <v>
0</v>
      </c>
      <c r="X9" s="31">
        <v>
0</v>
      </c>
      <c r="Y9" s="31">
        <v>
0</v>
      </c>
      <c r="Z9" s="31">
        <v>
0</v>
      </c>
      <c r="AB9" s="95">
        <v>
3</v>
      </c>
      <c r="AC9" s="95">
        <v>
1</v>
      </c>
      <c r="AD9" s="95" t="str">
        <f t="shared" si="1"/>
        <v>
処遇加算Ⅲから処遇加算Ⅰ</v>
      </c>
      <c r="AE9" s="99">
        <f>
(D$3-D$5)/D$3</f>
        <v>
0.59854014598540151</v>
      </c>
      <c r="AF9" s="99">
        <f t="shared" ref="AF9:BA9" si="7">
(E$3-E$5)/E$3</f>
        <v>
0.59854014598540151</v>
      </c>
      <c r="AG9" s="99">
        <f t="shared" si="7"/>
        <v>
0.59854014598540151</v>
      </c>
      <c r="AH9" s="99">
        <f t="shared" si="7"/>
        <v>
0.60344827586206895</v>
      </c>
      <c r="AI9" s="99">
        <f t="shared" si="7"/>
        <v>
0.61016949152542377</v>
      </c>
      <c r="AJ9" s="99">
        <f t="shared" si="7"/>
        <v>
0.61016949152542377</v>
      </c>
      <c r="AK9" s="99">
        <f t="shared" si="7"/>
        <v>
0.5957446808510638</v>
      </c>
      <c r="AL9" s="99">
        <f t="shared" si="7"/>
        <v>
0.59756097560975607</v>
      </c>
      <c r="AM9" s="99">
        <f t="shared" si="7"/>
        <v>
0.59756097560975607</v>
      </c>
      <c r="AN9" s="99">
        <f t="shared" si="7"/>
        <v>
0.59615384615384615</v>
      </c>
      <c r="AO9" s="99">
        <f t="shared" si="7"/>
        <v>
0.59803921568627449</v>
      </c>
      <c r="AP9" s="99">
        <f t="shared" si="7"/>
        <v>
0.59803921568627449</v>
      </c>
      <c r="AQ9" s="99">
        <f t="shared" si="7"/>
        <v>
0.59459459459459463</v>
      </c>
      <c r="AR9" s="99">
        <f t="shared" si="7"/>
        <v>
0.60240963855421692</v>
      </c>
      <c r="AS9" s="99">
        <f t="shared" si="7"/>
        <v>
0.60240963855421692</v>
      </c>
      <c r="AT9" s="99">
        <f t="shared" si="7"/>
        <v>
0.60240963855421692</v>
      </c>
      <c r="AU9" s="99">
        <f t="shared" si="7"/>
        <v>
0.58974358974358976</v>
      </c>
      <c r="AV9" s="99">
        <f t="shared" si="7"/>
        <v>
0.58974358974358976</v>
      </c>
      <c r="AW9" s="99">
        <f t="shared" si="7"/>
        <v>
0.61538461538461542</v>
      </c>
      <c r="AX9" s="99">
        <f t="shared" si="7"/>
        <v>
0.61538461538461542</v>
      </c>
      <c r="AY9" s="99">
        <f t="shared" si="7"/>
        <v>
0.61538461538461542</v>
      </c>
      <c r="AZ9" s="99">
        <f t="shared" si="7"/>
        <v>
0.59854014598540151</v>
      </c>
      <c r="BA9" s="99">
        <f t="shared" si="7"/>
        <v>
0.61016949152542377</v>
      </c>
    </row>
    <row r="10" spans="2:53">
      <c r="B10" s="98">
        <v>
8</v>
      </c>
      <c r="C10" s="93" t="s">
        <v>
144</v>
      </c>
      <c r="D10" s="31">
        <v>
2.4E-2</v>
      </c>
      <c r="E10" s="31">
        <v>
2.4E-2</v>
      </c>
      <c r="F10" s="31">
        <v>
2.4E-2</v>
      </c>
      <c r="G10" s="31">
        <v>
1.0999999999999999E-2</v>
      </c>
      <c r="H10" s="31">
        <v>
1.0999999999999999E-2</v>
      </c>
      <c r="I10" s="31">
        <v>
1.0999999999999999E-2</v>
      </c>
      <c r="J10" s="31">
        <v>
0.01</v>
      </c>
      <c r="K10" s="31">
        <v>
1.4999999999999999E-2</v>
      </c>
      <c r="L10" s="31">
        <v>
1.4999999999999999E-2</v>
      </c>
      <c r="M10" s="31">
        <v>
2.3E-2</v>
      </c>
      <c r="N10" s="31">
        <v>
1.7000000000000001E-2</v>
      </c>
      <c r="O10" s="31">
        <v>
1.7000000000000001E-2</v>
      </c>
      <c r="P10" s="31">
        <v>
2.3E-2</v>
      </c>
      <c r="Q10" s="31">
        <v>
1.6E-2</v>
      </c>
      <c r="R10" s="31">
        <v>
1.6E-2</v>
      </c>
      <c r="S10" s="31">
        <v>
1.6E-2</v>
      </c>
      <c r="T10" s="31">
        <v>
8.0000000000000002E-3</v>
      </c>
      <c r="U10" s="31">
        <v>
8.0000000000000002E-3</v>
      </c>
      <c r="V10" s="31">
        <v>
5.0000000000000001E-3</v>
      </c>
      <c r="W10" s="31">
        <v>
5.0000000000000001E-3</v>
      </c>
      <c r="X10" s="31">
        <v>
5.0000000000000001E-3</v>
      </c>
      <c r="Y10" s="31">
        <v>
2.4E-2</v>
      </c>
      <c r="Z10" s="31">
        <v>
1.0999999999999999E-2</v>
      </c>
      <c r="AB10" s="95">
        <v>
3</v>
      </c>
      <c r="AC10" s="95">
        <v>
2</v>
      </c>
      <c r="AD10" s="95" t="str">
        <f t="shared" si="1"/>
        <v>
処遇加算Ⅲから処遇加算Ⅱ</v>
      </c>
      <c r="AE10" s="99">
        <f>
(D$4-D$5)/D$4</f>
        <v>
0.45</v>
      </c>
      <c r="AF10" s="99">
        <f t="shared" ref="AF10:BA10" si="8">
(E$4-E$5)/E$4</f>
        <v>
0.45</v>
      </c>
      <c r="AG10" s="99">
        <f t="shared" si="8"/>
        <v>
0.45</v>
      </c>
      <c r="AH10" s="99">
        <f t="shared" si="8"/>
        <v>
0.45238095238095244</v>
      </c>
      <c r="AI10" s="99">
        <f t="shared" si="8"/>
        <v>
0.46511627906976744</v>
      </c>
      <c r="AJ10" s="99">
        <f t="shared" si="8"/>
        <v>
0.46511627906976744</v>
      </c>
      <c r="AK10" s="99">
        <f t="shared" si="8"/>
        <v>
0.44117647058823534</v>
      </c>
      <c r="AL10" s="99">
        <f t="shared" si="8"/>
        <v>
0.44999999999999996</v>
      </c>
      <c r="AM10" s="99">
        <f t="shared" si="8"/>
        <v>
0.44999999999999996</v>
      </c>
      <c r="AN10" s="99">
        <f t="shared" si="8"/>
        <v>
0.44736842105263153</v>
      </c>
      <c r="AO10" s="99">
        <f t="shared" si="8"/>
        <v>
0.44594594594594589</v>
      </c>
      <c r="AP10" s="99">
        <f t="shared" si="8"/>
        <v>
0.44594594594594589</v>
      </c>
      <c r="AQ10" s="99">
        <f t="shared" si="8"/>
        <v>
0.44444444444444448</v>
      </c>
      <c r="AR10" s="99">
        <f t="shared" si="8"/>
        <v>
0.44999999999999996</v>
      </c>
      <c r="AS10" s="99">
        <f t="shared" si="8"/>
        <v>
0.44999999999999996</v>
      </c>
      <c r="AT10" s="99">
        <f t="shared" si="8"/>
        <v>
0.44999999999999996</v>
      </c>
      <c r="AU10" s="99">
        <f t="shared" si="8"/>
        <v>
0.44827586206896552</v>
      </c>
      <c r="AV10" s="99">
        <f t="shared" si="8"/>
        <v>
0.44827586206896552</v>
      </c>
      <c r="AW10" s="99">
        <f t="shared" si="8"/>
        <v>
0.47368421052631576</v>
      </c>
      <c r="AX10" s="99">
        <f t="shared" si="8"/>
        <v>
0.47368421052631576</v>
      </c>
      <c r="AY10" s="99">
        <f t="shared" si="8"/>
        <v>
0.47368421052631576</v>
      </c>
      <c r="AZ10" s="99">
        <f t="shared" si="8"/>
        <v>
0.45</v>
      </c>
      <c r="BA10" s="99">
        <f t="shared" si="8"/>
        <v>
0.46511627906976744</v>
      </c>
    </row>
    <row r="11" spans="2:53">
      <c r="B11" s="98">
        <v>
9</v>
      </c>
      <c r="C11" s="91" t="s">
        <v>
145</v>
      </c>
      <c r="D11" s="31">
        <v>
0</v>
      </c>
      <c r="E11" s="31">
        <v>
0</v>
      </c>
      <c r="F11" s="31">
        <v>
0</v>
      </c>
      <c r="G11" s="31">
        <v>
0</v>
      </c>
      <c r="H11" s="31">
        <v>
0</v>
      </c>
      <c r="I11" s="31">
        <v>
0</v>
      </c>
      <c r="J11" s="31">
        <v>
0</v>
      </c>
      <c r="K11" s="31">
        <v>
0</v>
      </c>
      <c r="L11" s="31">
        <v>
0</v>
      </c>
      <c r="M11" s="31">
        <v>
0</v>
      </c>
      <c r="N11" s="31">
        <v>
0</v>
      </c>
      <c r="O11" s="31">
        <v>
0</v>
      </c>
      <c r="P11" s="31">
        <v>
0</v>
      </c>
      <c r="Q11" s="31">
        <v>
0</v>
      </c>
      <c r="R11" s="31">
        <v>
0</v>
      </c>
      <c r="S11" s="31">
        <v>
0</v>
      </c>
      <c r="T11" s="31">
        <v>
0</v>
      </c>
      <c r="U11" s="31">
        <v>
0</v>
      </c>
      <c r="V11" s="31">
        <v>
0</v>
      </c>
      <c r="W11" s="31">
        <v>
0</v>
      </c>
      <c r="X11" s="31">
        <v>
0</v>
      </c>
      <c r="Y11" s="31">
        <v>
0</v>
      </c>
      <c r="Z11" s="31">
        <v>
0</v>
      </c>
      <c r="AB11" s="95">
        <v>
3</v>
      </c>
      <c r="AC11" s="95">
        <v>
3</v>
      </c>
      <c r="AD11" s="95" t="str">
        <f t="shared" si="1"/>
        <v>
処遇加算Ⅲから処遇加算Ⅲ</v>
      </c>
      <c r="AE11" s="99">
        <f>
(D$5-D$5)/D$5</f>
        <v>
0</v>
      </c>
      <c r="AF11" s="99">
        <f t="shared" ref="AF11:BA11" si="9">
(E$5-E$5)/E$5</f>
        <v>
0</v>
      </c>
      <c r="AG11" s="99">
        <f t="shared" si="9"/>
        <v>
0</v>
      </c>
      <c r="AH11" s="99">
        <f t="shared" si="9"/>
        <v>
0</v>
      </c>
      <c r="AI11" s="99">
        <f t="shared" si="9"/>
        <v>
0</v>
      </c>
      <c r="AJ11" s="99">
        <f t="shared" si="9"/>
        <v>
0</v>
      </c>
      <c r="AK11" s="99">
        <f t="shared" si="9"/>
        <v>
0</v>
      </c>
      <c r="AL11" s="99">
        <f t="shared" si="9"/>
        <v>
0</v>
      </c>
      <c r="AM11" s="99">
        <f t="shared" si="9"/>
        <v>
0</v>
      </c>
      <c r="AN11" s="99">
        <f t="shared" si="9"/>
        <v>
0</v>
      </c>
      <c r="AO11" s="99">
        <f t="shared" si="9"/>
        <v>
0</v>
      </c>
      <c r="AP11" s="99">
        <f t="shared" si="9"/>
        <v>
0</v>
      </c>
      <c r="AQ11" s="99">
        <f t="shared" si="9"/>
        <v>
0</v>
      </c>
      <c r="AR11" s="99">
        <f t="shared" si="9"/>
        <v>
0</v>
      </c>
      <c r="AS11" s="99">
        <f t="shared" si="9"/>
        <v>
0</v>
      </c>
      <c r="AT11" s="99">
        <f t="shared" si="9"/>
        <v>
0</v>
      </c>
      <c r="AU11" s="99">
        <f t="shared" si="9"/>
        <v>
0</v>
      </c>
      <c r="AV11" s="99">
        <f t="shared" si="9"/>
        <v>
0</v>
      </c>
      <c r="AW11" s="99">
        <f t="shared" si="9"/>
        <v>
0</v>
      </c>
      <c r="AX11" s="99">
        <f t="shared" si="9"/>
        <v>
0</v>
      </c>
      <c r="AY11" s="99">
        <f t="shared" si="9"/>
        <v>
0</v>
      </c>
      <c r="AZ11" s="99">
        <f t="shared" si="9"/>
        <v>
0</v>
      </c>
      <c r="BA11" s="99">
        <f t="shared" si="9"/>
        <v>
0</v>
      </c>
    </row>
    <row r="12" spans="2:53">
      <c r="AB12" s="95">
        <v>
4</v>
      </c>
      <c r="AC12" s="95">
        <v>
1</v>
      </c>
      <c r="AD12" s="95" t="str">
        <f t="shared" si="1"/>
        <v>
処遇加算なしから処遇加算Ⅰ</v>
      </c>
      <c r="AE12" s="99">
        <f>
(D$3-D$6)/D$3</f>
        <v>
1</v>
      </c>
      <c r="AF12" s="99">
        <f t="shared" ref="AF12:BA12" si="10">
(E$3-E$6)/E$3</f>
        <v>
1</v>
      </c>
      <c r="AG12" s="99">
        <f t="shared" si="10"/>
        <v>
1</v>
      </c>
      <c r="AH12" s="99">
        <f t="shared" si="10"/>
        <v>
1</v>
      </c>
      <c r="AI12" s="99">
        <f t="shared" si="10"/>
        <v>
1</v>
      </c>
      <c r="AJ12" s="99">
        <f t="shared" si="10"/>
        <v>
1</v>
      </c>
      <c r="AK12" s="99">
        <f t="shared" si="10"/>
        <v>
1</v>
      </c>
      <c r="AL12" s="99">
        <f t="shared" si="10"/>
        <v>
1</v>
      </c>
      <c r="AM12" s="99">
        <f t="shared" si="10"/>
        <v>
1</v>
      </c>
      <c r="AN12" s="99">
        <f t="shared" si="10"/>
        <v>
1</v>
      </c>
      <c r="AO12" s="99">
        <f t="shared" si="10"/>
        <v>
1</v>
      </c>
      <c r="AP12" s="99">
        <f t="shared" si="10"/>
        <v>
1</v>
      </c>
      <c r="AQ12" s="99">
        <f t="shared" si="10"/>
        <v>
1</v>
      </c>
      <c r="AR12" s="99">
        <f t="shared" si="10"/>
        <v>
1</v>
      </c>
      <c r="AS12" s="99">
        <f t="shared" si="10"/>
        <v>
1</v>
      </c>
      <c r="AT12" s="99">
        <f t="shared" si="10"/>
        <v>
1</v>
      </c>
      <c r="AU12" s="99">
        <f t="shared" si="10"/>
        <v>
1</v>
      </c>
      <c r="AV12" s="99">
        <f t="shared" si="10"/>
        <v>
1</v>
      </c>
      <c r="AW12" s="99">
        <f t="shared" si="10"/>
        <v>
1</v>
      </c>
      <c r="AX12" s="99">
        <f t="shared" si="10"/>
        <v>
1</v>
      </c>
      <c r="AY12" s="99">
        <f t="shared" si="10"/>
        <v>
1</v>
      </c>
      <c r="AZ12" s="99">
        <f t="shared" si="10"/>
        <v>
1</v>
      </c>
      <c r="BA12" s="99">
        <f t="shared" si="10"/>
        <v>
1</v>
      </c>
    </row>
    <row r="13" spans="2:53">
      <c r="AB13" s="95">
        <v>
4</v>
      </c>
      <c r="AC13" s="95">
        <v>
2</v>
      </c>
      <c r="AD13" s="95" t="str">
        <f t="shared" si="1"/>
        <v>
処遇加算なしから処遇加算Ⅱ</v>
      </c>
      <c r="AE13" s="99">
        <f>
(D$4-D$6)/D$4</f>
        <v>
1</v>
      </c>
      <c r="AF13" s="99">
        <f t="shared" ref="AF13:BA13" si="11">
(E$4-E$6)/E$4</f>
        <v>
1</v>
      </c>
      <c r="AG13" s="99">
        <f t="shared" si="11"/>
        <v>
1</v>
      </c>
      <c r="AH13" s="99">
        <f t="shared" si="11"/>
        <v>
1</v>
      </c>
      <c r="AI13" s="99">
        <f t="shared" si="11"/>
        <v>
1</v>
      </c>
      <c r="AJ13" s="99">
        <f t="shared" si="11"/>
        <v>
1</v>
      </c>
      <c r="AK13" s="99">
        <f t="shared" si="11"/>
        <v>
1</v>
      </c>
      <c r="AL13" s="99">
        <f t="shared" si="11"/>
        <v>
1</v>
      </c>
      <c r="AM13" s="99">
        <f t="shared" si="11"/>
        <v>
1</v>
      </c>
      <c r="AN13" s="99">
        <f t="shared" si="11"/>
        <v>
1</v>
      </c>
      <c r="AO13" s="99">
        <f t="shared" si="11"/>
        <v>
1</v>
      </c>
      <c r="AP13" s="99">
        <f t="shared" si="11"/>
        <v>
1</v>
      </c>
      <c r="AQ13" s="99">
        <f t="shared" si="11"/>
        <v>
1</v>
      </c>
      <c r="AR13" s="99">
        <f t="shared" si="11"/>
        <v>
1</v>
      </c>
      <c r="AS13" s="99">
        <f t="shared" si="11"/>
        <v>
1</v>
      </c>
      <c r="AT13" s="99">
        <f t="shared" si="11"/>
        <v>
1</v>
      </c>
      <c r="AU13" s="99">
        <f t="shared" si="11"/>
        <v>
1</v>
      </c>
      <c r="AV13" s="99">
        <f t="shared" si="11"/>
        <v>
1</v>
      </c>
      <c r="AW13" s="99">
        <f t="shared" si="11"/>
        <v>
1</v>
      </c>
      <c r="AX13" s="99">
        <f t="shared" si="11"/>
        <v>
1</v>
      </c>
      <c r="AY13" s="99">
        <f t="shared" si="11"/>
        <v>
1</v>
      </c>
      <c r="AZ13" s="99">
        <f t="shared" si="11"/>
        <v>
1</v>
      </c>
      <c r="BA13" s="99">
        <f t="shared" si="11"/>
        <v>
1</v>
      </c>
    </row>
    <row r="14" spans="2:53">
      <c r="AB14" s="95">
        <v>
4</v>
      </c>
      <c r="AC14" s="95">
        <v>
3</v>
      </c>
      <c r="AD14" s="95" t="str">
        <f t="shared" si="1"/>
        <v>
処遇加算なしから処遇加算Ⅲ</v>
      </c>
      <c r="AE14" s="99">
        <f>
(D$5-D$6)/D$5</f>
        <v>
1</v>
      </c>
      <c r="AF14" s="99">
        <f t="shared" ref="AF14:BA14" si="12">
(E$5-E$6)/E$5</f>
        <v>
1</v>
      </c>
      <c r="AG14" s="99">
        <f t="shared" si="12"/>
        <v>
1</v>
      </c>
      <c r="AH14" s="99">
        <f t="shared" si="12"/>
        <v>
1</v>
      </c>
      <c r="AI14" s="99">
        <f t="shared" si="12"/>
        <v>
1</v>
      </c>
      <c r="AJ14" s="99">
        <f t="shared" si="12"/>
        <v>
1</v>
      </c>
      <c r="AK14" s="99">
        <f t="shared" si="12"/>
        <v>
1</v>
      </c>
      <c r="AL14" s="99">
        <f t="shared" si="12"/>
        <v>
1</v>
      </c>
      <c r="AM14" s="99">
        <f t="shared" si="12"/>
        <v>
1</v>
      </c>
      <c r="AN14" s="99">
        <f t="shared" si="12"/>
        <v>
1</v>
      </c>
      <c r="AO14" s="99">
        <f t="shared" si="12"/>
        <v>
1</v>
      </c>
      <c r="AP14" s="99">
        <f t="shared" si="12"/>
        <v>
1</v>
      </c>
      <c r="AQ14" s="99">
        <f t="shared" si="12"/>
        <v>
1</v>
      </c>
      <c r="AR14" s="99">
        <f t="shared" si="12"/>
        <v>
1</v>
      </c>
      <c r="AS14" s="99">
        <f t="shared" si="12"/>
        <v>
1</v>
      </c>
      <c r="AT14" s="99">
        <f t="shared" si="12"/>
        <v>
1</v>
      </c>
      <c r="AU14" s="99">
        <f t="shared" si="12"/>
        <v>
1</v>
      </c>
      <c r="AV14" s="99">
        <f t="shared" si="12"/>
        <v>
1</v>
      </c>
      <c r="AW14" s="99">
        <f t="shared" si="12"/>
        <v>
1</v>
      </c>
      <c r="AX14" s="99">
        <f t="shared" si="12"/>
        <v>
1</v>
      </c>
      <c r="AY14" s="99">
        <f t="shared" si="12"/>
        <v>
1</v>
      </c>
      <c r="AZ14" s="99">
        <f t="shared" si="12"/>
        <v>
1</v>
      </c>
      <c r="BA14" s="99">
        <f t="shared" si="12"/>
        <v>
1</v>
      </c>
    </row>
    <row r="15" spans="2:53">
      <c r="AB15" s="95">
        <v>
5</v>
      </c>
      <c r="AC15" s="95">
        <v>
5</v>
      </c>
      <c r="AD15" s="95" t="str">
        <f t="shared" si="1"/>
        <v>
特定加算Ⅰから特定加算Ⅰ</v>
      </c>
      <c r="AE15" s="99">
        <f>
(D$7-D$7)/D$7</f>
        <v>
0</v>
      </c>
      <c r="AF15" s="99">
        <f t="shared" ref="AF15:BA15" si="13">
(E$7-E$7)/E$7</f>
        <v>
0</v>
      </c>
      <c r="AG15" s="99">
        <f t="shared" si="13"/>
        <v>
0</v>
      </c>
      <c r="AH15" s="99">
        <f t="shared" si="13"/>
        <v>
0</v>
      </c>
      <c r="AI15" s="99">
        <f t="shared" si="13"/>
        <v>
0</v>
      </c>
      <c r="AJ15" s="99">
        <f t="shared" si="13"/>
        <v>
0</v>
      </c>
      <c r="AK15" s="99">
        <f t="shared" si="13"/>
        <v>
0</v>
      </c>
      <c r="AL15" s="99">
        <f t="shared" si="13"/>
        <v>
0</v>
      </c>
      <c r="AM15" s="99">
        <f t="shared" si="13"/>
        <v>
0</v>
      </c>
      <c r="AN15" s="99">
        <f t="shared" si="13"/>
        <v>
0</v>
      </c>
      <c r="AO15" s="99">
        <f t="shared" si="13"/>
        <v>
0</v>
      </c>
      <c r="AP15" s="99">
        <f t="shared" si="13"/>
        <v>
0</v>
      </c>
      <c r="AQ15" s="99">
        <f t="shared" si="13"/>
        <v>
0</v>
      </c>
      <c r="AR15" s="99">
        <f t="shared" si="13"/>
        <v>
0</v>
      </c>
      <c r="AS15" s="99">
        <f t="shared" si="13"/>
        <v>
0</v>
      </c>
      <c r="AT15" s="99">
        <f t="shared" si="13"/>
        <v>
0</v>
      </c>
      <c r="AU15" s="99">
        <f t="shared" si="13"/>
        <v>
0</v>
      </c>
      <c r="AV15" s="99">
        <f t="shared" si="13"/>
        <v>
0</v>
      </c>
      <c r="AW15" s="99">
        <f t="shared" si="13"/>
        <v>
0</v>
      </c>
      <c r="AX15" s="99">
        <f t="shared" si="13"/>
        <v>
0</v>
      </c>
      <c r="AY15" s="99">
        <f t="shared" si="13"/>
        <v>
0</v>
      </c>
      <c r="AZ15" s="99">
        <f t="shared" si="13"/>
        <v>
0</v>
      </c>
      <c r="BA15" s="99">
        <f t="shared" si="13"/>
        <v>
0</v>
      </c>
    </row>
    <row r="16" spans="2:53">
      <c r="AB16" s="95">
        <v>
5</v>
      </c>
      <c r="AC16" s="95">
        <v>
6</v>
      </c>
      <c r="AD16" s="95" t="str">
        <f t="shared" si="1"/>
        <v>
特定加算Ⅰから特定加算Ⅱ</v>
      </c>
      <c r="AE16" s="99">
        <f>
(D$8-D$7)/D$8</f>
        <v>
-0.49999999999999994</v>
      </c>
      <c r="AF16" s="99">
        <f t="shared" ref="AF16:BA16" si="14">
(E$8-E$7)/E$8</f>
        <v>
-0.49999999999999994</v>
      </c>
      <c r="AG16" s="99">
        <f t="shared" si="14"/>
        <v>
-0.49999999999999994</v>
      </c>
      <c r="AH16" s="99">
        <f t="shared" si="14"/>
        <v>
-0.40000000000000013</v>
      </c>
      <c r="AI16" s="99">
        <f t="shared" si="14"/>
        <v>
-0.2</v>
      </c>
      <c r="AJ16" s="99">
        <f t="shared" si="14"/>
        <v>
-0.2</v>
      </c>
      <c r="AK16" s="99">
        <f t="shared" si="14"/>
        <v>
-0.17647058823529405</v>
      </c>
      <c r="AL16" s="99">
        <f t="shared" si="14"/>
        <v>
-0.49999999999999983</v>
      </c>
      <c r="AM16" s="99">
        <f t="shared" si="14"/>
        <v>
-0.49999999999999983</v>
      </c>
      <c r="AN16" s="99">
        <f t="shared" si="14"/>
        <v>
-0.29166666666666663</v>
      </c>
      <c r="AO16" s="99">
        <f t="shared" si="14"/>
        <v>
-0.24999999999999992</v>
      </c>
      <c r="AP16" s="99">
        <f t="shared" si="14"/>
        <v>
-0.24999999999999992</v>
      </c>
      <c r="AQ16" s="99">
        <f t="shared" si="14"/>
        <v>
-0.34782608695652173</v>
      </c>
      <c r="AR16" s="99">
        <f t="shared" si="14"/>
        <v>
-0.17391304347826086</v>
      </c>
      <c r="AS16" s="99">
        <f t="shared" si="14"/>
        <v>
-0.17391304347826086</v>
      </c>
      <c r="AT16" s="99">
        <f t="shared" si="14"/>
        <v>
-0.17391304347826086</v>
      </c>
      <c r="AU16" s="99">
        <f t="shared" si="14"/>
        <v>
-0.23529411764705882</v>
      </c>
      <c r="AV16" s="99">
        <f t="shared" si="14"/>
        <v>
-0.23529411764705882</v>
      </c>
      <c r="AW16" s="99">
        <f t="shared" si="14"/>
        <v>
-0.36363636363636365</v>
      </c>
      <c r="AX16" s="99">
        <f t="shared" si="14"/>
        <v>
-0.36363636363636365</v>
      </c>
      <c r="AY16" s="99">
        <f t="shared" si="14"/>
        <v>
-0.36363636363636365</v>
      </c>
      <c r="AZ16" s="99">
        <f t="shared" si="14"/>
        <v>
-0.49999999999999994</v>
      </c>
      <c r="BA16" s="99">
        <f t="shared" si="14"/>
        <v>
-0.2</v>
      </c>
    </row>
    <row r="17" spans="28:53">
      <c r="AB17" s="95">
        <v>
5</v>
      </c>
      <c r="AC17" s="95">
        <v>
7</v>
      </c>
      <c r="AD17" s="95" t="str">
        <f t="shared" si="1"/>
        <v>
特定加算Ⅰから特定加算なし</v>
      </c>
      <c r="AE17" s="99">
        <f>
(D$9-D$7)/D$7</f>
        <v>
-1</v>
      </c>
      <c r="AF17" s="99">
        <f t="shared" ref="AF17:BA17" si="15">
(E$9-E$7)/E$7</f>
        <v>
-1</v>
      </c>
      <c r="AG17" s="99">
        <f t="shared" si="15"/>
        <v>
-1</v>
      </c>
      <c r="AH17" s="99">
        <f t="shared" si="15"/>
        <v>
-1</v>
      </c>
      <c r="AI17" s="99">
        <f t="shared" si="15"/>
        <v>
-1</v>
      </c>
      <c r="AJ17" s="99">
        <f t="shared" si="15"/>
        <v>
-1</v>
      </c>
      <c r="AK17" s="99">
        <f t="shared" si="15"/>
        <v>
-1</v>
      </c>
      <c r="AL17" s="99">
        <f t="shared" si="15"/>
        <v>
-1</v>
      </c>
      <c r="AM17" s="99">
        <f t="shared" si="15"/>
        <v>
-1</v>
      </c>
      <c r="AN17" s="99">
        <f t="shared" si="15"/>
        <v>
-1</v>
      </c>
      <c r="AO17" s="99">
        <f t="shared" si="15"/>
        <v>
-1</v>
      </c>
      <c r="AP17" s="99">
        <f t="shared" si="15"/>
        <v>
-1</v>
      </c>
      <c r="AQ17" s="99">
        <f t="shared" si="15"/>
        <v>
-1</v>
      </c>
      <c r="AR17" s="99">
        <f t="shared" si="15"/>
        <v>
-1</v>
      </c>
      <c r="AS17" s="99">
        <f t="shared" si="15"/>
        <v>
-1</v>
      </c>
      <c r="AT17" s="99">
        <f t="shared" si="15"/>
        <v>
-1</v>
      </c>
      <c r="AU17" s="99">
        <f t="shared" si="15"/>
        <v>
-1</v>
      </c>
      <c r="AV17" s="99">
        <f t="shared" si="15"/>
        <v>
-1</v>
      </c>
      <c r="AW17" s="99">
        <f t="shared" si="15"/>
        <v>
-1</v>
      </c>
      <c r="AX17" s="99">
        <f t="shared" si="15"/>
        <v>
-1</v>
      </c>
      <c r="AY17" s="99">
        <f t="shared" si="15"/>
        <v>
-1</v>
      </c>
      <c r="AZ17" s="99">
        <f t="shared" si="15"/>
        <v>
-1</v>
      </c>
      <c r="BA17" s="99">
        <f t="shared" si="15"/>
        <v>
-1</v>
      </c>
    </row>
    <row r="18" spans="28:53">
      <c r="AB18" s="95">
        <v>
6</v>
      </c>
      <c r="AC18" s="95">
        <v>
5</v>
      </c>
      <c r="AD18" s="95" t="str">
        <f t="shared" si="1"/>
        <v>
特定加算Ⅱから特定加算Ⅰ</v>
      </c>
      <c r="AE18" s="99">
        <f>
(D$7-D$8)/D$7</f>
        <v>
0.33333333333333331</v>
      </c>
      <c r="AF18" s="99">
        <f t="shared" ref="AF18:BA18" si="16">
(E$7-E$8)/E$7</f>
        <v>
0.33333333333333331</v>
      </c>
      <c r="AG18" s="99">
        <f t="shared" si="16"/>
        <v>
0.33333333333333331</v>
      </c>
      <c r="AH18" s="99">
        <f t="shared" si="16"/>
        <v>
0.28571428571428581</v>
      </c>
      <c r="AI18" s="99">
        <f t="shared" si="16"/>
        <v>
0.16666666666666666</v>
      </c>
      <c r="AJ18" s="99">
        <f t="shared" si="16"/>
        <v>
0.16666666666666666</v>
      </c>
      <c r="AK18" s="99">
        <f t="shared" si="16"/>
        <v>
0.14999999999999997</v>
      </c>
      <c r="AL18" s="99">
        <f t="shared" si="16"/>
        <v>
0.33333333333333326</v>
      </c>
      <c r="AM18" s="99">
        <f t="shared" si="16"/>
        <v>
0.33333333333333326</v>
      </c>
      <c r="AN18" s="99">
        <f t="shared" si="16"/>
        <v>
0.22580645161290319</v>
      </c>
      <c r="AO18" s="99">
        <f t="shared" si="16"/>
        <v>
0.19999999999999996</v>
      </c>
      <c r="AP18" s="99">
        <f t="shared" si="16"/>
        <v>
0.19999999999999996</v>
      </c>
      <c r="AQ18" s="99">
        <f t="shared" si="16"/>
        <v>
0.25806451612903225</v>
      </c>
      <c r="AR18" s="99">
        <f t="shared" si="16"/>
        <v>
0.14814814814814814</v>
      </c>
      <c r="AS18" s="99">
        <f t="shared" si="16"/>
        <v>
0.14814814814814814</v>
      </c>
      <c r="AT18" s="99">
        <f t="shared" si="16"/>
        <v>
0.14814814814814814</v>
      </c>
      <c r="AU18" s="99">
        <f t="shared" si="16"/>
        <v>
0.19047619047619047</v>
      </c>
      <c r="AV18" s="99">
        <f t="shared" si="16"/>
        <v>
0.19047619047619047</v>
      </c>
      <c r="AW18" s="99">
        <f t="shared" si="16"/>
        <v>
0.26666666666666666</v>
      </c>
      <c r="AX18" s="99">
        <f t="shared" si="16"/>
        <v>
0.26666666666666666</v>
      </c>
      <c r="AY18" s="99">
        <f t="shared" si="16"/>
        <v>
0.26666666666666666</v>
      </c>
      <c r="AZ18" s="99">
        <f t="shared" si="16"/>
        <v>
0.33333333333333331</v>
      </c>
      <c r="BA18" s="99">
        <f t="shared" si="16"/>
        <v>
0.16666666666666666</v>
      </c>
    </row>
    <row r="19" spans="28:53">
      <c r="AB19" s="95">
        <v>
6</v>
      </c>
      <c r="AC19" s="95">
        <v>
6</v>
      </c>
      <c r="AD19" s="95" t="str">
        <f t="shared" si="1"/>
        <v>
特定加算Ⅱから特定加算Ⅱ</v>
      </c>
      <c r="AE19" s="99">
        <f>
(D$8-D$8)/D$8</f>
        <v>
0</v>
      </c>
      <c r="AF19" s="99">
        <f t="shared" ref="AF19:BA19" si="17">
(E$8-E$8)/E$8</f>
        <v>
0</v>
      </c>
      <c r="AG19" s="99">
        <f t="shared" si="17"/>
        <v>
0</v>
      </c>
      <c r="AH19" s="99">
        <f t="shared" si="17"/>
        <v>
0</v>
      </c>
      <c r="AI19" s="99">
        <f t="shared" si="17"/>
        <v>
0</v>
      </c>
      <c r="AJ19" s="99">
        <f t="shared" si="17"/>
        <v>
0</v>
      </c>
      <c r="AK19" s="99">
        <f t="shared" si="17"/>
        <v>
0</v>
      </c>
      <c r="AL19" s="99">
        <f t="shared" si="17"/>
        <v>
0</v>
      </c>
      <c r="AM19" s="99">
        <f t="shared" si="17"/>
        <v>
0</v>
      </c>
      <c r="AN19" s="99">
        <f t="shared" si="17"/>
        <v>
0</v>
      </c>
      <c r="AO19" s="99">
        <f t="shared" si="17"/>
        <v>
0</v>
      </c>
      <c r="AP19" s="99">
        <f t="shared" si="17"/>
        <v>
0</v>
      </c>
      <c r="AQ19" s="99">
        <f t="shared" si="17"/>
        <v>
0</v>
      </c>
      <c r="AR19" s="99">
        <f t="shared" si="17"/>
        <v>
0</v>
      </c>
      <c r="AS19" s="99">
        <f t="shared" si="17"/>
        <v>
0</v>
      </c>
      <c r="AT19" s="99">
        <f t="shared" si="17"/>
        <v>
0</v>
      </c>
      <c r="AU19" s="99">
        <f t="shared" si="17"/>
        <v>
0</v>
      </c>
      <c r="AV19" s="99">
        <f t="shared" si="17"/>
        <v>
0</v>
      </c>
      <c r="AW19" s="99">
        <f t="shared" si="17"/>
        <v>
0</v>
      </c>
      <c r="AX19" s="99">
        <f t="shared" si="17"/>
        <v>
0</v>
      </c>
      <c r="AY19" s="99">
        <f t="shared" si="17"/>
        <v>
0</v>
      </c>
      <c r="AZ19" s="99">
        <f t="shared" si="17"/>
        <v>
0</v>
      </c>
      <c r="BA19" s="99">
        <f t="shared" si="17"/>
        <v>
0</v>
      </c>
    </row>
    <row r="20" spans="28:53">
      <c r="AB20" s="95">
        <v>
6</v>
      </c>
      <c r="AC20" s="95">
        <v>
7</v>
      </c>
      <c r="AD20" s="95" t="str">
        <f t="shared" si="1"/>
        <v>
特定加算Ⅱから特定加算なし</v>
      </c>
      <c r="AE20" s="100" t="e">
        <f>
(D$9-D$8)/D$9</f>
        <v>
#DIV/0!</v>
      </c>
      <c r="AF20" s="100" t="e">
        <f t="shared" ref="AF20:BA20" si="18">
(E$9-E$8)/E$9</f>
        <v>
#DIV/0!</v>
      </c>
      <c r="AG20" s="100" t="e">
        <f t="shared" si="18"/>
        <v>
#DIV/0!</v>
      </c>
      <c r="AH20" s="100" t="e">
        <f t="shared" si="18"/>
        <v>
#DIV/0!</v>
      </c>
      <c r="AI20" s="100" t="e">
        <f t="shared" si="18"/>
        <v>
#DIV/0!</v>
      </c>
      <c r="AJ20" s="100" t="e">
        <f t="shared" si="18"/>
        <v>
#DIV/0!</v>
      </c>
      <c r="AK20" s="100" t="e">
        <f t="shared" si="18"/>
        <v>
#DIV/0!</v>
      </c>
      <c r="AL20" s="100" t="e">
        <f t="shared" si="18"/>
        <v>
#DIV/0!</v>
      </c>
      <c r="AM20" s="100" t="e">
        <f t="shared" si="18"/>
        <v>
#DIV/0!</v>
      </c>
      <c r="AN20" s="100" t="e">
        <f t="shared" si="18"/>
        <v>
#DIV/0!</v>
      </c>
      <c r="AO20" s="100" t="e">
        <f t="shared" si="18"/>
        <v>
#DIV/0!</v>
      </c>
      <c r="AP20" s="100" t="e">
        <f t="shared" si="18"/>
        <v>
#DIV/0!</v>
      </c>
      <c r="AQ20" s="100" t="e">
        <f t="shared" si="18"/>
        <v>
#DIV/0!</v>
      </c>
      <c r="AR20" s="100" t="e">
        <f t="shared" si="18"/>
        <v>
#DIV/0!</v>
      </c>
      <c r="AS20" s="100" t="e">
        <f t="shared" si="18"/>
        <v>
#DIV/0!</v>
      </c>
      <c r="AT20" s="100" t="e">
        <f t="shared" si="18"/>
        <v>
#DIV/0!</v>
      </c>
      <c r="AU20" s="100" t="e">
        <f t="shared" si="18"/>
        <v>
#DIV/0!</v>
      </c>
      <c r="AV20" s="100" t="e">
        <f t="shared" si="18"/>
        <v>
#DIV/0!</v>
      </c>
      <c r="AW20" s="100" t="e">
        <f t="shared" si="18"/>
        <v>
#DIV/0!</v>
      </c>
      <c r="AX20" s="100" t="e">
        <f t="shared" si="18"/>
        <v>
#DIV/0!</v>
      </c>
      <c r="AY20" s="100" t="e">
        <f t="shared" si="18"/>
        <v>
#DIV/0!</v>
      </c>
      <c r="AZ20" s="100" t="e">
        <f t="shared" si="18"/>
        <v>
#DIV/0!</v>
      </c>
      <c r="BA20" s="100" t="e">
        <f t="shared" si="18"/>
        <v>
#DIV/0!</v>
      </c>
    </row>
    <row r="21" spans="28:53">
      <c r="AB21" s="95">
        <v>
7</v>
      </c>
      <c r="AC21" s="95">
        <v>
5</v>
      </c>
      <c r="AD21" s="95" t="str">
        <f t="shared" si="1"/>
        <v>
特定加算なしから特定加算Ⅰ</v>
      </c>
      <c r="AE21" s="99">
        <f>
(D$7-D$9)/D$7</f>
        <v>
1</v>
      </c>
      <c r="AF21" s="99">
        <f t="shared" ref="AF21:BA21" si="19">
(E$7-E$9)/E$7</f>
        <v>
1</v>
      </c>
      <c r="AG21" s="99">
        <f t="shared" si="19"/>
        <v>
1</v>
      </c>
      <c r="AH21" s="99">
        <f t="shared" si="19"/>
        <v>
1</v>
      </c>
      <c r="AI21" s="99">
        <f t="shared" si="19"/>
        <v>
1</v>
      </c>
      <c r="AJ21" s="99">
        <f t="shared" si="19"/>
        <v>
1</v>
      </c>
      <c r="AK21" s="99">
        <f t="shared" si="19"/>
        <v>
1</v>
      </c>
      <c r="AL21" s="99">
        <f t="shared" si="19"/>
        <v>
1</v>
      </c>
      <c r="AM21" s="99">
        <f t="shared" si="19"/>
        <v>
1</v>
      </c>
      <c r="AN21" s="99">
        <f t="shared" si="19"/>
        <v>
1</v>
      </c>
      <c r="AO21" s="99">
        <f t="shared" si="19"/>
        <v>
1</v>
      </c>
      <c r="AP21" s="99">
        <f t="shared" si="19"/>
        <v>
1</v>
      </c>
      <c r="AQ21" s="99">
        <f t="shared" si="19"/>
        <v>
1</v>
      </c>
      <c r="AR21" s="99">
        <f t="shared" si="19"/>
        <v>
1</v>
      </c>
      <c r="AS21" s="99">
        <f t="shared" si="19"/>
        <v>
1</v>
      </c>
      <c r="AT21" s="99">
        <f t="shared" si="19"/>
        <v>
1</v>
      </c>
      <c r="AU21" s="99">
        <f t="shared" si="19"/>
        <v>
1</v>
      </c>
      <c r="AV21" s="99">
        <f t="shared" si="19"/>
        <v>
1</v>
      </c>
      <c r="AW21" s="99">
        <f t="shared" si="19"/>
        <v>
1</v>
      </c>
      <c r="AX21" s="99">
        <f t="shared" si="19"/>
        <v>
1</v>
      </c>
      <c r="AY21" s="99">
        <f t="shared" si="19"/>
        <v>
1</v>
      </c>
      <c r="AZ21" s="99">
        <f t="shared" si="19"/>
        <v>
1</v>
      </c>
      <c r="BA21" s="99">
        <f t="shared" si="19"/>
        <v>
1</v>
      </c>
    </row>
    <row r="22" spans="28:53">
      <c r="AB22" s="95">
        <v>
7</v>
      </c>
      <c r="AC22" s="95">
        <v>
6</v>
      </c>
      <c r="AD22" s="95" t="str">
        <f t="shared" si="1"/>
        <v>
特定加算なしから特定加算Ⅱ</v>
      </c>
      <c r="AE22" s="99">
        <f>
(D$8-D$9)/D$8</f>
        <v>
1</v>
      </c>
      <c r="AF22" s="99">
        <f t="shared" ref="AF22:BA22" si="20">
(E$8-E$9)/E$8</f>
        <v>
1</v>
      </c>
      <c r="AG22" s="99">
        <f t="shared" si="20"/>
        <v>
1</v>
      </c>
      <c r="AH22" s="99">
        <f t="shared" si="20"/>
        <v>
1</v>
      </c>
      <c r="AI22" s="99">
        <f t="shared" si="20"/>
        <v>
1</v>
      </c>
      <c r="AJ22" s="99">
        <f t="shared" si="20"/>
        <v>
1</v>
      </c>
      <c r="AK22" s="99">
        <f t="shared" si="20"/>
        <v>
1</v>
      </c>
      <c r="AL22" s="99">
        <f t="shared" si="20"/>
        <v>
1</v>
      </c>
      <c r="AM22" s="99">
        <f t="shared" si="20"/>
        <v>
1</v>
      </c>
      <c r="AN22" s="99">
        <f t="shared" si="20"/>
        <v>
1</v>
      </c>
      <c r="AO22" s="99">
        <f t="shared" si="20"/>
        <v>
1</v>
      </c>
      <c r="AP22" s="99">
        <f t="shared" si="20"/>
        <v>
1</v>
      </c>
      <c r="AQ22" s="99">
        <f t="shared" si="20"/>
        <v>
1</v>
      </c>
      <c r="AR22" s="99">
        <f t="shared" si="20"/>
        <v>
1</v>
      </c>
      <c r="AS22" s="99">
        <f t="shared" si="20"/>
        <v>
1</v>
      </c>
      <c r="AT22" s="99">
        <f t="shared" si="20"/>
        <v>
1</v>
      </c>
      <c r="AU22" s="99">
        <f t="shared" si="20"/>
        <v>
1</v>
      </c>
      <c r="AV22" s="99">
        <f t="shared" si="20"/>
        <v>
1</v>
      </c>
      <c r="AW22" s="99">
        <f t="shared" si="20"/>
        <v>
1</v>
      </c>
      <c r="AX22" s="99">
        <f t="shared" si="20"/>
        <v>
1</v>
      </c>
      <c r="AY22" s="99">
        <f t="shared" si="20"/>
        <v>
1</v>
      </c>
      <c r="AZ22" s="99">
        <f t="shared" si="20"/>
        <v>
1</v>
      </c>
      <c r="BA22" s="99">
        <f t="shared" si="20"/>
        <v>
1</v>
      </c>
    </row>
    <row r="23" spans="28:53">
      <c r="AB23" s="95">
        <v>
7</v>
      </c>
      <c r="AC23" s="95">
        <v>
7</v>
      </c>
      <c r="AD23" s="95" t="str">
        <f t="shared" si="1"/>
        <v>
特定加算なしから特定加算なし</v>
      </c>
      <c r="AE23" s="100" t="e">
        <f>
(D$9-D$9)/D$9</f>
        <v>
#DIV/0!</v>
      </c>
      <c r="AF23" s="100" t="e">
        <f t="shared" ref="AF23:BA23" si="21">
(E$9-E$9)/E$9</f>
        <v>
#DIV/0!</v>
      </c>
      <c r="AG23" s="100" t="e">
        <f t="shared" si="21"/>
        <v>
#DIV/0!</v>
      </c>
      <c r="AH23" s="100" t="e">
        <f t="shared" si="21"/>
        <v>
#DIV/0!</v>
      </c>
      <c r="AI23" s="100" t="e">
        <f t="shared" si="21"/>
        <v>
#DIV/0!</v>
      </c>
      <c r="AJ23" s="100" t="e">
        <f t="shared" si="21"/>
        <v>
#DIV/0!</v>
      </c>
      <c r="AK23" s="100" t="e">
        <f t="shared" si="21"/>
        <v>
#DIV/0!</v>
      </c>
      <c r="AL23" s="100" t="e">
        <f t="shared" si="21"/>
        <v>
#DIV/0!</v>
      </c>
      <c r="AM23" s="100" t="e">
        <f t="shared" si="21"/>
        <v>
#DIV/0!</v>
      </c>
      <c r="AN23" s="100" t="e">
        <f t="shared" si="21"/>
        <v>
#DIV/0!</v>
      </c>
      <c r="AO23" s="100" t="e">
        <f t="shared" si="21"/>
        <v>
#DIV/0!</v>
      </c>
      <c r="AP23" s="100" t="e">
        <f t="shared" si="21"/>
        <v>
#DIV/0!</v>
      </c>
      <c r="AQ23" s="100" t="e">
        <f t="shared" si="21"/>
        <v>
#DIV/0!</v>
      </c>
      <c r="AR23" s="100" t="e">
        <f t="shared" si="21"/>
        <v>
#DIV/0!</v>
      </c>
      <c r="AS23" s="100" t="e">
        <f t="shared" si="21"/>
        <v>
#DIV/0!</v>
      </c>
      <c r="AT23" s="100" t="e">
        <f t="shared" si="21"/>
        <v>
#DIV/0!</v>
      </c>
      <c r="AU23" s="100" t="e">
        <f t="shared" si="21"/>
        <v>
#DIV/0!</v>
      </c>
      <c r="AV23" s="100" t="e">
        <f t="shared" si="21"/>
        <v>
#DIV/0!</v>
      </c>
      <c r="AW23" s="100" t="e">
        <f t="shared" si="21"/>
        <v>
#DIV/0!</v>
      </c>
      <c r="AX23" s="100" t="e">
        <f t="shared" si="21"/>
        <v>
#DIV/0!</v>
      </c>
      <c r="AY23" s="100" t="e">
        <f t="shared" si="21"/>
        <v>
#DIV/0!</v>
      </c>
      <c r="AZ23" s="100" t="e">
        <f t="shared" si="21"/>
        <v>
#DIV/0!</v>
      </c>
      <c r="BA23" s="100" t="e">
        <f t="shared" si="21"/>
        <v>
#DIV/0!</v>
      </c>
    </row>
    <row r="24" spans="28:53">
      <c r="AB24" s="95">
        <v>
8</v>
      </c>
      <c r="AC24" s="95">
        <v>
8</v>
      </c>
      <c r="AD24" s="95" t="str">
        <f t="shared" si="1"/>
        <v>
ベア加算からベア加算</v>
      </c>
      <c r="AE24" s="99">
        <f>
(D$10-D$10)/D$10</f>
        <v>
0</v>
      </c>
      <c r="AF24" s="99">
        <f t="shared" ref="AF24:BA24" si="22">
(E$10-E$10)/E$10</f>
        <v>
0</v>
      </c>
      <c r="AG24" s="99">
        <f t="shared" si="22"/>
        <v>
0</v>
      </c>
      <c r="AH24" s="99">
        <f t="shared" si="22"/>
        <v>
0</v>
      </c>
      <c r="AI24" s="99">
        <f t="shared" si="22"/>
        <v>
0</v>
      </c>
      <c r="AJ24" s="99">
        <f t="shared" si="22"/>
        <v>
0</v>
      </c>
      <c r="AK24" s="99">
        <f t="shared" si="22"/>
        <v>
0</v>
      </c>
      <c r="AL24" s="99">
        <f t="shared" si="22"/>
        <v>
0</v>
      </c>
      <c r="AM24" s="99">
        <f t="shared" si="22"/>
        <v>
0</v>
      </c>
      <c r="AN24" s="99">
        <f t="shared" si="22"/>
        <v>
0</v>
      </c>
      <c r="AO24" s="99">
        <f t="shared" si="22"/>
        <v>
0</v>
      </c>
      <c r="AP24" s="99">
        <f t="shared" si="22"/>
        <v>
0</v>
      </c>
      <c r="AQ24" s="99">
        <f t="shared" si="22"/>
        <v>
0</v>
      </c>
      <c r="AR24" s="99">
        <f t="shared" si="22"/>
        <v>
0</v>
      </c>
      <c r="AS24" s="99">
        <f t="shared" si="22"/>
        <v>
0</v>
      </c>
      <c r="AT24" s="99">
        <f t="shared" si="22"/>
        <v>
0</v>
      </c>
      <c r="AU24" s="99">
        <f t="shared" si="22"/>
        <v>
0</v>
      </c>
      <c r="AV24" s="99">
        <f t="shared" si="22"/>
        <v>
0</v>
      </c>
      <c r="AW24" s="99">
        <f t="shared" si="22"/>
        <v>
0</v>
      </c>
      <c r="AX24" s="99">
        <f t="shared" si="22"/>
        <v>
0</v>
      </c>
      <c r="AY24" s="99">
        <f t="shared" si="22"/>
        <v>
0</v>
      </c>
      <c r="AZ24" s="99">
        <f t="shared" si="22"/>
        <v>
0</v>
      </c>
      <c r="BA24" s="99">
        <f t="shared" si="22"/>
        <v>
0</v>
      </c>
    </row>
    <row r="25" spans="28:53">
      <c r="AB25" s="95">
        <v>
8</v>
      </c>
      <c r="AC25" s="95">
        <v>
9</v>
      </c>
      <c r="AD25" s="95" t="str">
        <f t="shared" si="1"/>
        <v>
ベア加算からベア加算なし</v>
      </c>
      <c r="AE25" s="99">
        <f>
(D$11-D$10)/D$10</f>
        <v>
-1</v>
      </c>
      <c r="AF25" s="99">
        <f t="shared" ref="AF25:BA25" si="23">
(E$11-E$10)/E$10</f>
        <v>
-1</v>
      </c>
      <c r="AG25" s="99">
        <f t="shared" si="23"/>
        <v>
-1</v>
      </c>
      <c r="AH25" s="99">
        <f t="shared" si="23"/>
        <v>
-1</v>
      </c>
      <c r="AI25" s="99">
        <f t="shared" si="23"/>
        <v>
-1</v>
      </c>
      <c r="AJ25" s="99">
        <f t="shared" si="23"/>
        <v>
-1</v>
      </c>
      <c r="AK25" s="99">
        <f t="shared" si="23"/>
        <v>
-1</v>
      </c>
      <c r="AL25" s="99">
        <f t="shared" si="23"/>
        <v>
-1</v>
      </c>
      <c r="AM25" s="99">
        <f t="shared" si="23"/>
        <v>
-1</v>
      </c>
      <c r="AN25" s="99">
        <f t="shared" si="23"/>
        <v>
-1</v>
      </c>
      <c r="AO25" s="99">
        <f t="shared" si="23"/>
        <v>
-1</v>
      </c>
      <c r="AP25" s="99">
        <f t="shared" si="23"/>
        <v>
-1</v>
      </c>
      <c r="AQ25" s="99">
        <f t="shared" si="23"/>
        <v>
-1</v>
      </c>
      <c r="AR25" s="99">
        <f t="shared" si="23"/>
        <v>
-1</v>
      </c>
      <c r="AS25" s="99">
        <f t="shared" si="23"/>
        <v>
-1</v>
      </c>
      <c r="AT25" s="99">
        <f t="shared" si="23"/>
        <v>
-1</v>
      </c>
      <c r="AU25" s="99">
        <f t="shared" si="23"/>
        <v>
-1</v>
      </c>
      <c r="AV25" s="99">
        <f t="shared" si="23"/>
        <v>
-1</v>
      </c>
      <c r="AW25" s="99">
        <f t="shared" si="23"/>
        <v>
-1</v>
      </c>
      <c r="AX25" s="99">
        <f t="shared" si="23"/>
        <v>
-1</v>
      </c>
      <c r="AY25" s="99">
        <f t="shared" si="23"/>
        <v>
-1</v>
      </c>
      <c r="AZ25" s="99">
        <f t="shared" si="23"/>
        <v>
-1</v>
      </c>
      <c r="BA25" s="99">
        <f t="shared" si="23"/>
        <v>
-1</v>
      </c>
    </row>
    <row r="26" spans="28:53">
      <c r="AB26" s="95">
        <v>
9</v>
      </c>
      <c r="AC26" s="95">
        <v>
8</v>
      </c>
      <c r="AD26" s="95" t="str">
        <f t="shared" si="1"/>
        <v>
ベア加算なしからベア加算</v>
      </c>
      <c r="AE26" s="99">
        <f>
(D$10-D$11)/D$10</f>
        <v>
1</v>
      </c>
      <c r="AF26" s="99">
        <f t="shared" ref="AF26:BA26" si="24">
(E$10-E$11)/E$10</f>
        <v>
1</v>
      </c>
      <c r="AG26" s="99">
        <f t="shared" si="24"/>
        <v>
1</v>
      </c>
      <c r="AH26" s="99">
        <f t="shared" si="24"/>
        <v>
1</v>
      </c>
      <c r="AI26" s="99">
        <f t="shared" si="24"/>
        <v>
1</v>
      </c>
      <c r="AJ26" s="99">
        <f t="shared" si="24"/>
        <v>
1</v>
      </c>
      <c r="AK26" s="99">
        <f t="shared" si="24"/>
        <v>
1</v>
      </c>
      <c r="AL26" s="99">
        <f t="shared" si="24"/>
        <v>
1</v>
      </c>
      <c r="AM26" s="99">
        <f t="shared" si="24"/>
        <v>
1</v>
      </c>
      <c r="AN26" s="99">
        <f t="shared" si="24"/>
        <v>
1</v>
      </c>
      <c r="AO26" s="99">
        <f t="shared" si="24"/>
        <v>
1</v>
      </c>
      <c r="AP26" s="99">
        <f t="shared" si="24"/>
        <v>
1</v>
      </c>
      <c r="AQ26" s="99">
        <f t="shared" si="24"/>
        <v>
1</v>
      </c>
      <c r="AR26" s="99">
        <f t="shared" si="24"/>
        <v>
1</v>
      </c>
      <c r="AS26" s="99">
        <f t="shared" si="24"/>
        <v>
1</v>
      </c>
      <c r="AT26" s="99">
        <f t="shared" si="24"/>
        <v>
1</v>
      </c>
      <c r="AU26" s="99">
        <f t="shared" si="24"/>
        <v>
1</v>
      </c>
      <c r="AV26" s="99">
        <f t="shared" si="24"/>
        <v>
1</v>
      </c>
      <c r="AW26" s="99">
        <f t="shared" si="24"/>
        <v>
1</v>
      </c>
      <c r="AX26" s="99">
        <f t="shared" si="24"/>
        <v>
1</v>
      </c>
      <c r="AY26" s="99">
        <f t="shared" si="24"/>
        <v>
1</v>
      </c>
      <c r="AZ26" s="99">
        <f t="shared" si="24"/>
        <v>
1</v>
      </c>
      <c r="BA26" s="99">
        <f t="shared" si="24"/>
        <v>
1</v>
      </c>
    </row>
    <row r="27" spans="28:53">
      <c r="AB27" s="95">
        <v>
9</v>
      </c>
      <c r="AC27" s="95">
        <v>
9</v>
      </c>
      <c r="AD27" s="95" t="str">
        <f t="shared" si="1"/>
        <v>
ベア加算なしからベア加算なし</v>
      </c>
      <c r="AE27" s="100" t="e">
        <f>
(D$11-D$11)/D$11</f>
        <v>
#DIV/0!</v>
      </c>
      <c r="AF27" s="100" t="e">
        <f t="shared" ref="AF27:BA27" si="25">
(E$11-E$11)/E$11</f>
        <v>
#DIV/0!</v>
      </c>
      <c r="AG27" s="100" t="e">
        <f t="shared" si="25"/>
        <v>
#DIV/0!</v>
      </c>
      <c r="AH27" s="100" t="e">
        <f t="shared" si="25"/>
        <v>
#DIV/0!</v>
      </c>
      <c r="AI27" s="100" t="e">
        <f t="shared" si="25"/>
        <v>
#DIV/0!</v>
      </c>
      <c r="AJ27" s="100" t="e">
        <f t="shared" si="25"/>
        <v>
#DIV/0!</v>
      </c>
      <c r="AK27" s="100" t="e">
        <f t="shared" si="25"/>
        <v>
#DIV/0!</v>
      </c>
      <c r="AL27" s="100" t="e">
        <f t="shared" si="25"/>
        <v>
#DIV/0!</v>
      </c>
      <c r="AM27" s="100" t="e">
        <f t="shared" si="25"/>
        <v>
#DIV/0!</v>
      </c>
      <c r="AN27" s="100" t="e">
        <f t="shared" si="25"/>
        <v>
#DIV/0!</v>
      </c>
      <c r="AO27" s="100" t="e">
        <f t="shared" si="25"/>
        <v>
#DIV/0!</v>
      </c>
      <c r="AP27" s="100" t="e">
        <f t="shared" si="25"/>
        <v>
#DIV/0!</v>
      </c>
      <c r="AQ27" s="100" t="e">
        <f t="shared" si="25"/>
        <v>
#DIV/0!</v>
      </c>
      <c r="AR27" s="100" t="e">
        <f t="shared" si="25"/>
        <v>
#DIV/0!</v>
      </c>
      <c r="AS27" s="100" t="e">
        <f t="shared" si="25"/>
        <v>
#DIV/0!</v>
      </c>
      <c r="AT27" s="100" t="e">
        <f t="shared" si="25"/>
        <v>
#DIV/0!</v>
      </c>
      <c r="AU27" s="100" t="e">
        <f t="shared" si="25"/>
        <v>
#DIV/0!</v>
      </c>
      <c r="AV27" s="100" t="e">
        <f t="shared" si="25"/>
        <v>
#DIV/0!</v>
      </c>
      <c r="AW27" s="100" t="e">
        <f t="shared" si="25"/>
        <v>
#DIV/0!</v>
      </c>
      <c r="AX27" s="100" t="e">
        <f t="shared" si="25"/>
        <v>
#DIV/0!</v>
      </c>
      <c r="AY27" s="100" t="e">
        <f t="shared" si="25"/>
        <v>
#DIV/0!</v>
      </c>
      <c r="AZ27" s="100" t="e">
        <f t="shared" si="25"/>
        <v>
#DIV/0!</v>
      </c>
      <c r="BA27" s="100" t="e">
        <f t="shared" si="25"/>
        <v>
#DIV/0!</v>
      </c>
    </row>
  </sheetData>
  <phoneticPr fontId="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DZ106"/>
  <sheetViews>
    <sheetView zoomScale="80" zoomScaleNormal="80" workbookViewId="0">
      <selection activeCell="AD7" sqref="AD7"/>
    </sheetView>
  </sheetViews>
  <sheetFormatPr defaultRowHeight="13.5"/>
  <cols>
    <col min="1" max="1" width="1.875" customWidth="1"/>
    <col min="2" max="2" width="4.125" customWidth="1"/>
    <col min="3" max="3" width="12.25" customWidth="1"/>
    <col min="4" max="26" width="5.75" customWidth="1"/>
    <col min="28" max="28" width="2.875" style="94" customWidth="1"/>
    <col min="29" max="29" width="28" customWidth="1"/>
    <col min="30" max="53" width="5.75" customWidth="1"/>
    <col min="54" max="54" width="3.5" customWidth="1"/>
    <col min="55" max="55" width="10" customWidth="1"/>
    <col min="56" max="79" width="5.75" customWidth="1"/>
    <col min="80" max="81" width="5" customWidth="1"/>
    <col min="82" max="82" width="43.5" customWidth="1"/>
    <col min="83" max="105" width="6.125" customWidth="1"/>
    <col min="107" max="107" width="43.5" customWidth="1"/>
    <col min="108" max="130" width="6.625" customWidth="1"/>
  </cols>
  <sheetData>
    <row r="2" spans="2:130" ht="81.75" customHeight="1">
      <c r="C2" s="91"/>
      <c r="D2" s="92" t="s">
        <v>
8</v>
      </c>
      <c r="E2" s="92" t="s">
        <v>
9</v>
      </c>
      <c r="F2" s="92" t="s">
        <v>
164</v>
      </c>
      <c r="G2" s="92" t="s">
        <v>
165</v>
      </c>
      <c r="H2" s="92" t="s">
        <v>
10</v>
      </c>
      <c r="I2" s="92" t="s">
        <v>
11</v>
      </c>
      <c r="J2" s="92" t="s">
        <v>
166</v>
      </c>
      <c r="K2" s="92" t="s">
        <v>
167</v>
      </c>
      <c r="L2" s="92" t="s">
        <v>
12</v>
      </c>
      <c r="M2" s="92" t="s">
        <v>
168</v>
      </c>
      <c r="N2" s="92" t="s">
        <v>
105</v>
      </c>
      <c r="O2" s="92" t="s">
        <v>
169</v>
      </c>
      <c r="P2" s="92" t="s">
        <v>
170</v>
      </c>
      <c r="Q2" s="92" t="s">
        <v>
171</v>
      </c>
      <c r="R2" s="92" t="s">
        <v>
13</v>
      </c>
      <c r="S2" s="92" t="s">
        <v>
103</v>
      </c>
      <c r="T2" s="92" t="s">
        <v>
172</v>
      </c>
      <c r="U2" s="92" t="s">
        <v>
173</v>
      </c>
      <c r="V2" s="92" t="s">
        <v>
174</v>
      </c>
      <c r="W2" s="92" t="s">
        <v>
175</v>
      </c>
      <c r="X2" s="92" t="s">
        <v>
176</v>
      </c>
      <c r="Y2" s="92" t="s">
        <v>
177</v>
      </c>
      <c r="Z2" s="92" t="s">
        <v>
178</v>
      </c>
      <c r="AB2" s="1145" t="s">
        <v>
2116</v>
      </c>
      <c r="AC2" s="1145"/>
      <c r="AD2" s="92" t="s">
        <v>
8</v>
      </c>
      <c r="AE2" s="92" t="s">
        <v>
9</v>
      </c>
      <c r="AF2" s="92" t="s">
        <v>
164</v>
      </c>
      <c r="AG2" s="92" t="s">
        <v>
165</v>
      </c>
      <c r="AH2" s="92" t="s">
        <v>
10</v>
      </c>
      <c r="AI2" s="92" t="s">
        <v>
11</v>
      </c>
      <c r="AJ2" s="92" t="s">
        <v>
166</v>
      </c>
      <c r="AK2" s="92" t="s">
        <v>
167</v>
      </c>
      <c r="AL2" s="92" t="s">
        <v>
12</v>
      </c>
      <c r="AM2" s="92" t="s">
        <v>
168</v>
      </c>
      <c r="AN2" s="92" t="s">
        <v>
105</v>
      </c>
      <c r="AO2" s="92" t="s">
        <v>
169</v>
      </c>
      <c r="AP2" s="92" t="s">
        <v>
170</v>
      </c>
      <c r="AQ2" s="92" t="s">
        <v>
171</v>
      </c>
      <c r="AR2" s="92" t="s">
        <v>
13</v>
      </c>
      <c r="AS2" s="92" t="s">
        <v>
103</v>
      </c>
      <c r="AT2" s="92" t="s">
        <v>
172</v>
      </c>
      <c r="AU2" s="92" t="s">
        <v>
173</v>
      </c>
      <c r="AV2" s="92" t="s">
        <v>
174</v>
      </c>
      <c r="AW2" s="92" t="s">
        <v>
175</v>
      </c>
      <c r="AX2" s="92" t="s">
        <v>
176</v>
      </c>
      <c r="AY2" s="92" t="s">
        <v>
177</v>
      </c>
      <c r="AZ2" s="92" t="s">
        <v>
178</v>
      </c>
      <c r="BB2" s="1146" t="s">
        <v>
2123</v>
      </c>
      <c r="BC2" s="1146"/>
      <c r="BD2" s="92" t="s">
        <v>
8</v>
      </c>
      <c r="BE2" s="92" t="s">
        <v>
9</v>
      </c>
      <c r="BF2" s="92" t="s">
        <v>
164</v>
      </c>
      <c r="BG2" s="92" t="s">
        <v>
165</v>
      </c>
      <c r="BH2" s="92" t="s">
        <v>
10</v>
      </c>
      <c r="BI2" s="92" t="s">
        <v>
11</v>
      </c>
      <c r="BJ2" s="92" t="s">
        <v>
166</v>
      </c>
      <c r="BK2" s="92" t="s">
        <v>
167</v>
      </c>
      <c r="BL2" s="92" t="s">
        <v>
12</v>
      </c>
      <c r="BM2" s="92" t="s">
        <v>
168</v>
      </c>
      <c r="BN2" s="92" t="s">
        <v>
105</v>
      </c>
      <c r="BO2" s="92" t="s">
        <v>
169</v>
      </c>
      <c r="BP2" s="92" t="s">
        <v>
170</v>
      </c>
      <c r="BQ2" s="92" t="s">
        <v>
171</v>
      </c>
      <c r="BR2" s="92" t="s">
        <v>
13</v>
      </c>
      <c r="BS2" s="92" t="s">
        <v>
103</v>
      </c>
      <c r="BT2" s="92" t="s">
        <v>
172</v>
      </c>
      <c r="BU2" s="92" t="s">
        <v>
173</v>
      </c>
      <c r="BV2" s="92" t="s">
        <v>
174</v>
      </c>
      <c r="BW2" s="92" t="s">
        <v>
175</v>
      </c>
      <c r="BX2" s="92" t="s">
        <v>
176</v>
      </c>
      <c r="BY2" s="92" t="s">
        <v>
177</v>
      </c>
      <c r="BZ2" s="92" t="s">
        <v>
178</v>
      </c>
      <c r="CB2" s="97" t="s">
        <v>
2118</v>
      </c>
      <c r="CC2" s="97" t="s">
        <v>
2124</v>
      </c>
      <c r="CD2" s="97" t="s">
        <v>
2125</v>
      </c>
      <c r="CE2" s="92" t="s">
        <v>
8</v>
      </c>
      <c r="CF2" s="92" t="s">
        <v>
9</v>
      </c>
      <c r="CG2" s="92" t="s">
        <v>
164</v>
      </c>
      <c r="CH2" s="92" t="s">
        <v>
165</v>
      </c>
      <c r="CI2" s="92" t="s">
        <v>
10</v>
      </c>
      <c r="CJ2" s="92" t="s">
        <v>
11</v>
      </c>
      <c r="CK2" s="92" t="s">
        <v>
166</v>
      </c>
      <c r="CL2" s="92" t="s">
        <v>
167</v>
      </c>
      <c r="CM2" s="92" t="s">
        <v>
12</v>
      </c>
      <c r="CN2" s="92" t="s">
        <v>
168</v>
      </c>
      <c r="CO2" s="92" t="s">
        <v>
105</v>
      </c>
      <c r="CP2" s="92" t="s">
        <v>
169</v>
      </c>
      <c r="CQ2" s="92" t="s">
        <v>
170</v>
      </c>
      <c r="CR2" s="92" t="s">
        <v>
171</v>
      </c>
      <c r="CS2" s="92" t="s">
        <v>
13</v>
      </c>
      <c r="CT2" s="92" t="s">
        <v>
103</v>
      </c>
      <c r="CU2" s="92" t="s">
        <v>
172</v>
      </c>
      <c r="CV2" s="92" t="s">
        <v>
173</v>
      </c>
      <c r="CW2" s="92" t="s">
        <v>
174</v>
      </c>
      <c r="CX2" s="92" t="s">
        <v>
175</v>
      </c>
      <c r="CY2" s="92" t="s">
        <v>
176</v>
      </c>
      <c r="CZ2" s="92" t="s">
        <v>
177</v>
      </c>
      <c r="DA2" s="92" t="s">
        <v>
178</v>
      </c>
      <c r="DC2" s="97" t="s">
        <v>
2125</v>
      </c>
      <c r="DD2" s="92" t="s">
        <v>
8</v>
      </c>
      <c r="DE2" s="92" t="s">
        <v>
9</v>
      </c>
      <c r="DF2" s="92" t="s">
        <v>
164</v>
      </c>
      <c r="DG2" s="92" t="s">
        <v>
165</v>
      </c>
      <c r="DH2" s="92" t="s">
        <v>
10</v>
      </c>
      <c r="DI2" s="92" t="s">
        <v>
11</v>
      </c>
      <c r="DJ2" s="92" t="s">
        <v>
166</v>
      </c>
      <c r="DK2" s="92" t="s">
        <v>
167</v>
      </c>
      <c r="DL2" s="92" t="s">
        <v>
12</v>
      </c>
      <c r="DM2" s="92" t="s">
        <v>
168</v>
      </c>
      <c r="DN2" s="92" t="s">
        <v>
105</v>
      </c>
      <c r="DO2" s="92" t="s">
        <v>
169</v>
      </c>
      <c r="DP2" s="92" t="s">
        <v>
170</v>
      </c>
      <c r="DQ2" s="92" t="s">
        <v>
171</v>
      </c>
      <c r="DR2" s="92" t="s">
        <v>
13</v>
      </c>
      <c r="DS2" s="92" t="s">
        <v>
103</v>
      </c>
      <c r="DT2" s="92" t="s">
        <v>
172</v>
      </c>
      <c r="DU2" s="92" t="s">
        <v>
173</v>
      </c>
      <c r="DV2" s="92" t="s">
        <v>
174</v>
      </c>
      <c r="DW2" s="92" t="s">
        <v>
175</v>
      </c>
      <c r="DX2" s="92" t="s">
        <v>
176</v>
      </c>
      <c r="DY2" s="92" t="s">
        <v>
177</v>
      </c>
      <c r="DZ2" s="92" t="s">
        <v>
178</v>
      </c>
    </row>
    <row r="3" spans="2:130">
      <c r="B3" s="98">
        <v>
1</v>
      </c>
      <c r="C3" s="91" t="s">
        <v>
138</v>
      </c>
      <c r="D3" s="31">
        <v>
0.13700000000000001</v>
      </c>
      <c r="E3" s="31">
        <v>
0.13700000000000001</v>
      </c>
      <c r="F3" s="31">
        <v>
0.13700000000000001</v>
      </c>
      <c r="G3" s="31">
        <v>
5.8000000000000003E-2</v>
      </c>
      <c r="H3" s="31">
        <v>
5.8999999999999997E-2</v>
      </c>
      <c r="I3" s="31">
        <v>
5.8999999999999997E-2</v>
      </c>
      <c r="J3" s="31">
        <v>
4.7E-2</v>
      </c>
      <c r="K3" s="31">
        <v>
8.2000000000000003E-2</v>
      </c>
      <c r="L3" s="31">
        <v>
8.2000000000000003E-2</v>
      </c>
      <c r="M3" s="31">
        <v>
0.104</v>
      </c>
      <c r="N3" s="31">
        <v>
0.10199999999999999</v>
      </c>
      <c r="O3" s="31">
        <v>
0.10199999999999999</v>
      </c>
      <c r="P3" s="31">
        <v>
0.111</v>
      </c>
      <c r="Q3" s="31">
        <v>
8.3000000000000004E-2</v>
      </c>
      <c r="R3" s="31">
        <v>
8.3000000000000004E-2</v>
      </c>
      <c r="S3" s="31">
        <v>
8.3000000000000004E-2</v>
      </c>
      <c r="T3" s="31">
        <v>
3.9E-2</v>
      </c>
      <c r="U3" s="31">
        <v>
3.9E-2</v>
      </c>
      <c r="V3" s="31">
        <v>
2.5999999999999999E-2</v>
      </c>
      <c r="W3" s="31">
        <v>
2.5999999999999999E-2</v>
      </c>
      <c r="X3" s="31">
        <v>
2.5999999999999999E-2</v>
      </c>
      <c r="Y3" s="31">
        <v>
0.13700000000000001</v>
      </c>
      <c r="Z3" s="31">
        <v>
5.8999999999999997E-2</v>
      </c>
      <c r="AB3" s="95">
        <v>
1</v>
      </c>
      <c r="AC3" s="93" t="s">
        <v>
2097</v>
      </c>
      <c r="AD3" s="31">
        <f>
D3+D7+D10</f>
        <v>
0.224</v>
      </c>
      <c r="AE3" s="31">
        <f t="shared" ref="AE3:AZ3" si="0">
E3+E7+E10</f>
        <v>
0.224</v>
      </c>
      <c r="AF3" s="31">
        <f t="shared" si="0"/>
        <v>
0.224</v>
      </c>
      <c r="AG3" s="31">
        <f t="shared" si="0"/>
        <v>
0.09</v>
      </c>
      <c r="AH3" s="31">
        <f t="shared" si="0"/>
        <v>
8.199999999999999E-2</v>
      </c>
      <c r="AI3" s="31">
        <f t="shared" si="0"/>
        <v>
8.199999999999999E-2</v>
      </c>
      <c r="AJ3" s="31">
        <f t="shared" si="0"/>
        <v>
7.6999999999999999E-2</v>
      </c>
      <c r="AK3" s="31">
        <f t="shared" si="0"/>
        <v>
0.115</v>
      </c>
      <c r="AL3" s="31">
        <f t="shared" si="0"/>
        <v>
0.115</v>
      </c>
      <c r="AM3" s="31">
        <f t="shared" si="0"/>
        <v>
0.158</v>
      </c>
      <c r="AN3" s="31">
        <f t="shared" si="0"/>
        <v>
0.13400000000000001</v>
      </c>
      <c r="AO3" s="31">
        <f t="shared" si="0"/>
        <v>
0.13400000000000001</v>
      </c>
      <c r="AP3" s="31">
        <f t="shared" si="0"/>
        <v>
0.16500000000000001</v>
      </c>
      <c r="AQ3" s="31">
        <f t="shared" si="0"/>
        <v>
0.126</v>
      </c>
      <c r="AR3" s="31">
        <f t="shared" si="0"/>
        <v>
0.126</v>
      </c>
      <c r="AS3" s="31">
        <f t="shared" si="0"/>
        <v>
0.126</v>
      </c>
      <c r="AT3" s="31">
        <f t="shared" si="0"/>
        <v>
6.8000000000000005E-2</v>
      </c>
      <c r="AU3" s="31">
        <f t="shared" si="0"/>
        <v>
6.8000000000000005E-2</v>
      </c>
      <c r="AV3" s="31">
        <f t="shared" si="0"/>
        <v>
4.5999999999999992E-2</v>
      </c>
      <c r="AW3" s="31">
        <f t="shared" si="0"/>
        <v>
4.5999999999999992E-2</v>
      </c>
      <c r="AX3" s="31">
        <f t="shared" si="0"/>
        <v>
4.5999999999999992E-2</v>
      </c>
      <c r="AY3" s="31">
        <f t="shared" si="0"/>
        <v>
0.224</v>
      </c>
      <c r="AZ3" s="31">
        <f t="shared" si="0"/>
        <v>
8.199999999999999E-2</v>
      </c>
      <c r="BB3" s="95">
        <v>
1</v>
      </c>
      <c r="BC3" s="93" t="s">
        <v>
146</v>
      </c>
      <c r="BD3" s="31">
        <v>
0.245</v>
      </c>
      <c r="BE3" s="31">
        <v>
0.245</v>
      </c>
      <c r="BF3" s="31">
        <v>
0.245</v>
      </c>
      <c r="BG3" s="31">
        <v>
9.9999999999999992E-2</v>
      </c>
      <c r="BH3" s="31">
        <v>
9.1999999999999985E-2</v>
      </c>
      <c r="BI3" s="31">
        <v>
9.1999999999999985E-2</v>
      </c>
      <c r="BJ3" s="31">
        <v>
8.5999999999999993E-2</v>
      </c>
      <c r="BK3" s="31">
        <v>
0.128</v>
      </c>
      <c r="BL3" s="31">
        <v>
0.128</v>
      </c>
      <c r="BM3" s="31">
        <v>
0.18099999999999999</v>
      </c>
      <c r="BN3" s="31">
        <v>
0.14900000000000002</v>
      </c>
      <c r="BO3" s="31">
        <v>
0.14900000000000002</v>
      </c>
      <c r="BP3" s="31">
        <v>
0.186</v>
      </c>
      <c r="BQ3" s="31">
        <v>
0.14000000000000001</v>
      </c>
      <c r="BR3" s="31">
        <v>
0.14000000000000001</v>
      </c>
      <c r="BS3" s="31">
        <v>
0.14000000000000001</v>
      </c>
      <c r="BT3" s="31">
        <v>
7.5000000000000011E-2</v>
      </c>
      <c r="BU3" s="31">
        <v>
7.5000000000000011E-2</v>
      </c>
      <c r="BV3" s="31">
        <v>
5.099999999999999E-2</v>
      </c>
      <c r="BW3" s="31">
        <v>
5.099999999999999E-2</v>
      </c>
      <c r="BX3" s="31">
        <v>
5.099999999999999E-2</v>
      </c>
      <c r="BY3" s="31">
        <v>
0.245</v>
      </c>
      <c r="BZ3" s="31">
        <v>
9.1999999999999985E-2</v>
      </c>
      <c r="CB3" s="95">
        <v>
1</v>
      </c>
      <c r="CC3" s="95">
        <v>
1</v>
      </c>
      <c r="CD3" s="95" t="str">
        <f t="shared" ref="CD3:CD34" si="1">
VLOOKUP(CB3,$AB$3:$AC$21,2)&amp;"から"&amp;VLOOKUP(CC3,$BB$3:$BC$20,2)</f>
        <v>
処遇加算Ⅰ特定加算Ⅰベア加算から新加算Ⅰ</v>
      </c>
      <c r="CE3" s="99">
        <f t="shared" ref="CE3:CN6" si="2">
BD3-AD$3</f>
        <v>
2.0999999999999991E-2</v>
      </c>
      <c r="CF3" s="99">
        <f t="shared" si="2"/>
        <v>
2.0999999999999991E-2</v>
      </c>
      <c r="CG3" s="99">
        <f t="shared" si="2"/>
        <v>
2.0999999999999991E-2</v>
      </c>
      <c r="CH3" s="99">
        <f t="shared" si="2"/>
        <v>
9.999999999999995E-3</v>
      </c>
      <c r="CI3" s="99">
        <f t="shared" si="2"/>
        <v>
9.999999999999995E-3</v>
      </c>
      <c r="CJ3" s="99">
        <f t="shared" si="2"/>
        <v>
9.999999999999995E-3</v>
      </c>
      <c r="CK3" s="99">
        <f t="shared" si="2"/>
        <v>
8.9999999999999941E-3</v>
      </c>
      <c r="CL3" s="99">
        <f t="shared" si="2"/>
        <v>
1.2999999999999998E-2</v>
      </c>
      <c r="CM3" s="99">
        <f t="shared" si="2"/>
        <v>
1.2999999999999998E-2</v>
      </c>
      <c r="CN3" s="99">
        <f t="shared" si="2"/>
        <v>
2.2999999999999993E-2</v>
      </c>
      <c r="CO3" s="99">
        <f t="shared" ref="CO3:CX6" si="3">
BN3-AN$3</f>
        <v>
1.5000000000000013E-2</v>
      </c>
      <c r="CP3" s="99">
        <f t="shared" si="3"/>
        <v>
1.5000000000000013E-2</v>
      </c>
      <c r="CQ3" s="99">
        <f t="shared" si="3"/>
        <v>
2.0999999999999991E-2</v>
      </c>
      <c r="CR3" s="99">
        <f t="shared" si="3"/>
        <v>
1.4000000000000012E-2</v>
      </c>
      <c r="CS3" s="99">
        <f t="shared" si="3"/>
        <v>
1.4000000000000012E-2</v>
      </c>
      <c r="CT3" s="99">
        <f t="shared" si="3"/>
        <v>
1.4000000000000012E-2</v>
      </c>
      <c r="CU3" s="99">
        <f t="shared" si="3"/>
        <v>
7.0000000000000062E-3</v>
      </c>
      <c r="CV3" s="99">
        <f t="shared" si="3"/>
        <v>
7.0000000000000062E-3</v>
      </c>
      <c r="CW3" s="99">
        <f t="shared" si="3"/>
        <v>
4.9999999999999975E-3</v>
      </c>
      <c r="CX3" s="99">
        <f t="shared" si="3"/>
        <v>
4.9999999999999975E-3</v>
      </c>
      <c r="CY3" s="99">
        <f t="shared" ref="CY3:DA6" si="4">
BX3-AX$3</f>
        <v>
4.9999999999999975E-3</v>
      </c>
      <c r="CZ3" s="99">
        <f t="shared" si="4"/>
        <v>
2.0999999999999991E-2</v>
      </c>
      <c r="DA3" s="99">
        <f t="shared" si="4"/>
        <v>
9.999999999999995E-3</v>
      </c>
      <c r="DC3" s="95" t="s">
        <v>
2126</v>
      </c>
      <c r="DD3" s="99">
        <f>
CE3/BD3</f>
        <v>
8.5714285714285673E-2</v>
      </c>
      <c r="DE3" s="99">
        <f t="shared" ref="DE3:DZ6" si="5">
CF3/BE3</f>
        <v>
8.5714285714285673E-2</v>
      </c>
      <c r="DF3" s="99">
        <f t="shared" si="5"/>
        <v>
8.5714285714285673E-2</v>
      </c>
      <c r="DG3" s="99">
        <f t="shared" si="5"/>
        <v>
9.9999999999999964E-2</v>
      </c>
      <c r="DH3" s="99">
        <f t="shared" si="5"/>
        <v>
0.10869565217391301</v>
      </c>
      <c r="DI3" s="99">
        <f t="shared" si="5"/>
        <v>
0.10869565217391301</v>
      </c>
      <c r="DJ3" s="99">
        <f t="shared" si="5"/>
        <v>
0.10465116279069761</v>
      </c>
      <c r="DK3" s="99">
        <f t="shared" si="5"/>
        <v>
0.10156249999999999</v>
      </c>
      <c r="DL3" s="99">
        <f t="shared" si="5"/>
        <v>
0.10156249999999999</v>
      </c>
      <c r="DM3" s="99">
        <f t="shared" si="5"/>
        <v>
0.12707182320441984</v>
      </c>
      <c r="DN3" s="99">
        <f t="shared" si="5"/>
        <v>
0.10067114093959739</v>
      </c>
      <c r="DO3" s="99">
        <f t="shared" si="5"/>
        <v>
0.10067114093959739</v>
      </c>
      <c r="DP3" s="99">
        <f t="shared" si="5"/>
        <v>
0.11290322580645157</v>
      </c>
      <c r="DQ3" s="99">
        <f t="shared" si="5"/>
        <v>
0.10000000000000007</v>
      </c>
      <c r="DR3" s="99">
        <f t="shared" si="5"/>
        <v>
0.10000000000000007</v>
      </c>
      <c r="DS3" s="99">
        <f t="shared" si="5"/>
        <v>
0.10000000000000007</v>
      </c>
      <c r="DT3" s="99">
        <f t="shared" si="5"/>
        <v>
9.3333333333333407E-2</v>
      </c>
      <c r="DU3" s="99">
        <f t="shared" si="5"/>
        <v>
9.3333333333333407E-2</v>
      </c>
      <c r="DV3" s="99">
        <f t="shared" si="5"/>
        <v>
9.8039215686274481E-2</v>
      </c>
      <c r="DW3" s="99">
        <f t="shared" si="5"/>
        <v>
9.8039215686274481E-2</v>
      </c>
      <c r="DX3" s="99">
        <f t="shared" si="5"/>
        <v>
9.8039215686274481E-2</v>
      </c>
      <c r="DY3" s="99">
        <f t="shared" si="5"/>
        <v>
8.5714285714285673E-2</v>
      </c>
      <c r="DZ3" s="99">
        <f t="shared" si="5"/>
        <v>
0.10869565217391301</v>
      </c>
    </row>
    <row r="4" spans="2:130">
      <c r="B4" s="98">
        <v>
2</v>
      </c>
      <c r="C4" s="91" t="s">
        <v>
139</v>
      </c>
      <c r="D4" s="31">
        <v>
0.1</v>
      </c>
      <c r="E4" s="31">
        <v>
0.1</v>
      </c>
      <c r="F4" s="31">
        <v>
0.1</v>
      </c>
      <c r="G4" s="31">
        <v>
4.2000000000000003E-2</v>
      </c>
      <c r="H4" s="31">
        <v>
4.2999999999999997E-2</v>
      </c>
      <c r="I4" s="31">
        <v>
4.2999999999999997E-2</v>
      </c>
      <c r="J4" s="31">
        <v>
3.4000000000000002E-2</v>
      </c>
      <c r="K4" s="31">
        <v>
0.06</v>
      </c>
      <c r="L4" s="31">
        <v>
0.06</v>
      </c>
      <c r="M4" s="31">
        <v>
7.5999999999999998E-2</v>
      </c>
      <c r="N4" s="31">
        <v>
7.3999999999999996E-2</v>
      </c>
      <c r="O4" s="31">
        <v>
7.3999999999999996E-2</v>
      </c>
      <c r="P4" s="31">
        <v>
8.1000000000000003E-2</v>
      </c>
      <c r="Q4" s="31">
        <v>
0.06</v>
      </c>
      <c r="R4" s="31">
        <v>
0.06</v>
      </c>
      <c r="S4" s="31">
        <v>
0.06</v>
      </c>
      <c r="T4" s="31">
        <v>
2.9000000000000001E-2</v>
      </c>
      <c r="U4" s="31">
        <v>
2.9000000000000001E-2</v>
      </c>
      <c r="V4" s="31">
        <v>
1.9E-2</v>
      </c>
      <c r="W4" s="31">
        <v>
1.9E-2</v>
      </c>
      <c r="X4" s="31">
        <v>
1.9E-2</v>
      </c>
      <c r="Y4" s="31">
        <v>
0.1</v>
      </c>
      <c r="Z4" s="31">
        <v>
4.2999999999999997E-2</v>
      </c>
      <c r="AB4" s="95">
        <v>
2</v>
      </c>
      <c r="AC4" s="93" t="s">
        <v>
2101</v>
      </c>
      <c r="AD4" s="31">
        <f>
D3+D7+D11</f>
        <v>
0.2</v>
      </c>
      <c r="AE4" s="31">
        <f t="shared" ref="AE4:AZ4" si="6">
E3+E7+E11</f>
        <v>
0.2</v>
      </c>
      <c r="AF4" s="31">
        <f t="shared" si="6"/>
        <v>
0.2</v>
      </c>
      <c r="AG4" s="31">
        <f t="shared" si="6"/>
        <v>
7.9000000000000001E-2</v>
      </c>
      <c r="AH4" s="31">
        <f t="shared" si="6"/>
        <v>
7.0999999999999994E-2</v>
      </c>
      <c r="AI4" s="31">
        <f t="shared" si="6"/>
        <v>
7.0999999999999994E-2</v>
      </c>
      <c r="AJ4" s="31">
        <f t="shared" si="6"/>
        <v>
6.7000000000000004E-2</v>
      </c>
      <c r="AK4" s="31">
        <f t="shared" si="6"/>
        <v>
0.1</v>
      </c>
      <c r="AL4" s="31">
        <f t="shared" si="6"/>
        <v>
0.1</v>
      </c>
      <c r="AM4" s="31">
        <f t="shared" si="6"/>
        <v>
0.13500000000000001</v>
      </c>
      <c r="AN4" s="31">
        <f t="shared" si="6"/>
        <v>
0.11699999999999999</v>
      </c>
      <c r="AO4" s="31">
        <f t="shared" si="6"/>
        <v>
0.11699999999999999</v>
      </c>
      <c r="AP4" s="31">
        <f t="shared" si="6"/>
        <v>
0.14200000000000002</v>
      </c>
      <c r="AQ4" s="31">
        <f t="shared" si="6"/>
        <v>
0.11</v>
      </c>
      <c r="AR4" s="31">
        <f t="shared" si="6"/>
        <v>
0.11</v>
      </c>
      <c r="AS4" s="31">
        <f t="shared" si="6"/>
        <v>
0.11</v>
      </c>
      <c r="AT4" s="31">
        <f t="shared" si="6"/>
        <v>
0.06</v>
      </c>
      <c r="AU4" s="31">
        <f t="shared" si="6"/>
        <v>
0.06</v>
      </c>
      <c r="AV4" s="31">
        <f t="shared" si="6"/>
        <v>
4.0999999999999995E-2</v>
      </c>
      <c r="AW4" s="31">
        <f t="shared" si="6"/>
        <v>
4.0999999999999995E-2</v>
      </c>
      <c r="AX4" s="31">
        <f t="shared" si="6"/>
        <v>
4.0999999999999995E-2</v>
      </c>
      <c r="AY4" s="31">
        <f t="shared" si="6"/>
        <v>
0.2</v>
      </c>
      <c r="AZ4" s="31">
        <f t="shared" si="6"/>
        <v>
7.0999999999999994E-2</v>
      </c>
      <c r="BB4" s="95">
        <v>
2</v>
      </c>
      <c r="BC4" s="93" t="s">
        <v>
147</v>
      </c>
      <c r="BD4" s="31">
        <v>
0.224</v>
      </c>
      <c r="BE4" s="31">
        <v>
0.224</v>
      </c>
      <c r="BF4" s="31">
        <v>
0.224</v>
      </c>
      <c r="BG4" s="31">
        <v>
9.4E-2</v>
      </c>
      <c r="BH4" s="31">
        <v>
8.9999999999999983E-2</v>
      </c>
      <c r="BI4" s="31">
        <v>
8.9999999999999983E-2</v>
      </c>
      <c r="BJ4" s="31">
        <v>
8.299999999999999E-2</v>
      </c>
      <c r="BK4" s="31">
        <v>
0.122</v>
      </c>
      <c r="BL4" s="31">
        <v>
0.122</v>
      </c>
      <c r="BM4" s="31">
        <v>
0.17399999999999999</v>
      </c>
      <c r="BN4" s="31">
        <v>
0.14600000000000002</v>
      </c>
      <c r="BO4" s="31">
        <v>
0.14600000000000002</v>
      </c>
      <c r="BP4" s="31">
        <v>
0.17799999999999999</v>
      </c>
      <c r="BQ4" s="31">
        <v>
0.13600000000000001</v>
      </c>
      <c r="BR4" s="31">
        <v>
0.13600000000000001</v>
      </c>
      <c r="BS4" s="31">
        <v>
0.13600000000000001</v>
      </c>
      <c r="BT4" s="31">
        <v>
7.1000000000000008E-2</v>
      </c>
      <c r="BU4" s="31">
        <v>
7.1000000000000008E-2</v>
      </c>
      <c r="BV4" s="31">
        <v>
4.6999999999999993E-2</v>
      </c>
      <c r="BW4" s="31">
        <v>
4.6999999999999993E-2</v>
      </c>
      <c r="BX4" s="31">
        <v>
4.6999999999999993E-2</v>
      </c>
      <c r="BY4" s="31">
        <v>
0.224</v>
      </c>
      <c r="BZ4" s="31">
        <v>
8.9999999999999983E-2</v>
      </c>
      <c r="CB4" s="95">
        <v>
1</v>
      </c>
      <c r="CC4" s="95">
        <v>
2</v>
      </c>
      <c r="CD4" s="95" t="str">
        <f t="shared" si="1"/>
        <v>
処遇加算Ⅰ特定加算Ⅰベア加算から新加算Ⅱ</v>
      </c>
      <c r="CE4" s="99">
        <f t="shared" si="2"/>
        <v>
0</v>
      </c>
      <c r="CF4" s="99">
        <f t="shared" si="2"/>
        <v>
0</v>
      </c>
      <c r="CG4" s="99">
        <f t="shared" si="2"/>
        <v>
0</v>
      </c>
      <c r="CH4" s="99">
        <f t="shared" si="2"/>
        <v>
4.0000000000000036E-3</v>
      </c>
      <c r="CI4" s="99">
        <f t="shared" si="2"/>
        <v>
7.9999999999999932E-3</v>
      </c>
      <c r="CJ4" s="99">
        <f t="shared" si="2"/>
        <v>
7.9999999999999932E-3</v>
      </c>
      <c r="CK4" s="99">
        <f t="shared" si="2"/>
        <v>
5.9999999999999915E-3</v>
      </c>
      <c r="CL4" s="99">
        <f t="shared" si="2"/>
        <v>
6.9999999999999923E-3</v>
      </c>
      <c r="CM4" s="99">
        <f t="shared" si="2"/>
        <v>
6.9999999999999923E-3</v>
      </c>
      <c r="CN4" s="99">
        <f t="shared" si="2"/>
        <v>
1.5999999999999986E-2</v>
      </c>
      <c r="CO4" s="99">
        <f t="shared" si="3"/>
        <v>
1.2000000000000011E-2</v>
      </c>
      <c r="CP4" s="99">
        <f t="shared" si="3"/>
        <v>
1.2000000000000011E-2</v>
      </c>
      <c r="CQ4" s="99">
        <f t="shared" si="3"/>
        <v>
1.2999999999999984E-2</v>
      </c>
      <c r="CR4" s="99">
        <f t="shared" si="3"/>
        <v>
1.0000000000000009E-2</v>
      </c>
      <c r="CS4" s="99">
        <f t="shared" si="3"/>
        <v>
1.0000000000000009E-2</v>
      </c>
      <c r="CT4" s="99">
        <f t="shared" si="3"/>
        <v>
1.0000000000000009E-2</v>
      </c>
      <c r="CU4" s="99">
        <f t="shared" si="3"/>
        <v>
3.0000000000000027E-3</v>
      </c>
      <c r="CV4" s="99">
        <f t="shared" si="3"/>
        <v>
3.0000000000000027E-3</v>
      </c>
      <c r="CW4" s="99">
        <f t="shared" si="3"/>
        <v>
1.0000000000000009E-3</v>
      </c>
      <c r="CX4" s="99">
        <f t="shared" si="3"/>
        <v>
1.0000000000000009E-3</v>
      </c>
      <c r="CY4" s="99">
        <f t="shared" si="4"/>
        <v>
1.0000000000000009E-3</v>
      </c>
      <c r="CZ4" s="99">
        <f t="shared" si="4"/>
        <v>
0</v>
      </c>
      <c r="DA4" s="99">
        <f t="shared" si="4"/>
        <v>
7.9999999999999932E-3</v>
      </c>
      <c r="DC4" s="95" t="s">
        <v>
2127</v>
      </c>
      <c r="DD4" s="99">
        <f t="shared" ref="DD4:DD6" si="7">
CE4/BD4</f>
        <v>
0</v>
      </c>
      <c r="DE4" s="99">
        <f t="shared" si="5"/>
        <v>
0</v>
      </c>
      <c r="DF4" s="99">
        <f t="shared" si="5"/>
        <v>
0</v>
      </c>
      <c r="DG4" s="99">
        <f t="shared" si="5"/>
        <v>
4.2553191489361743E-2</v>
      </c>
      <c r="DH4" s="99">
        <f t="shared" si="5"/>
        <v>
8.8888888888888837E-2</v>
      </c>
      <c r="DI4" s="99">
        <f t="shared" si="5"/>
        <v>
8.8888888888888837E-2</v>
      </c>
      <c r="DJ4" s="99">
        <f t="shared" si="5"/>
        <v>
7.2289156626505924E-2</v>
      </c>
      <c r="DK4" s="99">
        <f t="shared" si="5"/>
        <v>
5.7377049180327808E-2</v>
      </c>
      <c r="DL4" s="99">
        <f t="shared" si="5"/>
        <v>
5.7377049180327808E-2</v>
      </c>
      <c r="DM4" s="99">
        <f t="shared" si="5"/>
        <v>
9.1954022988505676E-2</v>
      </c>
      <c r="DN4" s="99">
        <f t="shared" si="5"/>
        <v>
8.2191780821917873E-2</v>
      </c>
      <c r="DO4" s="99">
        <f t="shared" si="5"/>
        <v>
8.2191780821917873E-2</v>
      </c>
      <c r="DP4" s="99">
        <f t="shared" si="5"/>
        <v>
7.3033707865168454E-2</v>
      </c>
      <c r="DQ4" s="99">
        <f t="shared" si="5"/>
        <v>
7.352941176470594E-2</v>
      </c>
      <c r="DR4" s="99">
        <f t="shared" si="5"/>
        <v>
7.352941176470594E-2</v>
      </c>
      <c r="DS4" s="99">
        <f t="shared" si="5"/>
        <v>
7.352941176470594E-2</v>
      </c>
      <c r="DT4" s="99">
        <f t="shared" si="5"/>
        <v>
4.2253521126760597E-2</v>
      </c>
      <c r="DU4" s="99">
        <f t="shared" si="5"/>
        <v>
4.2253521126760597E-2</v>
      </c>
      <c r="DV4" s="99">
        <f t="shared" si="5"/>
        <v>
2.1276595744680871E-2</v>
      </c>
      <c r="DW4" s="99">
        <f t="shared" si="5"/>
        <v>
2.1276595744680871E-2</v>
      </c>
      <c r="DX4" s="99">
        <f t="shared" si="5"/>
        <v>
2.1276595744680871E-2</v>
      </c>
      <c r="DY4" s="99">
        <f t="shared" si="5"/>
        <v>
0</v>
      </c>
      <c r="DZ4" s="99">
        <f t="shared" si="5"/>
        <v>
8.8888888888888837E-2</v>
      </c>
    </row>
    <row r="5" spans="2:130">
      <c r="B5" s="98">
        <v>
3</v>
      </c>
      <c r="C5" s="91" t="s">
        <v>
140</v>
      </c>
      <c r="D5" s="31">
        <v>
5.5E-2</v>
      </c>
      <c r="E5" s="31">
        <v>
5.5E-2</v>
      </c>
      <c r="F5" s="31">
        <v>
5.5E-2</v>
      </c>
      <c r="G5" s="31">
        <v>
2.3E-2</v>
      </c>
      <c r="H5" s="31">
        <v>
2.3E-2</v>
      </c>
      <c r="I5" s="31">
        <v>
2.3E-2</v>
      </c>
      <c r="J5" s="31">
        <v>
1.9E-2</v>
      </c>
      <c r="K5" s="31">
        <v>
3.3000000000000002E-2</v>
      </c>
      <c r="L5" s="31">
        <v>
3.3000000000000002E-2</v>
      </c>
      <c r="M5" s="31">
        <v>
4.2000000000000003E-2</v>
      </c>
      <c r="N5" s="31">
        <v>
4.1000000000000002E-2</v>
      </c>
      <c r="O5" s="31">
        <v>
4.1000000000000002E-2</v>
      </c>
      <c r="P5" s="31">
        <v>
4.4999999999999998E-2</v>
      </c>
      <c r="Q5" s="31">
        <v>
3.3000000000000002E-2</v>
      </c>
      <c r="R5" s="31">
        <v>
3.3000000000000002E-2</v>
      </c>
      <c r="S5" s="31">
        <v>
3.3000000000000002E-2</v>
      </c>
      <c r="T5" s="31">
        <v>
1.6E-2</v>
      </c>
      <c r="U5" s="31">
        <v>
1.6E-2</v>
      </c>
      <c r="V5" s="31">
        <v>
0.01</v>
      </c>
      <c r="W5" s="31">
        <v>
0.01</v>
      </c>
      <c r="X5" s="31">
        <v>
0.01</v>
      </c>
      <c r="Y5" s="31">
        <v>
5.5E-2</v>
      </c>
      <c r="Z5" s="31">
        <v>
2.3E-2</v>
      </c>
      <c r="AB5" s="95">
        <v>
3</v>
      </c>
      <c r="AC5" s="93" t="s">
        <v>
2098</v>
      </c>
      <c r="AD5" s="31">
        <f>
D3+D8+D10</f>
        <v>
0.20300000000000001</v>
      </c>
      <c r="AE5" s="31">
        <f t="shared" ref="AE5:AZ5" si="8">
E3+E8+E10</f>
        <v>
0.20300000000000001</v>
      </c>
      <c r="AF5" s="31">
        <f t="shared" si="8"/>
        <v>
0.20300000000000001</v>
      </c>
      <c r="AG5" s="31">
        <f t="shared" si="8"/>
        <v>
8.4000000000000005E-2</v>
      </c>
      <c r="AH5" s="31">
        <f t="shared" si="8"/>
        <v>
7.9999999999999988E-2</v>
      </c>
      <c r="AI5" s="31">
        <f t="shared" si="8"/>
        <v>
7.9999999999999988E-2</v>
      </c>
      <c r="AJ5" s="31">
        <f t="shared" si="8"/>
        <v>
7.3999999999999996E-2</v>
      </c>
      <c r="AK5" s="31">
        <f t="shared" si="8"/>
        <v>
0.109</v>
      </c>
      <c r="AL5" s="31">
        <f t="shared" si="8"/>
        <v>
0.109</v>
      </c>
      <c r="AM5" s="31">
        <f t="shared" si="8"/>
        <v>
0.151</v>
      </c>
      <c r="AN5" s="31">
        <f t="shared" si="8"/>
        <v>
0.13100000000000001</v>
      </c>
      <c r="AO5" s="31">
        <f t="shared" si="8"/>
        <v>
0.13100000000000001</v>
      </c>
      <c r="AP5" s="31">
        <f t="shared" si="8"/>
        <v>
0.157</v>
      </c>
      <c r="AQ5" s="31">
        <f t="shared" si="8"/>
        <v>
0.12200000000000001</v>
      </c>
      <c r="AR5" s="31">
        <f t="shared" si="8"/>
        <v>
0.12200000000000001</v>
      </c>
      <c r="AS5" s="31">
        <f t="shared" si="8"/>
        <v>
0.12200000000000001</v>
      </c>
      <c r="AT5" s="31">
        <f t="shared" si="8"/>
        <v>
6.4000000000000001E-2</v>
      </c>
      <c r="AU5" s="31">
        <f t="shared" si="8"/>
        <v>
6.4000000000000001E-2</v>
      </c>
      <c r="AV5" s="31">
        <f t="shared" si="8"/>
        <v>
4.1999999999999996E-2</v>
      </c>
      <c r="AW5" s="31">
        <f t="shared" si="8"/>
        <v>
4.1999999999999996E-2</v>
      </c>
      <c r="AX5" s="31">
        <f t="shared" si="8"/>
        <v>
4.1999999999999996E-2</v>
      </c>
      <c r="AY5" s="31">
        <f t="shared" si="8"/>
        <v>
0.20300000000000001</v>
      </c>
      <c r="AZ5" s="31">
        <f t="shared" si="8"/>
        <v>
7.9999999999999988E-2</v>
      </c>
      <c r="BB5" s="95">
        <v>
3</v>
      </c>
      <c r="BC5" s="93" t="s">
        <v>
148</v>
      </c>
      <c r="BD5" s="31">
        <v>
0.182</v>
      </c>
      <c r="BE5" s="31">
        <v>
0.182</v>
      </c>
      <c r="BF5" s="31">
        <v>
0.182</v>
      </c>
      <c r="BG5" s="31">
        <v>
7.9000000000000001E-2</v>
      </c>
      <c r="BH5" s="31">
        <v>
7.9999999999999988E-2</v>
      </c>
      <c r="BI5" s="31">
        <v>
7.9999999999999988E-2</v>
      </c>
      <c r="BJ5" s="31">
        <v>
6.6000000000000003E-2</v>
      </c>
      <c r="BK5" s="31">
        <v>
0.11</v>
      </c>
      <c r="BL5" s="31">
        <v>
0.11</v>
      </c>
      <c r="BM5" s="31">
        <v>
0.15</v>
      </c>
      <c r="BN5" s="31">
        <v>
0.13400000000000001</v>
      </c>
      <c r="BO5" s="31">
        <v>
0.13400000000000001</v>
      </c>
      <c r="BP5" s="31">
        <v>
0.155</v>
      </c>
      <c r="BQ5" s="31">
        <v>
0.113</v>
      </c>
      <c r="BR5" s="31">
        <v>
0.113</v>
      </c>
      <c r="BS5" s="31">
        <v>
0.113</v>
      </c>
      <c r="BT5" s="31">
        <v>
5.3999999999999999E-2</v>
      </c>
      <c r="BU5" s="31">
        <v>
5.3999999999999999E-2</v>
      </c>
      <c r="BV5" s="31">
        <v>
3.5999999999999997E-2</v>
      </c>
      <c r="BW5" s="31">
        <v>
3.5999999999999997E-2</v>
      </c>
      <c r="BX5" s="31">
        <v>
3.5999999999999997E-2</v>
      </c>
      <c r="BY5" s="31">
        <v>
0.182</v>
      </c>
      <c r="BZ5" s="31">
        <v>
7.9999999999999988E-2</v>
      </c>
      <c r="CB5" s="95">
        <v>
1</v>
      </c>
      <c r="CC5" s="95">
        <v>
3</v>
      </c>
      <c r="CD5" s="95" t="str">
        <f t="shared" si="1"/>
        <v>
処遇加算Ⅰ特定加算Ⅰベア加算から新加算Ⅲ</v>
      </c>
      <c r="CE5" s="99">
        <f t="shared" si="2"/>
        <v>
-4.200000000000001E-2</v>
      </c>
      <c r="CF5" s="99">
        <f t="shared" si="2"/>
        <v>
-4.200000000000001E-2</v>
      </c>
      <c r="CG5" s="99">
        <f t="shared" si="2"/>
        <v>
-4.200000000000001E-2</v>
      </c>
      <c r="CH5" s="99">
        <f t="shared" si="2"/>
        <v>
-1.0999999999999996E-2</v>
      </c>
      <c r="CI5" s="99">
        <f t="shared" si="2"/>
        <v>
-2.0000000000000018E-3</v>
      </c>
      <c r="CJ5" s="99">
        <f t="shared" si="2"/>
        <v>
-2.0000000000000018E-3</v>
      </c>
      <c r="CK5" s="99">
        <f t="shared" si="2"/>
        <v>
-1.0999999999999996E-2</v>
      </c>
      <c r="CL5" s="99">
        <f t="shared" si="2"/>
        <v>
-5.0000000000000044E-3</v>
      </c>
      <c r="CM5" s="99">
        <f t="shared" si="2"/>
        <v>
-5.0000000000000044E-3</v>
      </c>
      <c r="CN5" s="99">
        <f t="shared" si="2"/>
        <v>
-8.0000000000000071E-3</v>
      </c>
      <c r="CO5" s="99">
        <f t="shared" si="3"/>
        <v>
0</v>
      </c>
      <c r="CP5" s="99">
        <f t="shared" si="3"/>
        <v>
0</v>
      </c>
      <c r="CQ5" s="99">
        <f t="shared" si="3"/>
        <v>
-1.0000000000000009E-2</v>
      </c>
      <c r="CR5" s="99">
        <f t="shared" si="3"/>
        <v>
-1.2999999999999998E-2</v>
      </c>
      <c r="CS5" s="99">
        <f t="shared" si="3"/>
        <v>
-1.2999999999999998E-2</v>
      </c>
      <c r="CT5" s="99">
        <f t="shared" si="3"/>
        <v>
-1.2999999999999998E-2</v>
      </c>
      <c r="CU5" s="99">
        <f t="shared" si="3"/>
        <v>
-1.4000000000000005E-2</v>
      </c>
      <c r="CV5" s="99">
        <f t="shared" si="3"/>
        <v>
-1.4000000000000005E-2</v>
      </c>
      <c r="CW5" s="99">
        <f t="shared" si="3"/>
        <v>
-9.999999999999995E-3</v>
      </c>
      <c r="CX5" s="99">
        <f t="shared" si="3"/>
        <v>
-9.999999999999995E-3</v>
      </c>
      <c r="CY5" s="99">
        <f t="shared" si="4"/>
        <v>
-9.999999999999995E-3</v>
      </c>
      <c r="CZ5" s="99">
        <f t="shared" si="4"/>
        <v>
-4.200000000000001E-2</v>
      </c>
      <c r="DA5" s="99">
        <f t="shared" si="4"/>
        <v>
-2.0000000000000018E-3</v>
      </c>
      <c r="DC5" s="95" t="s">
        <v>
2128</v>
      </c>
      <c r="DD5" s="99">
        <f t="shared" si="7"/>
        <v>
-0.23076923076923084</v>
      </c>
      <c r="DE5" s="99">
        <f t="shared" si="5"/>
        <v>
-0.23076923076923084</v>
      </c>
      <c r="DF5" s="99">
        <f t="shared" si="5"/>
        <v>
-0.23076923076923084</v>
      </c>
      <c r="DG5" s="99">
        <f t="shared" si="5"/>
        <v>
-0.13924050632911386</v>
      </c>
      <c r="DH5" s="99">
        <f t="shared" si="5"/>
        <v>
-2.5000000000000026E-2</v>
      </c>
      <c r="DI5" s="99">
        <f t="shared" si="5"/>
        <v>
-2.5000000000000026E-2</v>
      </c>
      <c r="DJ5" s="99">
        <f t="shared" si="5"/>
        <v>
-0.1666666666666666</v>
      </c>
      <c r="DK5" s="99">
        <f t="shared" si="5"/>
        <v>
-4.5454545454545497E-2</v>
      </c>
      <c r="DL5" s="99">
        <f t="shared" si="5"/>
        <v>
-4.5454545454545497E-2</v>
      </c>
      <c r="DM5" s="99">
        <f t="shared" si="5"/>
        <v>
-5.3333333333333385E-2</v>
      </c>
      <c r="DN5" s="99">
        <f t="shared" si="5"/>
        <v>
0</v>
      </c>
      <c r="DO5" s="99">
        <f t="shared" si="5"/>
        <v>
0</v>
      </c>
      <c r="DP5" s="99">
        <f t="shared" si="5"/>
        <v>
-6.4516129032258118E-2</v>
      </c>
      <c r="DQ5" s="99">
        <f t="shared" si="5"/>
        <v>
-0.11504424778761059</v>
      </c>
      <c r="DR5" s="99">
        <f t="shared" si="5"/>
        <v>
-0.11504424778761059</v>
      </c>
      <c r="DS5" s="99">
        <f t="shared" si="5"/>
        <v>
-0.11504424778761059</v>
      </c>
      <c r="DT5" s="99">
        <f t="shared" si="5"/>
        <v>
-0.25925925925925936</v>
      </c>
      <c r="DU5" s="99">
        <f t="shared" si="5"/>
        <v>
-0.25925925925925936</v>
      </c>
      <c r="DV5" s="99">
        <f t="shared" si="5"/>
        <v>
-0.27777777777777768</v>
      </c>
      <c r="DW5" s="99">
        <f t="shared" si="5"/>
        <v>
-0.27777777777777768</v>
      </c>
      <c r="DX5" s="99">
        <f t="shared" si="5"/>
        <v>
-0.27777777777777768</v>
      </c>
      <c r="DY5" s="99">
        <f t="shared" si="5"/>
        <v>
-0.23076923076923084</v>
      </c>
      <c r="DZ5" s="99">
        <f t="shared" si="5"/>
        <v>
-2.5000000000000026E-2</v>
      </c>
    </row>
    <row r="6" spans="2:130">
      <c r="B6" s="98">
        <v>
4</v>
      </c>
      <c r="C6" s="91" t="s">
        <v>
2096</v>
      </c>
      <c r="D6" s="31">
        <v>
0</v>
      </c>
      <c r="E6" s="31">
        <v>
0</v>
      </c>
      <c r="F6" s="31">
        <v>
0</v>
      </c>
      <c r="G6" s="31">
        <v>
0</v>
      </c>
      <c r="H6" s="31">
        <v>
0</v>
      </c>
      <c r="I6" s="31">
        <v>
0</v>
      </c>
      <c r="J6" s="31">
        <v>
0</v>
      </c>
      <c r="K6" s="31">
        <v>
0</v>
      </c>
      <c r="L6" s="31">
        <v>
0</v>
      </c>
      <c r="M6" s="31">
        <v>
0</v>
      </c>
      <c r="N6" s="31">
        <v>
0</v>
      </c>
      <c r="O6" s="31">
        <v>
0</v>
      </c>
      <c r="P6" s="31">
        <v>
0</v>
      </c>
      <c r="Q6" s="31">
        <v>
0</v>
      </c>
      <c r="R6" s="31">
        <v>
0</v>
      </c>
      <c r="S6" s="31">
        <v>
0</v>
      </c>
      <c r="T6" s="31">
        <v>
0</v>
      </c>
      <c r="U6" s="31">
        <v>
0</v>
      </c>
      <c r="V6" s="31">
        <v>
0</v>
      </c>
      <c r="W6" s="31">
        <v>
0</v>
      </c>
      <c r="X6" s="31">
        <v>
0</v>
      </c>
      <c r="Y6" s="31">
        <v>
0</v>
      </c>
      <c r="Z6" s="31">
        <v>
0</v>
      </c>
      <c r="AB6" s="95">
        <v>
4</v>
      </c>
      <c r="AC6" s="93" t="s">
        <v>
2103</v>
      </c>
      <c r="AD6" s="31">
        <f>
D3+D8+D11</f>
        <v>
0.17900000000000002</v>
      </c>
      <c r="AE6" s="31">
        <f t="shared" ref="AE6:AZ6" si="9">
E3+E8+E11</f>
        <v>
0.17900000000000002</v>
      </c>
      <c r="AF6" s="31">
        <f t="shared" si="9"/>
        <v>
0.17900000000000002</v>
      </c>
      <c r="AG6" s="31">
        <f t="shared" si="9"/>
        <v>
7.3000000000000009E-2</v>
      </c>
      <c r="AH6" s="31">
        <f t="shared" si="9"/>
        <v>
6.8999999999999992E-2</v>
      </c>
      <c r="AI6" s="31">
        <f t="shared" si="9"/>
        <v>
6.8999999999999992E-2</v>
      </c>
      <c r="AJ6" s="31">
        <f t="shared" si="9"/>
        <v>
6.4000000000000001E-2</v>
      </c>
      <c r="AK6" s="31">
        <f t="shared" si="9"/>
        <v>
9.4E-2</v>
      </c>
      <c r="AL6" s="31">
        <f t="shared" si="9"/>
        <v>
9.4E-2</v>
      </c>
      <c r="AM6" s="31">
        <f t="shared" si="9"/>
        <v>
0.128</v>
      </c>
      <c r="AN6" s="31">
        <f t="shared" si="9"/>
        <v>
0.11399999999999999</v>
      </c>
      <c r="AO6" s="31">
        <f t="shared" si="9"/>
        <v>
0.11399999999999999</v>
      </c>
      <c r="AP6" s="31">
        <f t="shared" si="9"/>
        <v>
0.13400000000000001</v>
      </c>
      <c r="AQ6" s="31">
        <f t="shared" si="9"/>
        <v>
0.10600000000000001</v>
      </c>
      <c r="AR6" s="31">
        <f t="shared" si="9"/>
        <v>
0.10600000000000001</v>
      </c>
      <c r="AS6" s="31">
        <f t="shared" si="9"/>
        <v>
0.10600000000000001</v>
      </c>
      <c r="AT6" s="31">
        <f t="shared" si="9"/>
        <v>
5.6000000000000001E-2</v>
      </c>
      <c r="AU6" s="31">
        <f t="shared" si="9"/>
        <v>
5.6000000000000001E-2</v>
      </c>
      <c r="AV6" s="31">
        <f t="shared" si="9"/>
        <v>
3.6999999999999998E-2</v>
      </c>
      <c r="AW6" s="31">
        <f t="shared" si="9"/>
        <v>
3.6999999999999998E-2</v>
      </c>
      <c r="AX6" s="31">
        <f t="shared" si="9"/>
        <v>
3.6999999999999998E-2</v>
      </c>
      <c r="AY6" s="31">
        <f t="shared" si="9"/>
        <v>
0.17900000000000002</v>
      </c>
      <c r="AZ6" s="31">
        <f t="shared" si="9"/>
        <v>
6.8999999999999992E-2</v>
      </c>
      <c r="BB6" s="95">
        <v>
4</v>
      </c>
      <c r="BC6" s="93" t="s">
        <v>
149</v>
      </c>
      <c r="BD6" s="31">
        <v>
0.14499999999999999</v>
      </c>
      <c r="BE6" s="31">
        <v>
0.14499999999999999</v>
      </c>
      <c r="BF6" s="31">
        <v>
0.14499999999999999</v>
      </c>
      <c r="BG6" s="31">
        <v>
6.3E-2</v>
      </c>
      <c r="BH6" s="31">
        <v>
6.3999999999999987E-2</v>
      </c>
      <c r="BI6" s="31">
        <v>
6.3999999999999987E-2</v>
      </c>
      <c r="BJ6" s="31">
        <v>
5.3000000000000005E-2</v>
      </c>
      <c r="BK6" s="31">
        <v>
8.7999999999999995E-2</v>
      </c>
      <c r="BL6" s="31">
        <v>
8.7999999999999995E-2</v>
      </c>
      <c r="BM6" s="31">
        <v>
0.122</v>
      </c>
      <c r="BN6" s="31">
        <v>
0.106</v>
      </c>
      <c r="BO6" s="31">
        <v>
0.106</v>
      </c>
      <c r="BP6" s="31">
        <v>
0.125</v>
      </c>
      <c r="BQ6" s="31">
        <v>
0.09</v>
      </c>
      <c r="BR6" s="31">
        <v>
0.09</v>
      </c>
      <c r="BS6" s="31">
        <v>
0.09</v>
      </c>
      <c r="BT6" s="31">
        <v>
4.4000000000000004E-2</v>
      </c>
      <c r="BU6" s="31">
        <v>
4.4000000000000004E-2</v>
      </c>
      <c r="BV6" s="31">
        <v>
2.9000000000000001E-2</v>
      </c>
      <c r="BW6" s="31">
        <v>
2.9000000000000001E-2</v>
      </c>
      <c r="BX6" s="31">
        <v>
2.9000000000000001E-2</v>
      </c>
      <c r="BY6" s="31">
        <v>
0.14499999999999999</v>
      </c>
      <c r="BZ6" s="31">
        <v>
6.3999999999999987E-2</v>
      </c>
      <c r="CB6" s="95">
        <v>
1</v>
      </c>
      <c r="CC6" s="95">
        <v>
4</v>
      </c>
      <c r="CD6" s="95" t="str">
        <f t="shared" si="1"/>
        <v>
処遇加算Ⅰ特定加算Ⅰベア加算から新加算Ⅳ</v>
      </c>
      <c r="CE6" s="99">
        <f t="shared" si="2"/>
        <v>
-7.9000000000000015E-2</v>
      </c>
      <c r="CF6" s="99">
        <f t="shared" si="2"/>
        <v>
-7.9000000000000015E-2</v>
      </c>
      <c r="CG6" s="99">
        <f t="shared" si="2"/>
        <v>
-7.9000000000000015E-2</v>
      </c>
      <c r="CH6" s="99">
        <f t="shared" si="2"/>
        <v>
-2.6999999999999996E-2</v>
      </c>
      <c r="CI6" s="99">
        <f t="shared" si="2"/>
        <v>
-1.8000000000000002E-2</v>
      </c>
      <c r="CJ6" s="99">
        <f t="shared" si="2"/>
        <v>
-1.8000000000000002E-2</v>
      </c>
      <c r="CK6" s="99">
        <f t="shared" si="2"/>
        <v>
-2.3999999999999994E-2</v>
      </c>
      <c r="CL6" s="99">
        <f t="shared" si="2"/>
        <v>
-2.700000000000001E-2</v>
      </c>
      <c r="CM6" s="99">
        <f t="shared" si="2"/>
        <v>
-2.700000000000001E-2</v>
      </c>
      <c r="CN6" s="99">
        <f t="shared" si="2"/>
        <v>
-3.6000000000000004E-2</v>
      </c>
      <c r="CO6" s="99">
        <f t="shared" si="3"/>
        <v>
-2.8000000000000011E-2</v>
      </c>
      <c r="CP6" s="99">
        <f t="shared" si="3"/>
        <v>
-2.8000000000000011E-2</v>
      </c>
      <c r="CQ6" s="99">
        <f t="shared" si="3"/>
        <v>
-4.0000000000000008E-2</v>
      </c>
      <c r="CR6" s="99">
        <f t="shared" si="3"/>
        <v>
-3.6000000000000004E-2</v>
      </c>
      <c r="CS6" s="99">
        <f t="shared" si="3"/>
        <v>
-3.6000000000000004E-2</v>
      </c>
      <c r="CT6" s="99">
        <f t="shared" si="3"/>
        <v>
-3.6000000000000004E-2</v>
      </c>
      <c r="CU6" s="99">
        <f t="shared" si="3"/>
        <v>
-2.4E-2</v>
      </c>
      <c r="CV6" s="99">
        <f t="shared" si="3"/>
        <v>
-2.4E-2</v>
      </c>
      <c r="CW6" s="99">
        <f t="shared" si="3"/>
        <v>
-1.6999999999999991E-2</v>
      </c>
      <c r="CX6" s="99">
        <f t="shared" si="3"/>
        <v>
-1.6999999999999991E-2</v>
      </c>
      <c r="CY6" s="99">
        <f t="shared" si="4"/>
        <v>
-1.6999999999999991E-2</v>
      </c>
      <c r="CZ6" s="99">
        <f t="shared" si="4"/>
        <v>
-7.9000000000000015E-2</v>
      </c>
      <c r="DA6" s="99">
        <f t="shared" si="4"/>
        <v>
-1.8000000000000002E-2</v>
      </c>
      <c r="DC6" s="95" t="s">
        <v>
2129</v>
      </c>
      <c r="DD6" s="99">
        <f t="shared" si="7"/>
        <v>
-0.54482758620689664</v>
      </c>
      <c r="DE6" s="99">
        <f t="shared" si="5"/>
        <v>
-0.54482758620689664</v>
      </c>
      <c r="DF6" s="99">
        <f t="shared" si="5"/>
        <v>
-0.54482758620689664</v>
      </c>
      <c r="DG6" s="99">
        <f t="shared" si="5"/>
        <v>
-0.42857142857142849</v>
      </c>
      <c r="DH6" s="99">
        <f t="shared" si="5"/>
        <v>
-0.28125000000000011</v>
      </c>
      <c r="DI6" s="99">
        <f t="shared" si="5"/>
        <v>
-0.28125000000000011</v>
      </c>
      <c r="DJ6" s="99">
        <f t="shared" si="5"/>
        <v>
-0.45283018867924513</v>
      </c>
      <c r="DK6" s="99">
        <f t="shared" si="5"/>
        <v>
-0.30681818181818193</v>
      </c>
      <c r="DL6" s="99">
        <f t="shared" si="5"/>
        <v>
-0.30681818181818193</v>
      </c>
      <c r="DM6" s="99">
        <f t="shared" si="5"/>
        <v>
-0.2950819672131148</v>
      </c>
      <c r="DN6" s="99">
        <f t="shared" si="5"/>
        <v>
-0.26415094339622652</v>
      </c>
      <c r="DO6" s="99">
        <f t="shared" si="5"/>
        <v>
-0.26415094339622652</v>
      </c>
      <c r="DP6" s="99">
        <f t="shared" si="5"/>
        <v>
-0.32000000000000006</v>
      </c>
      <c r="DQ6" s="99">
        <f t="shared" si="5"/>
        <v>
-0.40000000000000008</v>
      </c>
      <c r="DR6" s="99">
        <f t="shared" si="5"/>
        <v>
-0.40000000000000008</v>
      </c>
      <c r="DS6" s="99">
        <f t="shared" si="5"/>
        <v>
-0.40000000000000008</v>
      </c>
      <c r="DT6" s="99">
        <f t="shared" si="5"/>
        <v>
-0.54545454545454541</v>
      </c>
      <c r="DU6" s="99">
        <f t="shared" si="5"/>
        <v>
-0.54545454545454541</v>
      </c>
      <c r="DV6" s="99">
        <f t="shared" si="5"/>
        <v>
-0.58620689655172376</v>
      </c>
      <c r="DW6" s="99">
        <f t="shared" si="5"/>
        <v>
-0.58620689655172376</v>
      </c>
      <c r="DX6" s="99">
        <f t="shared" si="5"/>
        <v>
-0.58620689655172376</v>
      </c>
      <c r="DY6" s="99">
        <f t="shared" si="5"/>
        <v>
-0.54482758620689664</v>
      </c>
      <c r="DZ6" s="99">
        <f t="shared" si="5"/>
        <v>
-0.28125000000000011</v>
      </c>
    </row>
    <row r="7" spans="2:130">
      <c r="B7" s="98">
        <v>
5</v>
      </c>
      <c r="C7" s="91" t="s">
        <v>
141</v>
      </c>
      <c r="D7" s="31">
        <v>
6.3E-2</v>
      </c>
      <c r="E7" s="31">
        <v>
6.3E-2</v>
      </c>
      <c r="F7" s="31">
        <v>
6.3E-2</v>
      </c>
      <c r="G7" s="31">
        <v>
2.1000000000000001E-2</v>
      </c>
      <c r="H7" s="31">
        <v>
1.2E-2</v>
      </c>
      <c r="I7" s="31">
        <v>
1.2E-2</v>
      </c>
      <c r="J7" s="31">
        <v>
0.02</v>
      </c>
      <c r="K7" s="31">
        <v>
1.7999999999999999E-2</v>
      </c>
      <c r="L7" s="31">
        <v>
1.7999999999999999E-2</v>
      </c>
      <c r="M7" s="31">
        <v>
3.1E-2</v>
      </c>
      <c r="N7" s="31">
        <v>
1.4999999999999999E-2</v>
      </c>
      <c r="O7" s="31">
        <v>
1.4999999999999999E-2</v>
      </c>
      <c r="P7" s="31">
        <v>
3.1E-2</v>
      </c>
      <c r="Q7" s="31">
        <v>
2.7E-2</v>
      </c>
      <c r="R7" s="31">
        <v>
2.7E-2</v>
      </c>
      <c r="S7" s="31">
        <v>
2.7E-2</v>
      </c>
      <c r="T7" s="31">
        <v>
2.1000000000000001E-2</v>
      </c>
      <c r="U7" s="31">
        <v>
2.1000000000000001E-2</v>
      </c>
      <c r="V7" s="31">
        <v>
1.4999999999999999E-2</v>
      </c>
      <c r="W7" s="31">
        <v>
1.4999999999999999E-2</v>
      </c>
      <c r="X7" s="31">
        <v>
1.4999999999999999E-2</v>
      </c>
      <c r="Y7" s="31">
        <v>
6.3E-2</v>
      </c>
      <c r="Z7" s="31">
        <v>
1.2E-2</v>
      </c>
      <c r="AB7" s="95">
        <v>
5</v>
      </c>
      <c r="AC7" s="93" t="s">
        <v>
2099</v>
      </c>
      <c r="AD7" s="31">
        <f>
D3+D9+D10</f>
        <v>
0.161</v>
      </c>
      <c r="AE7" s="31">
        <f t="shared" ref="AE7:AZ7" si="10">
E3+E9+E10</f>
        <v>
0.161</v>
      </c>
      <c r="AF7" s="31">
        <f t="shared" si="10"/>
        <v>
0.161</v>
      </c>
      <c r="AG7" s="31">
        <f t="shared" si="10"/>
        <v>
6.9000000000000006E-2</v>
      </c>
      <c r="AH7" s="31">
        <f t="shared" si="10"/>
        <v>
6.9999999999999993E-2</v>
      </c>
      <c r="AI7" s="31">
        <f t="shared" si="10"/>
        <v>
6.9999999999999993E-2</v>
      </c>
      <c r="AJ7" s="31">
        <f t="shared" si="10"/>
        <v>
5.7000000000000002E-2</v>
      </c>
      <c r="AK7" s="31">
        <f t="shared" si="10"/>
        <v>
9.7000000000000003E-2</v>
      </c>
      <c r="AL7" s="31">
        <f t="shared" si="10"/>
        <v>
9.7000000000000003E-2</v>
      </c>
      <c r="AM7" s="31">
        <f t="shared" si="10"/>
        <v>
0.127</v>
      </c>
      <c r="AN7" s="31">
        <f t="shared" si="10"/>
        <v>
0.11899999999999999</v>
      </c>
      <c r="AO7" s="31">
        <f t="shared" si="10"/>
        <v>
0.11899999999999999</v>
      </c>
      <c r="AP7" s="31">
        <f t="shared" si="10"/>
        <v>
0.13400000000000001</v>
      </c>
      <c r="AQ7" s="31">
        <f t="shared" si="10"/>
        <v>
9.9000000000000005E-2</v>
      </c>
      <c r="AR7" s="31">
        <f t="shared" si="10"/>
        <v>
9.9000000000000005E-2</v>
      </c>
      <c r="AS7" s="31">
        <f t="shared" si="10"/>
        <v>
9.9000000000000005E-2</v>
      </c>
      <c r="AT7" s="31">
        <f t="shared" si="10"/>
        <v>
4.7E-2</v>
      </c>
      <c r="AU7" s="31">
        <f t="shared" si="10"/>
        <v>
4.7E-2</v>
      </c>
      <c r="AV7" s="31">
        <f t="shared" si="10"/>
        <v>
3.1E-2</v>
      </c>
      <c r="AW7" s="31">
        <f t="shared" si="10"/>
        <v>
3.1E-2</v>
      </c>
      <c r="AX7" s="31">
        <f t="shared" si="10"/>
        <v>
3.1E-2</v>
      </c>
      <c r="AY7" s="31">
        <f t="shared" si="10"/>
        <v>
0.161</v>
      </c>
      <c r="AZ7" s="31">
        <f t="shared" si="10"/>
        <v>
6.9999999999999993E-2</v>
      </c>
      <c r="BB7" s="95">
        <v>
5</v>
      </c>
      <c r="BC7" s="93" t="s">
        <v>
150</v>
      </c>
      <c r="BD7" s="31">
        <v>
0.221</v>
      </c>
      <c r="BE7" s="31">
        <v>
0.221</v>
      </c>
      <c r="BF7" s="31">
        <v>
0.221</v>
      </c>
      <c r="BG7" s="31">
        <v>
8.8999999999999996E-2</v>
      </c>
      <c r="BH7" s="31">
        <v>
8.0999999999999989E-2</v>
      </c>
      <c r="BI7" s="31">
        <v>
8.0999999999999989E-2</v>
      </c>
      <c r="BJ7" s="31">
        <v>
7.5999999999999998E-2</v>
      </c>
      <c r="BK7" s="31">
        <v>
0.113</v>
      </c>
      <c r="BL7" s="31">
        <v>
0.113</v>
      </c>
      <c r="BM7" s="31">
        <v>
0.158</v>
      </c>
      <c r="BN7" s="31">
        <v>
0.13200000000000001</v>
      </c>
      <c r="BO7" s="31">
        <v>
0.13200000000000001</v>
      </c>
      <c r="BP7" s="31">
        <v>
0.16300000000000001</v>
      </c>
      <c r="BQ7" s="31">
        <v>
0.124</v>
      </c>
      <c r="BR7" s="31">
        <v>
0.124</v>
      </c>
      <c r="BS7" s="31">
        <v>
0.124</v>
      </c>
      <c r="BT7" s="31">
        <v>
6.7000000000000004E-2</v>
      </c>
      <c r="BU7" s="31">
        <v>
6.7000000000000004E-2</v>
      </c>
      <c r="BV7" s="31">
        <v>
4.5999999999999992E-2</v>
      </c>
      <c r="BW7" s="31">
        <v>
4.5999999999999992E-2</v>
      </c>
      <c r="BX7" s="31">
        <v>
4.5999999999999992E-2</v>
      </c>
      <c r="BY7" s="31">
        <v>
0.221</v>
      </c>
      <c r="BZ7" s="31">
        <v>
8.0999999999999989E-2</v>
      </c>
      <c r="CB7" s="95">
        <v>
2</v>
      </c>
      <c r="CC7" s="95">
        <v>
1</v>
      </c>
      <c r="CD7" s="95" t="str">
        <f t="shared" si="1"/>
        <v>
処遇加算Ⅰ特定加算Ⅰベア加算なしから新加算Ⅰ</v>
      </c>
      <c r="CE7" s="99">
        <f t="shared" ref="CE7:CN11" si="11">
BD3-AD$4</f>
        <v>
4.4999999999999984E-2</v>
      </c>
      <c r="CF7" s="99">
        <f t="shared" si="11"/>
        <v>
4.4999999999999984E-2</v>
      </c>
      <c r="CG7" s="99">
        <f t="shared" si="11"/>
        <v>
4.4999999999999984E-2</v>
      </c>
      <c r="CH7" s="99">
        <f t="shared" si="11"/>
        <v>
2.0999999999999991E-2</v>
      </c>
      <c r="CI7" s="99">
        <f t="shared" si="11"/>
        <v>
2.0999999999999991E-2</v>
      </c>
      <c r="CJ7" s="99">
        <f t="shared" si="11"/>
        <v>
2.0999999999999991E-2</v>
      </c>
      <c r="CK7" s="99">
        <f t="shared" si="11"/>
        <v>
1.8999999999999989E-2</v>
      </c>
      <c r="CL7" s="99">
        <f t="shared" si="11"/>
        <v>
2.7999999999999997E-2</v>
      </c>
      <c r="CM7" s="99">
        <f t="shared" si="11"/>
        <v>
2.7999999999999997E-2</v>
      </c>
      <c r="CN7" s="99">
        <f t="shared" si="11"/>
        <v>
4.5999999999999985E-2</v>
      </c>
      <c r="CO7" s="99">
        <f t="shared" ref="CO7:CX11" si="12">
BN3-AN$4</f>
        <v>
3.2000000000000028E-2</v>
      </c>
      <c r="CP7" s="99">
        <f t="shared" si="12"/>
        <v>
3.2000000000000028E-2</v>
      </c>
      <c r="CQ7" s="99">
        <f t="shared" si="12"/>
        <v>
4.3999999999999984E-2</v>
      </c>
      <c r="CR7" s="99">
        <f t="shared" si="12"/>
        <v>
3.0000000000000013E-2</v>
      </c>
      <c r="CS7" s="99">
        <f t="shared" si="12"/>
        <v>
3.0000000000000013E-2</v>
      </c>
      <c r="CT7" s="99">
        <f t="shared" si="12"/>
        <v>
3.0000000000000013E-2</v>
      </c>
      <c r="CU7" s="99">
        <f t="shared" si="12"/>
        <v>
1.5000000000000013E-2</v>
      </c>
      <c r="CV7" s="99">
        <f t="shared" si="12"/>
        <v>
1.5000000000000013E-2</v>
      </c>
      <c r="CW7" s="99">
        <f t="shared" si="12"/>
        <v>
9.999999999999995E-3</v>
      </c>
      <c r="CX7" s="99">
        <f t="shared" si="12"/>
        <v>
9.999999999999995E-3</v>
      </c>
      <c r="CY7" s="99">
        <f t="shared" ref="CY7:DA11" si="13">
BX3-AX$4</f>
        <v>
9.999999999999995E-3</v>
      </c>
      <c r="CZ7" s="99">
        <f t="shared" si="13"/>
        <v>
4.4999999999999984E-2</v>
      </c>
      <c r="DA7" s="99">
        <f t="shared" si="13"/>
        <v>
2.0999999999999991E-2</v>
      </c>
      <c r="DC7" s="95" t="s">
        <v>
2130</v>
      </c>
      <c r="DD7" s="99">
        <f>
CE7/BD3</f>
        <v>
0.18367346938775503</v>
      </c>
      <c r="DE7" s="99">
        <f t="shared" ref="DE7:DZ11" si="14">
CF7/BE3</f>
        <v>
0.18367346938775503</v>
      </c>
      <c r="DF7" s="99">
        <f t="shared" si="14"/>
        <v>
0.18367346938775503</v>
      </c>
      <c r="DG7" s="99">
        <f t="shared" si="14"/>
        <v>
0.20999999999999994</v>
      </c>
      <c r="DH7" s="99">
        <f t="shared" si="14"/>
        <v>
0.22826086956521732</v>
      </c>
      <c r="DI7" s="99">
        <f t="shared" si="14"/>
        <v>
0.22826086956521732</v>
      </c>
      <c r="DJ7" s="99">
        <f t="shared" si="14"/>
        <v>
0.22093023255813943</v>
      </c>
      <c r="DK7" s="99">
        <f t="shared" si="14"/>
        <v>
0.21874999999999997</v>
      </c>
      <c r="DL7" s="99">
        <f t="shared" si="14"/>
        <v>
0.21874999999999997</v>
      </c>
      <c r="DM7" s="99">
        <f t="shared" si="14"/>
        <v>
0.25414364640883969</v>
      </c>
      <c r="DN7" s="99">
        <f t="shared" si="14"/>
        <v>
0.2147651006711411</v>
      </c>
      <c r="DO7" s="99">
        <f t="shared" si="14"/>
        <v>
0.2147651006711411</v>
      </c>
      <c r="DP7" s="99">
        <f t="shared" si="14"/>
        <v>
0.23655913978494614</v>
      </c>
      <c r="DQ7" s="99">
        <f t="shared" si="14"/>
        <v>
0.21428571428571436</v>
      </c>
      <c r="DR7" s="99">
        <f t="shared" si="14"/>
        <v>
0.21428571428571436</v>
      </c>
      <c r="DS7" s="99">
        <f t="shared" si="14"/>
        <v>
0.21428571428571436</v>
      </c>
      <c r="DT7" s="99">
        <f t="shared" si="14"/>
        <v>
0.20000000000000015</v>
      </c>
      <c r="DU7" s="99">
        <f t="shared" si="14"/>
        <v>
0.20000000000000015</v>
      </c>
      <c r="DV7" s="99">
        <f t="shared" si="14"/>
        <v>
0.19607843137254896</v>
      </c>
      <c r="DW7" s="99">
        <f t="shared" si="14"/>
        <v>
0.19607843137254896</v>
      </c>
      <c r="DX7" s="99">
        <f t="shared" si="14"/>
        <v>
0.19607843137254896</v>
      </c>
      <c r="DY7" s="99">
        <f t="shared" si="14"/>
        <v>
0.18367346938775503</v>
      </c>
      <c r="DZ7" s="99">
        <f t="shared" si="14"/>
        <v>
0.22826086956521732</v>
      </c>
    </row>
    <row r="8" spans="2:130">
      <c r="B8" s="98">
        <v>
6</v>
      </c>
      <c r="C8" s="91" t="s">
        <v>
142</v>
      </c>
      <c r="D8" s="31">
        <v>
4.2000000000000003E-2</v>
      </c>
      <c r="E8" s="31">
        <v>
4.2000000000000003E-2</v>
      </c>
      <c r="F8" s="31">
        <v>
4.2000000000000003E-2</v>
      </c>
      <c r="G8" s="31">
        <v>
1.4999999999999999E-2</v>
      </c>
      <c r="H8" s="31">
        <v>
0.01</v>
      </c>
      <c r="I8" s="31">
        <v>
0.01</v>
      </c>
      <c r="J8" s="31">
        <v>
1.7000000000000001E-2</v>
      </c>
      <c r="K8" s="31">
        <v>
1.2E-2</v>
      </c>
      <c r="L8" s="31">
        <v>
1.2E-2</v>
      </c>
      <c r="M8" s="31">
        <v>
2.4E-2</v>
      </c>
      <c r="N8" s="31">
        <v>
1.2E-2</v>
      </c>
      <c r="O8" s="31">
        <v>
1.2E-2</v>
      </c>
      <c r="P8" s="31">
        <v>
2.3E-2</v>
      </c>
      <c r="Q8" s="31">
        <v>
2.3E-2</v>
      </c>
      <c r="R8" s="31">
        <v>
2.3E-2</v>
      </c>
      <c r="S8" s="31">
        <v>
2.3E-2</v>
      </c>
      <c r="T8" s="31">
        <v>
1.7000000000000001E-2</v>
      </c>
      <c r="U8" s="31">
        <v>
1.7000000000000001E-2</v>
      </c>
      <c r="V8" s="31">
        <v>
1.0999999999999999E-2</v>
      </c>
      <c r="W8" s="31">
        <v>
1.0999999999999999E-2</v>
      </c>
      <c r="X8" s="31">
        <v>
1.0999999999999999E-2</v>
      </c>
      <c r="Y8" s="31">
        <v>
4.2000000000000003E-2</v>
      </c>
      <c r="Z8" s="31">
        <v>
0.01</v>
      </c>
      <c r="AB8" s="95">
        <v>
6</v>
      </c>
      <c r="AC8" s="93" t="s">
        <v>
2108</v>
      </c>
      <c r="AD8" s="96">
        <f>
D3+D9+D11</f>
        <v>
0.13700000000000001</v>
      </c>
      <c r="AE8" s="96">
        <f t="shared" ref="AE8:AZ8" si="15">
E3+E9+E11</f>
        <v>
0.13700000000000001</v>
      </c>
      <c r="AF8" s="96">
        <f t="shared" si="15"/>
        <v>
0.13700000000000001</v>
      </c>
      <c r="AG8" s="96">
        <f t="shared" si="15"/>
        <v>
5.8000000000000003E-2</v>
      </c>
      <c r="AH8" s="96">
        <f t="shared" si="15"/>
        <v>
5.8999999999999997E-2</v>
      </c>
      <c r="AI8" s="96">
        <f t="shared" si="15"/>
        <v>
5.8999999999999997E-2</v>
      </c>
      <c r="AJ8" s="96">
        <f t="shared" si="15"/>
        <v>
4.7E-2</v>
      </c>
      <c r="AK8" s="96">
        <f t="shared" si="15"/>
        <v>
8.2000000000000003E-2</v>
      </c>
      <c r="AL8" s="96">
        <f t="shared" si="15"/>
        <v>
8.2000000000000003E-2</v>
      </c>
      <c r="AM8" s="96">
        <f t="shared" si="15"/>
        <v>
0.104</v>
      </c>
      <c r="AN8" s="96">
        <f t="shared" si="15"/>
        <v>
0.10199999999999999</v>
      </c>
      <c r="AO8" s="96">
        <f t="shared" si="15"/>
        <v>
0.10199999999999999</v>
      </c>
      <c r="AP8" s="96">
        <f t="shared" si="15"/>
        <v>
0.111</v>
      </c>
      <c r="AQ8" s="96">
        <f t="shared" si="15"/>
        <v>
8.3000000000000004E-2</v>
      </c>
      <c r="AR8" s="96">
        <f t="shared" si="15"/>
        <v>
8.3000000000000004E-2</v>
      </c>
      <c r="AS8" s="96">
        <f t="shared" si="15"/>
        <v>
8.3000000000000004E-2</v>
      </c>
      <c r="AT8" s="96">
        <f t="shared" si="15"/>
        <v>
3.9E-2</v>
      </c>
      <c r="AU8" s="96">
        <f t="shared" si="15"/>
        <v>
3.9E-2</v>
      </c>
      <c r="AV8" s="96">
        <f t="shared" si="15"/>
        <v>
2.5999999999999999E-2</v>
      </c>
      <c r="AW8" s="96">
        <f t="shared" si="15"/>
        <v>
2.5999999999999999E-2</v>
      </c>
      <c r="AX8" s="96">
        <f t="shared" si="15"/>
        <v>
2.5999999999999999E-2</v>
      </c>
      <c r="AY8" s="96">
        <f t="shared" si="15"/>
        <v>
0.13700000000000001</v>
      </c>
      <c r="AZ8" s="96">
        <f t="shared" si="15"/>
        <v>
5.8999999999999997E-2</v>
      </c>
      <c r="BB8" s="95">
        <v>
6</v>
      </c>
      <c r="BC8" s="93" t="s">
        <v>
151</v>
      </c>
      <c r="BD8" s="31">
        <v>
0.20799999999999999</v>
      </c>
      <c r="BE8" s="31">
        <v>
0.20799999999999999</v>
      </c>
      <c r="BF8" s="31">
        <v>
0.20799999999999999</v>
      </c>
      <c r="BG8" s="31">
        <v>
8.3999999999999991E-2</v>
      </c>
      <c r="BH8" s="31">
        <v>
7.5999999999999984E-2</v>
      </c>
      <c r="BI8" s="31">
        <v>
7.5999999999999984E-2</v>
      </c>
      <c r="BJ8" s="31">
        <v>
7.2999999999999995E-2</v>
      </c>
      <c r="BK8" s="31">
        <v>
0.106</v>
      </c>
      <c r="BL8" s="31">
        <v>
0.106</v>
      </c>
      <c r="BM8" s="31">
        <v>
0.153</v>
      </c>
      <c r="BN8" s="31">
        <v>
0.121</v>
      </c>
      <c r="BO8" s="31">
        <v>
0.121</v>
      </c>
      <c r="BP8" s="31">
        <v>
0.156</v>
      </c>
      <c r="BQ8" s="31">
        <v>
0.11699999999999999</v>
      </c>
      <c r="BR8" s="31">
        <v>
0.11699999999999999</v>
      </c>
      <c r="BS8" s="31">
        <v>
0.11699999999999999</v>
      </c>
      <c r="BT8" s="31">
        <v>
6.5000000000000002E-2</v>
      </c>
      <c r="BU8" s="31">
        <v>
6.5000000000000002E-2</v>
      </c>
      <c r="BV8" s="31">
        <v>
4.3999999999999997E-2</v>
      </c>
      <c r="BW8" s="31">
        <v>
4.3999999999999997E-2</v>
      </c>
      <c r="BX8" s="31">
        <v>
4.3999999999999997E-2</v>
      </c>
      <c r="BY8" s="31">
        <v>
0.20799999999999999</v>
      </c>
      <c r="BZ8" s="31">
        <v>
7.5999999999999984E-2</v>
      </c>
      <c r="CB8" s="95">
        <v>
2</v>
      </c>
      <c r="CC8" s="95">
        <v>
2</v>
      </c>
      <c r="CD8" s="95" t="str">
        <f t="shared" si="1"/>
        <v>
処遇加算Ⅰ特定加算Ⅰベア加算なしから新加算Ⅱ</v>
      </c>
      <c r="CE8" s="99">
        <f t="shared" si="11"/>
        <v>
2.3999999999999994E-2</v>
      </c>
      <c r="CF8" s="99">
        <f t="shared" si="11"/>
        <v>
2.3999999999999994E-2</v>
      </c>
      <c r="CG8" s="99">
        <f t="shared" si="11"/>
        <v>
2.3999999999999994E-2</v>
      </c>
      <c r="CH8" s="99">
        <f t="shared" si="11"/>
        <v>
1.4999999999999999E-2</v>
      </c>
      <c r="CI8" s="99">
        <f t="shared" si="11"/>
        <v>
1.8999999999999989E-2</v>
      </c>
      <c r="CJ8" s="99">
        <f t="shared" si="11"/>
        <v>
1.8999999999999989E-2</v>
      </c>
      <c r="CK8" s="99">
        <f t="shared" si="11"/>
        <v>
1.5999999999999986E-2</v>
      </c>
      <c r="CL8" s="99">
        <f t="shared" si="11"/>
        <v>
2.1999999999999992E-2</v>
      </c>
      <c r="CM8" s="99">
        <f t="shared" si="11"/>
        <v>
2.1999999999999992E-2</v>
      </c>
      <c r="CN8" s="99">
        <f t="shared" si="11"/>
        <v>
3.8999999999999979E-2</v>
      </c>
      <c r="CO8" s="99">
        <f t="shared" si="12"/>
        <v>
2.9000000000000026E-2</v>
      </c>
      <c r="CP8" s="99">
        <f t="shared" si="12"/>
        <v>
2.9000000000000026E-2</v>
      </c>
      <c r="CQ8" s="99">
        <f t="shared" si="12"/>
        <v>
3.5999999999999976E-2</v>
      </c>
      <c r="CR8" s="99">
        <f t="shared" si="12"/>
        <v>
2.6000000000000009E-2</v>
      </c>
      <c r="CS8" s="99">
        <f t="shared" si="12"/>
        <v>
2.6000000000000009E-2</v>
      </c>
      <c r="CT8" s="99">
        <f t="shared" si="12"/>
        <v>
2.6000000000000009E-2</v>
      </c>
      <c r="CU8" s="99">
        <f t="shared" si="12"/>
        <v>
1.100000000000001E-2</v>
      </c>
      <c r="CV8" s="99">
        <f t="shared" si="12"/>
        <v>
1.100000000000001E-2</v>
      </c>
      <c r="CW8" s="99">
        <f t="shared" si="12"/>
        <v>
5.9999999999999984E-3</v>
      </c>
      <c r="CX8" s="99">
        <f t="shared" si="12"/>
        <v>
5.9999999999999984E-3</v>
      </c>
      <c r="CY8" s="99">
        <f t="shared" si="13"/>
        <v>
5.9999999999999984E-3</v>
      </c>
      <c r="CZ8" s="99">
        <f t="shared" si="13"/>
        <v>
2.3999999999999994E-2</v>
      </c>
      <c r="DA8" s="99">
        <f t="shared" si="13"/>
        <v>
1.8999999999999989E-2</v>
      </c>
      <c r="DC8" s="95" t="s">
        <v>
2131</v>
      </c>
      <c r="DD8" s="99">
        <f t="shared" ref="DD8:DD11" si="16">
CE8/BD4</f>
        <v>
0.10714285714285711</v>
      </c>
      <c r="DE8" s="99">
        <f t="shared" si="14"/>
        <v>
0.10714285714285711</v>
      </c>
      <c r="DF8" s="99">
        <f t="shared" si="14"/>
        <v>
0.10714285714285711</v>
      </c>
      <c r="DG8" s="99">
        <f t="shared" si="14"/>
        <v>
0.15957446808510636</v>
      </c>
      <c r="DH8" s="99">
        <f t="shared" si="14"/>
        <v>
0.21111111111111103</v>
      </c>
      <c r="DI8" s="99">
        <f t="shared" si="14"/>
        <v>
0.21111111111111103</v>
      </c>
      <c r="DJ8" s="99">
        <f t="shared" si="14"/>
        <v>
0.19277108433734927</v>
      </c>
      <c r="DK8" s="99">
        <f t="shared" si="14"/>
        <v>
0.18032786885245897</v>
      </c>
      <c r="DL8" s="99">
        <f t="shared" si="14"/>
        <v>
0.18032786885245897</v>
      </c>
      <c r="DM8" s="99">
        <f t="shared" si="14"/>
        <v>
0.22413793103448265</v>
      </c>
      <c r="DN8" s="99">
        <f t="shared" si="14"/>
        <v>
0.19863013698630153</v>
      </c>
      <c r="DO8" s="99">
        <f t="shared" si="14"/>
        <v>
0.19863013698630153</v>
      </c>
      <c r="DP8" s="99">
        <f t="shared" si="14"/>
        <v>
0.20224719101123584</v>
      </c>
      <c r="DQ8" s="99">
        <f t="shared" si="14"/>
        <v>
0.19117647058823534</v>
      </c>
      <c r="DR8" s="99">
        <f t="shared" si="14"/>
        <v>
0.19117647058823534</v>
      </c>
      <c r="DS8" s="99">
        <f t="shared" si="14"/>
        <v>
0.19117647058823534</v>
      </c>
      <c r="DT8" s="99">
        <f t="shared" si="14"/>
        <v>
0.15492957746478886</v>
      </c>
      <c r="DU8" s="99">
        <f t="shared" si="14"/>
        <v>
0.15492957746478886</v>
      </c>
      <c r="DV8" s="99">
        <f t="shared" si="14"/>
        <v>
0.1276595744680851</v>
      </c>
      <c r="DW8" s="99">
        <f t="shared" si="14"/>
        <v>
0.1276595744680851</v>
      </c>
      <c r="DX8" s="99">
        <f t="shared" si="14"/>
        <v>
0.1276595744680851</v>
      </c>
      <c r="DY8" s="99">
        <f t="shared" si="14"/>
        <v>
0.10714285714285711</v>
      </c>
      <c r="DZ8" s="99">
        <f t="shared" si="14"/>
        <v>
0.21111111111111103</v>
      </c>
    </row>
    <row r="9" spans="2:130">
      <c r="B9" s="98">
        <v>
7</v>
      </c>
      <c r="C9" s="91" t="s">
        <v>
143</v>
      </c>
      <c r="D9" s="31">
        <v>
0</v>
      </c>
      <c r="E9" s="31">
        <v>
0</v>
      </c>
      <c r="F9" s="31">
        <v>
0</v>
      </c>
      <c r="G9" s="31">
        <v>
0</v>
      </c>
      <c r="H9" s="31">
        <v>
0</v>
      </c>
      <c r="I9" s="31">
        <v>
0</v>
      </c>
      <c r="J9" s="31">
        <v>
0</v>
      </c>
      <c r="K9" s="31">
        <v>
0</v>
      </c>
      <c r="L9" s="31">
        <v>
0</v>
      </c>
      <c r="M9" s="31">
        <v>
0</v>
      </c>
      <c r="N9" s="31">
        <v>
0</v>
      </c>
      <c r="O9" s="31">
        <v>
0</v>
      </c>
      <c r="P9" s="31">
        <v>
0</v>
      </c>
      <c r="Q9" s="31">
        <v>
0</v>
      </c>
      <c r="R9" s="31">
        <v>
0</v>
      </c>
      <c r="S9" s="31">
        <v>
0</v>
      </c>
      <c r="T9" s="31">
        <v>
0</v>
      </c>
      <c r="U9" s="31">
        <v>
0</v>
      </c>
      <c r="V9" s="31">
        <v>
0</v>
      </c>
      <c r="W9" s="31">
        <v>
0</v>
      </c>
      <c r="X9" s="31">
        <v>
0</v>
      </c>
      <c r="Y9" s="31">
        <v>
0</v>
      </c>
      <c r="Z9" s="31">
        <v>
0</v>
      </c>
      <c r="AB9" s="95">
        <v>
7</v>
      </c>
      <c r="AC9" s="93" t="s">
        <v>
2102</v>
      </c>
      <c r="AD9" s="31">
        <f>
D4+D7+D10</f>
        <v>
0.187</v>
      </c>
      <c r="AE9" s="31">
        <f t="shared" ref="AE9:AZ9" si="17">
E4+E7+E10</f>
        <v>
0.187</v>
      </c>
      <c r="AF9" s="31">
        <f t="shared" si="17"/>
        <v>
0.187</v>
      </c>
      <c r="AG9" s="31">
        <f t="shared" si="17"/>
        <v>
7.3999999999999996E-2</v>
      </c>
      <c r="AH9" s="31">
        <f t="shared" si="17"/>
        <v>
6.5999999999999989E-2</v>
      </c>
      <c r="AI9" s="31">
        <f t="shared" si="17"/>
        <v>
6.5999999999999989E-2</v>
      </c>
      <c r="AJ9" s="31">
        <f t="shared" si="17"/>
        <v>
6.4000000000000001E-2</v>
      </c>
      <c r="AK9" s="31">
        <f t="shared" si="17"/>
        <v>
9.2999999999999999E-2</v>
      </c>
      <c r="AL9" s="31">
        <f t="shared" si="17"/>
        <v>
9.2999999999999999E-2</v>
      </c>
      <c r="AM9" s="31">
        <f t="shared" si="17"/>
        <v>
0.13</v>
      </c>
      <c r="AN9" s="31">
        <f t="shared" si="17"/>
        <v>
0.106</v>
      </c>
      <c r="AO9" s="31">
        <f t="shared" si="17"/>
        <v>
0.106</v>
      </c>
      <c r="AP9" s="31">
        <f t="shared" si="17"/>
        <v>
0.13500000000000001</v>
      </c>
      <c r="AQ9" s="31">
        <f t="shared" si="17"/>
        <v>
0.10299999999999999</v>
      </c>
      <c r="AR9" s="31">
        <f t="shared" si="17"/>
        <v>
0.10299999999999999</v>
      </c>
      <c r="AS9" s="31">
        <f t="shared" si="17"/>
        <v>
0.10299999999999999</v>
      </c>
      <c r="AT9" s="31">
        <f t="shared" si="17"/>
        <v>
5.8000000000000003E-2</v>
      </c>
      <c r="AU9" s="31">
        <f t="shared" si="17"/>
        <v>
5.8000000000000003E-2</v>
      </c>
      <c r="AV9" s="31">
        <f t="shared" si="17"/>
        <v>
3.9E-2</v>
      </c>
      <c r="AW9" s="31">
        <f t="shared" si="17"/>
        <v>
3.9E-2</v>
      </c>
      <c r="AX9" s="31">
        <f t="shared" si="17"/>
        <v>
3.9E-2</v>
      </c>
      <c r="AY9" s="31">
        <f t="shared" si="17"/>
        <v>
0.187</v>
      </c>
      <c r="AZ9" s="31">
        <f t="shared" si="17"/>
        <v>
6.5999999999999989E-2</v>
      </c>
      <c r="BB9" s="95">
        <v>
7</v>
      </c>
      <c r="BC9" s="93" t="s">
        <v>
152</v>
      </c>
      <c r="BD9" s="31">
        <v>
0.2</v>
      </c>
      <c r="BE9" s="31">
        <v>
0.2</v>
      </c>
      <c r="BF9" s="31">
        <v>
0.2</v>
      </c>
      <c r="BG9" s="31">
        <v>
8.3000000000000004E-2</v>
      </c>
      <c r="BH9" s="31">
        <v>
7.8999999999999987E-2</v>
      </c>
      <c r="BI9" s="31">
        <v>
7.8999999999999987E-2</v>
      </c>
      <c r="BJ9" s="31">
        <v>
7.2999999999999995E-2</v>
      </c>
      <c r="BK9" s="31">
        <v>
0.107</v>
      </c>
      <c r="BL9" s="31">
        <v>
0.107</v>
      </c>
      <c r="BM9" s="31">
        <v>
0.151</v>
      </c>
      <c r="BN9" s="31">
        <v>
0.129</v>
      </c>
      <c r="BO9" s="31">
        <v>
0.129</v>
      </c>
      <c r="BP9" s="31">
        <v>
0.155</v>
      </c>
      <c r="BQ9" s="31">
        <v>
0.12000000000000001</v>
      </c>
      <c r="BR9" s="31">
        <v>
0.12000000000000001</v>
      </c>
      <c r="BS9" s="31">
        <v>
0.12000000000000001</v>
      </c>
      <c r="BT9" s="31">
        <v>
6.3E-2</v>
      </c>
      <c r="BU9" s="31">
        <v>
6.3E-2</v>
      </c>
      <c r="BV9" s="31">
        <v>
4.1999999999999996E-2</v>
      </c>
      <c r="BW9" s="31">
        <v>
4.1999999999999996E-2</v>
      </c>
      <c r="BX9" s="31">
        <v>
4.1999999999999996E-2</v>
      </c>
      <c r="BY9" s="31">
        <v>
0.2</v>
      </c>
      <c r="BZ9" s="31">
        <v>
7.8999999999999987E-2</v>
      </c>
      <c r="CB9" s="95">
        <v>
2</v>
      </c>
      <c r="CC9" s="95">
        <v>
3</v>
      </c>
      <c r="CD9" s="95" t="str">
        <f t="shared" si="1"/>
        <v>
処遇加算Ⅰ特定加算Ⅰベア加算なしから新加算Ⅲ</v>
      </c>
      <c r="CE9" s="99">
        <f t="shared" si="11"/>
        <v>
-1.8000000000000016E-2</v>
      </c>
      <c r="CF9" s="99">
        <f t="shared" si="11"/>
        <v>
-1.8000000000000016E-2</v>
      </c>
      <c r="CG9" s="99">
        <f t="shared" si="11"/>
        <v>
-1.8000000000000016E-2</v>
      </c>
      <c r="CH9" s="99">
        <f t="shared" si="11"/>
        <v>
0</v>
      </c>
      <c r="CI9" s="99">
        <f t="shared" si="11"/>
        <v>
8.9999999999999941E-3</v>
      </c>
      <c r="CJ9" s="99">
        <f t="shared" si="11"/>
        <v>
8.9999999999999941E-3</v>
      </c>
      <c r="CK9" s="99">
        <f t="shared" si="11"/>
        <v>
-1.0000000000000009E-3</v>
      </c>
      <c r="CL9" s="99">
        <f t="shared" si="11"/>
        <v>
9.999999999999995E-3</v>
      </c>
      <c r="CM9" s="99">
        <f t="shared" si="11"/>
        <v>
9.999999999999995E-3</v>
      </c>
      <c r="CN9" s="99">
        <f t="shared" si="11"/>
        <v>
1.4999999999999986E-2</v>
      </c>
      <c r="CO9" s="99">
        <f t="shared" si="12"/>
        <v>
1.7000000000000015E-2</v>
      </c>
      <c r="CP9" s="99">
        <f t="shared" si="12"/>
        <v>
1.7000000000000015E-2</v>
      </c>
      <c r="CQ9" s="99">
        <f t="shared" si="12"/>
        <v>
1.2999999999999984E-2</v>
      </c>
      <c r="CR9" s="99">
        <f t="shared" si="12"/>
        <v>
3.0000000000000027E-3</v>
      </c>
      <c r="CS9" s="99">
        <f t="shared" si="12"/>
        <v>
3.0000000000000027E-3</v>
      </c>
      <c r="CT9" s="99">
        <f t="shared" si="12"/>
        <v>
3.0000000000000027E-3</v>
      </c>
      <c r="CU9" s="99">
        <f t="shared" si="12"/>
        <v>
-5.9999999999999984E-3</v>
      </c>
      <c r="CV9" s="99">
        <f t="shared" si="12"/>
        <v>
-5.9999999999999984E-3</v>
      </c>
      <c r="CW9" s="99">
        <f t="shared" si="12"/>
        <v>
-4.9999999999999975E-3</v>
      </c>
      <c r="CX9" s="99">
        <f t="shared" si="12"/>
        <v>
-4.9999999999999975E-3</v>
      </c>
      <c r="CY9" s="99">
        <f t="shared" si="13"/>
        <v>
-4.9999999999999975E-3</v>
      </c>
      <c r="CZ9" s="99">
        <f t="shared" si="13"/>
        <v>
-1.8000000000000016E-2</v>
      </c>
      <c r="DA9" s="99">
        <f t="shared" si="13"/>
        <v>
8.9999999999999941E-3</v>
      </c>
      <c r="DC9" s="95" t="s">
        <v>
2132</v>
      </c>
      <c r="DD9" s="99">
        <f t="shared" si="16"/>
        <v>
-9.8901098901098994E-2</v>
      </c>
      <c r="DE9" s="99">
        <f t="shared" si="14"/>
        <v>
-9.8901098901098994E-2</v>
      </c>
      <c r="DF9" s="99">
        <f t="shared" si="14"/>
        <v>
-9.8901098901098994E-2</v>
      </c>
      <c r="DG9" s="99">
        <f t="shared" si="14"/>
        <v>
0</v>
      </c>
      <c r="DH9" s="99">
        <f t="shared" si="14"/>
        <v>
0.11249999999999995</v>
      </c>
      <c r="DI9" s="99">
        <f t="shared" si="14"/>
        <v>
0.11249999999999995</v>
      </c>
      <c r="DJ9" s="99">
        <f t="shared" si="14"/>
        <v>
-1.5151515151515164E-2</v>
      </c>
      <c r="DK9" s="99">
        <f t="shared" si="14"/>
        <v>
9.090909090909087E-2</v>
      </c>
      <c r="DL9" s="99">
        <f t="shared" si="14"/>
        <v>
9.090909090909087E-2</v>
      </c>
      <c r="DM9" s="99">
        <f t="shared" si="14"/>
        <v>
9.9999999999999908E-2</v>
      </c>
      <c r="DN9" s="99">
        <f t="shared" si="14"/>
        <v>
0.12686567164179116</v>
      </c>
      <c r="DO9" s="99">
        <f t="shared" si="14"/>
        <v>
0.12686567164179116</v>
      </c>
      <c r="DP9" s="99">
        <f t="shared" si="14"/>
        <v>
8.3870967741935379E-2</v>
      </c>
      <c r="DQ9" s="99">
        <f t="shared" si="14"/>
        <v>
2.6548672566371705E-2</v>
      </c>
      <c r="DR9" s="99">
        <f t="shared" si="14"/>
        <v>
2.6548672566371705E-2</v>
      </c>
      <c r="DS9" s="99">
        <f t="shared" si="14"/>
        <v>
2.6548672566371705E-2</v>
      </c>
      <c r="DT9" s="99">
        <f t="shared" si="14"/>
        <v>
-0.11111111111111108</v>
      </c>
      <c r="DU9" s="99">
        <f t="shared" si="14"/>
        <v>
-0.11111111111111108</v>
      </c>
      <c r="DV9" s="99">
        <f t="shared" si="14"/>
        <v>
-0.13888888888888884</v>
      </c>
      <c r="DW9" s="99">
        <f t="shared" si="14"/>
        <v>
-0.13888888888888884</v>
      </c>
      <c r="DX9" s="99">
        <f t="shared" si="14"/>
        <v>
-0.13888888888888884</v>
      </c>
      <c r="DY9" s="99">
        <f t="shared" si="14"/>
        <v>
-9.8901098901098994E-2</v>
      </c>
      <c r="DZ9" s="99">
        <f t="shared" si="14"/>
        <v>
0.11249999999999995</v>
      </c>
    </row>
    <row r="10" spans="2:130">
      <c r="B10" s="98">
        <v>
8</v>
      </c>
      <c r="C10" s="93" t="s">
        <v>
144</v>
      </c>
      <c r="D10" s="31">
        <v>
2.4E-2</v>
      </c>
      <c r="E10" s="31">
        <v>
2.4E-2</v>
      </c>
      <c r="F10" s="31">
        <v>
2.4E-2</v>
      </c>
      <c r="G10" s="31">
        <v>
1.0999999999999999E-2</v>
      </c>
      <c r="H10" s="31">
        <v>
1.0999999999999999E-2</v>
      </c>
      <c r="I10" s="31">
        <v>
1.0999999999999999E-2</v>
      </c>
      <c r="J10" s="31">
        <v>
0.01</v>
      </c>
      <c r="K10" s="31">
        <v>
1.4999999999999999E-2</v>
      </c>
      <c r="L10" s="31">
        <v>
1.4999999999999999E-2</v>
      </c>
      <c r="M10" s="31">
        <v>
2.3E-2</v>
      </c>
      <c r="N10" s="31">
        <v>
1.7000000000000001E-2</v>
      </c>
      <c r="O10" s="31">
        <v>
1.7000000000000001E-2</v>
      </c>
      <c r="P10" s="31">
        <v>
2.3E-2</v>
      </c>
      <c r="Q10" s="31">
        <v>
1.6E-2</v>
      </c>
      <c r="R10" s="31">
        <v>
1.6E-2</v>
      </c>
      <c r="S10" s="31">
        <v>
1.6E-2</v>
      </c>
      <c r="T10" s="31">
        <v>
8.0000000000000002E-3</v>
      </c>
      <c r="U10" s="31">
        <v>
8.0000000000000002E-3</v>
      </c>
      <c r="V10" s="31">
        <v>
5.0000000000000001E-3</v>
      </c>
      <c r="W10" s="31">
        <v>
5.0000000000000001E-3</v>
      </c>
      <c r="X10" s="31">
        <v>
5.0000000000000001E-3</v>
      </c>
      <c r="Y10" s="31">
        <v>
2.4E-2</v>
      </c>
      <c r="Z10" s="31">
        <v>
1.0999999999999999E-2</v>
      </c>
      <c r="AB10" s="95">
        <v>
8</v>
      </c>
      <c r="AC10" s="93" t="s">
        <v>
2105</v>
      </c>
      <c r="AD10" s="31">
        <f>
D4+D7+D11</f>
        <v>
0.16300000000000001</v>
      </c>
      <c r="AE10" s="31">
        <f t="shared" ref="AE10:AZ10" si="18">
E4+E7+E11</f>
        <v>
0.16300000000000001</v>
      </c>
      <c r="AF10" s="31">
        <f t="shared" si="18"/>
        <v>
0.16300000000000001</v>
      </c>
      <c r="AG10" s="31">
        <f t="shared" si="18"/>
        <v>
6.3E-2</v>
      </c>
      <c r="AH10" s="31">
        <f t="shared" si="18"/>
        <v>
5.4999999999999993E-2</v>
      </c>
      <c r="AI10" s="31">
        <f t="shared" si="18"/>
        <v>
5.4999999999999993E-2</v>
      </c>
      <c r="AJ10" s="31">
        <f t="shared" si="18"/>
        <v>
5.4000000000000006E-2</v>
      </c>
      <c r="AK10" s="31">
        <f t="shared" si="18"/>
        <v>
7.8E-2</v>
      </c>
      <c r="AL10" s="31">
        <f t="shared" si="18"/>
        <v>
7.8E-2</v>
      </c>
      <c r="AM10" s="31">
        <f t="shared" si="18"/>
        <v>
0.107</v>
      </c>
      <c r="AN10" s="31">
        <f t="shared" si="18"/>
        <v>
8.8999999999999996E-2</v>
      </c>
      <c r="AO10" s="31">
        <f t="shared" si="18"/>
        <v>
8.8999999999999996E-2</v>
      </c>
      <c r="AP10" s="31">
        <f t="shared" si="18"/>
        <v>
0.112</v>
      </c>
      <c r="AQ10" s="31">
        <f t="shared" si="18"/>
        <v>
8.6999999999999994E-2</v>
      </c>
      <c r="AR10" s="31">
        <f t="shared" si="18"/>
        <v>
8.6999999999999994E-2</v>
      </c>
      <c r="AS10" s="31">
        <f t="shared" si="18"/>
        <v>
8.6999999999999994E-2</v>
      </c>
      <c r="AT10" s="31">
        <f t="shared" si="18"/>
        <v>
0.05</v>
      </c>
      <c r="AU10" s="31">
        <f t="shared" si="18"/>
        <v>
0.05</v>
      </c>
      <c r="AV10" s="31">
        <f t="shared" si="18"/>
        <v>
3.4000000000000002E-2</v>
      </c>
      <c r="AW10" s="31">
        <f t="shared" si="18"/>
        <v>
3.4000000000000002E-2</v>
      </c>
      <c r="AX10" s="31">
        <f t="shared" si="18"/>
        <v>
3.4000000000000002E-2</v>
      </c>
      <c r="AY10" s="31">
        <f t="shared" si="18"/>
        <v>
0.16300000000000001</v>
      </c>
      <c r="AZ10" s="31">
        <f t="shared" si="18"/>
        <v>
5.4999999999999993E-2</v>
      </c>
      <c r="BB10" s="95">
        <v>
8</v>
      </c>
      <c r="BC10" s="93" t="s">
        <v>
153</v>
      </c>
      <c r="BD10" s="31">
        <v>
0.187</v>
      </c>
      <c r="BE10" s="31">
        <v>
0.187</v>
      </c>
      <c r="BF10" s="31">
        <v>
0.187</v>
      </c>
      <c r="BG10" s="31">
        <v>
7.8E-2</v>
      </c>
      <c r="BH10" s="31">
        <v>
7.3999999999999996E-2</v>
      </c>
      <c r="BI10" s="31">
        <v>
7.3999999999999996E-2</v>
      </c>
      <c r="BJ10" s="31">
        <v>
7.0000000000000007E-2</v>
      </c>
      <c r="BK10" s="31">
        <v>
9.9999999999999992E-2</v>
      </c>
      <c r="BL10" s="31">
        <v>
9.9999999999999992E-2</v>
      </c>
      <c r="BM10" s="31">
        <v>
0.14599999999999999</v>
      </c>
      <c r="BN10" s="31">
        <v>
0.11799999999999999</v>
      </c>
      <c r="BO10" s="31">
        <v>
0.11799999999999999</v>
      </c>
      <c r="BP10" s="31">
        <v>
0.14799999999999999</v>
      </c>
      <c r="BQ10" s="31">
        <v>
0.11299999999999999</v>
      </c>
      <c r="BR10" s="31">
        <v>
0.11299999999999999</v>
      </c>
      <c r="BS10" s="31">
        <v>
0.11299999999999999</v>
      </c>
      <c r="BT10" s="31">
        <v>
6.0999999999999999E-2</v>
      </c>
      <c r="BU10" s="31">
        <v>
6.0999999999999999E-2</v>
      </c>
      <c r="BV10" s="31">
        <v>
3.9999999999999994E-2</v>
      </c>
      <c r="BW10" s="31">
        <v>
3.9999999999999994E-2</v>
      </c>
      <c r="BX10" s="31">
        <v>
3.9999999999999994E-2</v>
      </c>
      <c r="BY10" s="31">
        <v>
0.187</v>
      </c>
      <c r="BZ10" s="31">
        <v>
7.3999999999999996E-2</v>
      </c>
      <c r="CB10" s="95">
        <v>
2</v>
      </c>
      <c r="CC10" s="95">
        <v>
4</v>
      </c>
      <c r="CD10" s="95" t="str">
        <f t="shared" si="1"/>
        <v>
処遇加算Ⅰ特定加算Ⅰベア加算なしから新加算Ⅳ</v>
      </c>
      <c r="CE10" s="99">
        <f t="shared" si="11"/>
        <v>
-5.5000000000000021E-2</v>
      </c>
      <c r="CF10" s="99">
        <f t="shared" si="11"/>
        <v>
-5.5000000000000021E-2</v>
      </c>
      <c r="CG10" s="99">
        <f t="shared" si="11"/>
        <v>
-5.5000000000000021E-2</v>
      </c>
      <c r="CH10" s="99">
        <f t="shared" si="11"/>
        <v>
-1.6E-2</v>
      </c>
      <c r="CI10" s="99">
        <f t="shared" si="11"/>
        <v>
-7.0000000000000062E-3</v>
      </c>
      <c r="CJ10" s="99">
        <f t="shared" si="11"/>
        <v>
-7.0000000000000062E-3</v>
      </c>
      <c r="CK10" s="99">
        <f t="shared" si="11"/>
        <v>
-1.3999999999999999E-2</v>
      </c>
      <c r="CL10" s="99">
        <f t="shared" si="11"/>
        <v>
-1.2000000000000011E-2</v>
      </c>
      <c r="CM10" s="99">
        <f t="shared" si="11"/>
        <v>
-1.2000000000000011E-2</v>
      </c>
      <c r="CN10" s="99">
        <f t="shared" si="11"/>
        <v>
-1.3000000000000012E-2</v>
      </c>
      <c r="CO10" s="99">
        <f t="shared" si="12"/>
        <v>
-1.0999999999999996E-2</v>
      </c>
      <c r="CP10" s="99">
        <f t="shared" si="12"/>
        <v>
-1.0999999999999996E-2</v>
      </c>
      <c r="CQ10" s="99">
        <f t="shared" si="12"/>
        <v>
-1.7000000000000015E-2</v>
      </c>
      <c r="CR10" s="99">
        <f t="shared" si="12"/>
        <v>
-2.0000000000000004E-2</v>
      </c>
      <c r="CS10" s="99">
        <f t="shared" si="12"/>
        <v>
-2.0000000000000004E-2</v>
      </c>
      <c r="CT10" s="99">
        <f t="shared" si="12"/>
        <v>
-2.0000000000000004E-2</v>
      </c>
      <c r="CU10" s="99">
        <f t="shared" si="12"/>
        <v>
-1.5999999999999993E-2</v>
      </c>
      <c r="CV10" s="99">
        <f t="shared" si="12"/>
        <v>
-1.5999999999999993E-2</v>
      </c>
      <c r="CW10" s="99">
        <f t="shared" si="12"/>
        <v>
-1.1999999999999993E-2</v>
      </c>
      <c r="CX10" s="99">
        <f t="shared" si="12"/>
        <v>
-1.1999999999999993E-2</v>
      </c>
      <c r="CY10" s="99">
        <f t="shared" si="13"/>
        <v>
-1.1999999999999993E-2</v>
      </c>
      <c r="CZ10" s="99">
        <f t="shared" si="13"/>
        <v>
-5.5000000000000021E-2</v>
      </c>
      <c r="DA10" s="99">
        <f t="shared" si="13"/>
        <v>
-7.0000000000000062E-3</v>
      </c>
      <c r="DC10" s="95" t="s">
        <v>
2133</v>
      </c>
      <c r="DD10" s="99">
        <f t="shared" si="16"/>
        <v>
-0.37931034482758635</v>
      </c>
      <c r="DE10" s="99">
        <f t="shared" si="14"/>
        <v>
-0.37931034482758635</v>
      </c>
      <c r="DF10" s="99">
        <f t="shared" si="14"/>
        <v>
-0.37931034482758635</v>
      </c>
      <c r="DG10" s="99">
        <f t="shared" si="14"/>
        <v>
-0.25396825396825395</v>
      </c>
      <c r="DH10" s="99">
        <f t="shared" si="14"/>
        <v>
-0.10937500000000012</v>
      </c>
      <c r="DI10" s="99">
        <f t="shared" si="14"/>
        <v>
-0.10937500000000012</v>
      </c>
      <c r="DJ10" s="99">
        <f t="shared" si="14"/>
        <v>
-0.26415094339622636</v>
      </c>
      <c r="DK10" s="99">
        <f t="shared" si="14"/>
        <v>
-0.13636363636363649</v>
      </c>
      <c r="DL10" s="99">
        <f t="shared" si="14"/>
        <v>
-0.13636363636363649</v>
      </c>
      <c r="DM10" s="99">
        <f t="shared" si="14"/>
        <v>
-0.10655737704918042</v>
      </c>
      <c r="DN10" s="99">
        <f t="shared" si="14"/>
        <v>
-0.10377358490566034</v>
      </c>
      <c r="DO10" s="99">
        <f t="shared" si="14"/>
        <v>
-0.10377358490566034</v>
      </c>
      <c r="DP10" s="99">
        <f t="shared" si="14"/>
        <v>
-0.13600000000000012</v>
      </c>
      <c r="DQ10" s="99">
        <f t="shared" si="14"/>
        <v>
-0.22222222222222227</v>
      </c>
      <c r="DR10" s="99">
        <f t="shared" si="14"/>
        <v>
-0.22222222222222227</v>
      </c>
      <c r="DS10" s="99">
        <f t="shared" si="14"/>
        <v>
-0.22222222222222227</v>
      </c>
      <c r="DT10" s="99">
        <f t="shared" si="14"/>
        <v>
-0.36363636363636342</v>
      </c>
      <c r="DU10" s="99">
        <f t="shared" si="14"/>
        <v>
-0.36363636363636342</v>
      </c>
      <c r="DV10" s="99">
        <f t="shared" si="14"/>
        <v>
-0.41379310344827563</v>
      </c>
      <c r="DW10" s="99">
        <f t="shared" si="14"/>
        <v>
-0.41379310344827563</v>
      </c>
      <c r="DX10" s="99">
        <f t="shared" si="14"/>
        <v>
-0.41379310344827563</v>
      </c>
      <c r="DY10" s="99">
        <f t="shared" si="14"/>
        <v>
-0.37931034482758635</v>
      </c>
      <c r="DZ10" s="99">
        <f t="shared" si="14"/>
        <v>
-0.10937500000000012</v>
      </c>
    </row>
    <row r="11" spans="2:130">
      <c r="B11" s="98">
        <v>
9</v>
      </c>
      <c r="C11" s="91" t="s">
        <v>
145</v>
      </c>
      <c r="D11" s="31">
        <v>
0</v>
      </c>
      <c r="E11" s="31">
        <v>
0</v>
      </c>
      <c r="F11" s="31">
        <v>
0</v>
      </c>
      <c r="G11" s="31">
        <v>
0</v>
      </c>
      <c r="H11" s="31">
        <v>
0</v>
      </c>
      <c r="I11" s="31">
        <v>
0</v>
      </c>
      <c r="J11" s="31">
        <v>
0</v>
      </c>
      <c r="K11" s="31">
        <v>
0</v>
      </c>
      <c r="L11" s="31">
        <v>
0</v>
      </c>
      <c r="M11" s="31">
        <v>
0</v>
      </c>
      <c r="N11" s="31">
        <v>
0</v>
      </c>
      <c r="O11" s="31">
        <v>
0</v>
      </c>
      <c r="P11" s="31">
        <v>
0</v>
      </c>
      <c r="Q11" s="31">
        <v>
0</v>
      </c>
      <c r="R11" s="31">
        <v>
0</v>
      </c>
      <c r="S11" s="31">
        <v>
0</v>
      </c>
      <c r="T11" s="31">
        <v>
0</v>
      </c>
      <c r="U11" s="31">
        <v>
0</v>
      </c>
      <c r="V11" s="31">
        <v>
0</v>
      </c>
      <c r="W11" s="31">
        <v>
0</v>
      </c>
      <c r="X11" s="31">
        <v>
0</v>
      </c>
      <c r="Y11" s="31">
        <v>
0</v>
      </c>
      <c r="Z11" s="31">
        <v>
0</v>
      </c>
      <c r="AB11" s="95">
        <v>
9</v>
      </c>
      <c r="AC11" s="93" t="s">
        <v>
2104</v>
      </c>
      <c r="AD11" s="31">
        <f>
D4+D8+D10</f>
        <v>
0.16600000000000001</v>
      </c>
      <c r="AE11" s="31">
        <f t="shared" ref="AE11:AZ11" si="19">
E4+E8+E10</f>
        <v>
0.16600000000000001</v>
      </c>
      <c r="AF11" s="31">
        <f t="shared" si="19"/>
        <v>
0.16600000000000001</v>
      </c>
      <c r="AG11" s="31">
        <f t="shared" si="19"/>
        <v>
6.8000000000000005E-2</v>
      </c>
      <c r="AH11" s="31">
        <f t="shared" si="19"/>
        <v>
6.4000000000000001E-2</v>
      </c>
      <c r="AI11" s="31">
        <f t="shared" si="19"/>
        <v>
6.4000000000000001E-2</v>
      </c>
      <c r="AJ11" s="31">
        <f t="shared" si="19"/>
        <v>
6.1000000000000006E-2</v>
      </c>
      <c r="AK11" s="31">
        <f t="shared" si="19"/>
        <v>
8.6999999999999994E-2</v>
      </c>
      <c r="AL11" s="31">
        <f t="shared" si="19"/>
        <v>
8.6999999999999994E-2</v>
      </c>
      <c r="AM11" s="31">
        <f t="shared" si="19"/>
        <v>
0.123</v>
      </c>
      <c r="AN11" s="31">
        <f t="shared" si="19"/>
        <v>
0.10299999999999999</v>
      </c>
      <c r="AO11" s="31">
        <f t="shared" si="19"/>
        <v>
0.10299999999999999</v>
      </c>
      <c r="AP11" s="31">
        <f t="shared" si="19"/>
        <v>
0.127</v>
      </c>
      <c r="AQ11" s="31">
        <f t="shared" si="19"/>
        <v>
9.8999999999999991E-2</v>
      </c>
      <c r="AR11" s="31">
        <f t="shared" si="19"/>
        <v>
9.8999999999999991E-2</v>
      </c>
      <c r="AS11" s="31">
        <f t="shared" si="19"/>
        <v>
9.8999999999999991E-2</v>
      </c>
      <c r="AT11" s="31">
        <f t="shared" si="19"/>
        <v>
5.3999999999999999E-2</v>
      </c>
      <c r="AU11" s="31">
        <f t="shared" si="19"/>
        <v>
5.3999999999999999E-2</v>
      </c>
      <c r="AV11" s="31">
        <f t="shared" si="19"/>
        <v>
3.4999999999999996E-2</v>
      </c>
      <c r="AW11" s="31">
        <f t="shared" si="19"/>
        <v>
3.4999999999999996E-2</v>
      </c>
      <c r="AX11" s="31">
        <f t="shared" si="19"/>
        <v>
3.4999999999999996E-2</v>
      </c>
      <c r="AY11" s="31">
        <f t="shared" si="19"/>
        <v>
0.16600000000000001</v>
      </c>
      <c r="AZ11" s="31">
        <f t="shared" si="19"/>
        <v>
6.4000000000000001E-2</v>
      </c>
      <c r="BB11" s="95">
        <v>
9</v>
      </c>
      <c r="BC11" s="93" t="s">
        <v>
154</v>
      </c>
      <c r="BD11" s="31">
        <v>
0.184</v>
      </c>
      <c r="BE11" s="31">
        <v>
0.184</v>
      </c>
      <c r="BF11" s="31">
        <v>
0.184</v>
      </c>
      <c r="BG11" s="31">
        <v>
7.2999999999999995E-2</v>
      </c>
      <c r="BH11" s="31">
        <v>
6.4999999999999988E-2</v>
      </c>
      <c r="BI11" s="31">
        <v>
6.4999999999999988E-2</v>
      </c>
      <c r="BJ11" s="31">
        <v>
6.3E-2</v>
      </c>
      <c r="BK11" s="31">
        <v>
9.0999999999999998E-2</v>
      </c>
      <c r="BL11" s="31">
        <v>
9.0999999999999998E-2</v>
      </c>
      <c r="BM11" s="31">
        <v>
0.13</v>
      </c>
      <c r="BN11" s="31">
        <v>
0.104</v>
      </c>
      <c r="BO11" s="31">
        <v>
0.104</v>
      </c>
      <c r="BP11" s="31">
        <v>
0.13300000000000001</v>
      </c>
      <c r="BQ11" s="31">
        <v>
0.10099999999999999</v>
      </c>
      <c r="BR11" s="31">
        <v>
0.10099999999999999</v>
      </c>
      <c r="BS11" s="31">
        <v>
0.10099999999999999</v>
      </c>
      <c r="BT11" s="31">
        <v>
5.7000000000000002E-2</v>
      </c>
      <c r="BU11" s="31">
        <v>
5.7000000000000002E-2</v>
      </c>
      <c r="BV11" s="31">
        <v>
3.9E-2</v>
      </c>
      <c r="BW11" s="31">
        <v>
3.9E-2</v>
      </c>
      <c r="BX11" s="31">
        <v>
3.9E-2</v>
      </c>
      <c r="BY11" s="31">
        <v>
0.184</v>
      </c>
      <c r="BZ11" s="31">
        <v>
6.4999999999999988E-2</v>
      </c>
      <c r="CB11" s="95">
        <v>
2</v>
      </c>
      <c r="CC11" s="95">
        <v>
5</v>
      </c>
      <c r="CD11" s="95" t="str">
        <f t="shared" si="1"/>
        <v>
処遇加算Ⅰ特定加算Ⅰベア加算なしから新加算Ⅴ（１）</v>
      </c>
      <c r="CE11" s="99">
        <f t="shared" si="11"/>
        <v>
2.0999999999999991E-2</v>
      </c>
      <c r="CF11" s="99">
        <f t="shared" si="11"/>
        <v>
2.0999999999999991E-2</v>
      </c>
      <c r="CG11" s="99">
        <f t="shared" si="11"/>
        <v>
2.0999999999999991E-2</v>
      </c>
      <c r="CH11" s="99">
        <f t="shared" si="11"/>
        <v>
9.999999999999995E-3</v>
      </c>
      <c r="CI11" s="99">
        <f t="shared" si="11"/>
        <v>
9.999999999999995E-3</v>
      </c>
      <c r="CJ11" s="99">
        <f t="shared" si="11"/>
        <v>
9.999999999999995E-3</v>
      </c>
      <c r="CK11" s="99">
        <f t="shared" si="11"/>
        <v>
8.9999999999999941E-3</v>
      </c>
      <c r="CL11" s="99">
        <f t="shared" si="11"/>
        <v>
1.2999999999999998E-2</v>
      </c>
      <c r="CM11" s="99">
        <f t="shared" si="11"/>
        <v>
1.2999999999999998E-2</v>
      </c>
      <c r="CN11" s="99">
        <f t="shared" si="11"/>
        <v>
2.2999999999999993E-2</v>
      </c>
      <c r="CO11" s="99">
        <f t="shared" si="12"/>
        <v>
1.5000000000000013E-2</v>
      </c>
      <c r="CP11" s="99">
        <f t="shared" si="12"/>
        <v>
1.5000000000000013E-2</v>
      </c>
      <c r="CQ11" s="99">
        <f t="shared" si="12"/>
        <v>
2.0999999999999991E-2</v>
      </c>
      <c r="CR11" s="99">
        <f t="shared" si="12"/>
        <v>
1.3999999999999999E-2</v>
      </c>
      <c r="CS11" s="99">
        <f t="shared" si="12"/>
        <v>
1.3999999999999999E-2</v>
      </c>
      <c r="CT11" s="99">
        <f t="shared" si="12"/>
        <v>
1.3999999999999999E-2</v>
      </c>
      <c r="CU11" s="99">
        <f t="shared" si="12"/>
        <v>
7.0000000000000062E-3</v>
      </c>
      <c r="CV11" s="99">
        <f t="shared" si="12"/>
        <v>
7.0000000000000062E-3</v>
      </c>
      <c r="CW11" s="99">
        <f t="shared" si="12"/>
        <v>
4.9999999999999975E-3</v>
      </c>
      <c r="CX11" s="99">
        <f t="shared" si="12"/>
        <v>
4.9999999999999975E-3</v>
      </c>
      <c r="CY11" s="99">
        <f t="shared" si="13"/>
        <v>
4.9999999999999975E-3</v>
      </c>
      <c r="CZ11" s="99">
        <f t="shared" si="13"/>
        <v>
2.0999999999999991E-2</v>
      </c>
      <c r="DA11" s="99">
        <f t="shared" si="13"/>
        <v>
9.999999999999995E-3</v>
      </c>
      <c r="DC11" s="95" t="s">
        <v>
2134</v>
      </c>
      <c r="DD11" s="99">
        <f t="shared" si="16"/>
        <v>
9.5022624434389094E-2</v>
      </c>
      <c r="DE11" s="99">
        <f t="shared" si="14"/>
        <v>
9.5022624434389094E-2</v>
      </c>
      <c r="DF11" s="99">
        <f t="shared" si="14"/>
        <v>
9.5022624434389094E-2</v>
      </c>
      <c r="DG11" s="99">
        <f t="shared" si="14"/>
        <v>
0.11235955056179771</v>
      </c>
      <c r="DH11" s="99">
        <f t="shared" si="14"/>
        <v>
0.12345679012345674</v>
      </c>
      <c r="DI11" s="99">
        <f t="shared" si="14"/>
        <v>
0.12345679012345674</v>
      </c>
      <c r="DJ11" s="99">
        <f t="shared" si="14"/>
        <v>
0.11842105263157887</v>
      </c>
      <c r="DK11" s="99">
        <f t="shared" si="14"/>
        <v>
0.11504424778761059</v>
      </c>
      <c r="DL11" s="99">
        <f t="shared" si="14"/>
        <v>
0.11504424778761059</v>
      </c>
      <c r="DM11" s="99">
        <f t="shared" si="14"/>
        <v>
0.1455696202531645</v>
      </c>
      <c r="DN11" s="99">
        <f t="shared" si="14"/>
        <v>
0.11363636363636373</v>
      </c>
      <c r="DO11" s="99">
        <f t="shared" si="14"/>
        <v>
0.11363636363636373</v>
      </c>
      <c r="DP11" s="99">
        <f t="shared" si="14"/>
        <v>
0.12883435582822081</v>
      </c>
      <c r="DQ11" s="99">
        <f t="shared" si="14"/>
        <v>
0.1129032258064516</v>
      </c>
      <c r="DR11" s="99">
        <f t="shared" si="14"/>
        <v>
0.1129032258064516</v>
      </c>
      <c r="DS11" s="99">
        <f t="shared" si="14"/>
        <v>
0.1129032258064516</v>
      </c>
      <c r="DT11" s="99">
        <f t="shared" si="14"/>
        <v>
0.1044776119402986</v>
      </c>
      <c r="DU11" s="99">
        <f t="shared" si="14"/>
        <v>
0.1044776119402986</v>
      </c>
      <c r="DV11" s="99">
        <f t="shared" si="14"/>
        <v>
0.10869565217391301</v>
      </c>
      <c r="DW11" s="99">
        <f t="shared" si="14"/>
        <v>
0.10869565217391301</v>
      </c>
      <c r="DX11" s="99">
        <f t="shared" si="14"/>
        <v>
0.10869565217391301</v>
      </c>
      <c r="DY11" s="99">
        <f t="shared" si="14"/>
        <v>
9.5022624434389094E-2</v>
      </c>
      <c r="DZ11" s="99">
        <f t="shared" si="14"/>
        <v>
0.12345679012345674</v>
      </c>
    </row>
    <row r="12" spans="2:130">
      <c r="AB12" s="95">
        <v>
10</v>
      </c>
      <c r="AC12" s="93" t="s">
        <v>
2106</v>
      </c>
      <c r="AD12" s="96">
        <f>
D4+D8+D11</f>
        <v>
0.14200000000000002</v>
      </c>
      <c r="AE12" s="96">
        <f t="shared" ref="AE12:AZ12" si="20">
E4+E8+E11</f>
        <v>
0.14200000000000002</v>
      </c>
      <c r="AF12" s="96">
        <f t="shared" si="20"/>
        <v>
0.14200000000000002</v>
      </c>
      <c r="AG12" s="96">
        <f t="shared" si="20"/>
        <v>
5.7000000000000002E-2</v>
      </c>
      <c r="AH12" s="96">
        <f t="shared" si="20"/>
        <v>
5.2999999999999999E-2</v>
      </c>
      <c r="AI12" s="96">
        <f t="shared" si="20"/>
        <v>
5.2999999999999999E-2</v>
      </c>
      <c r="AJ12" s="96">
        <f t="shared" si="20"/>
        <v>
5.1000000000000004E-2</v>
      </c>
      <c r="AK12" s="96">
        <f t="shared" si="20"/>
        <v>
7.1999999999999995E-2</v>
      </c>
      <c r="AL12" s="96">
        <f t="shared" si="20"/>
        <v>
7.1999999999999995E-2</v>
      </c>
      <c r="AM12" s="96">
        <f t="shared" si="20"/>
        <v>
0.1</v>
      </c>
      <c r="AN12" s="96">
        <f t="shared" si="20"/>
        <v>
8.5999999999999993E-2</v>
      </c>
      <c r="AO12" s="96">
        <f t="shared" si="20"/>
        <v>
8.5999999999999993E-2</v>
      </c>
      <c r="AP12" s="96">
        <f t="shared" si="20"/>
        <v>
0.10400000000000001</v>
      </c>
      <c r="AQ12" s="96">
        <f t="shared" si="20"/>
        <v>
8.299999999999999E-2</v>
      </c>
      <c r="AR12" s="96">
        <f t="shared" si="20"/>
        <v>
8.299999999999999E-2</v>
      </c>
      <c r="AS12" s="96">
        <f t="shared" si="20"/>
        <v>
8.299999999999999E-2</v>
      </c>
      <c r="AT12" s="96">
        <f t="shared" si="20"/>
        <v>
4.5999999999999999E-2</v>
      </c>
      <c r="AU12" s="96">
        <f t="shared" si="20"/>
        <v>
4.5999999999999999E-2</v>
      </c>
      <c r="AV12" s="96">
        <f t="shared" si="20"/>
        <v>
0.03</v>
      </c>
      <c r="AW12" s="96">
        <f t="shared" si="20"/>
        <v>
0.03</v>
      </c>
      <c r="AX12" s="96">
        <f t="shared" si="20"/>
        <v>
0.03</v>
      </c>
      <c r="AY12" s="96">
        <f t="shared" si="20"/>
        <v>
0.14200000000000002</v>
      </c>
      <c r="AZ12" s="96">
        <f t="shared" si="20"/>
        <v>
5.2999999999999999E-2</v>
      </c>
      <c r="BB12" s="95">
        <v>
10</v>
      </c>
      <c r="BC12" s="93" t="s">
        <v>
155</v>
      </c>
      <c r="BD12" s="96">
        <v>
0.16300000000000001</v>
      </c>
      <c r="BE12" s="96">
        <v>
0.16300000000000001</v>
      </c>
      <c r="BF12" s="96">
        <v>
0.16300000000000001</v>
      </c>
      <c r="BG12" s="96">
        <v>
6.7000000000000004E-2</v>
      </c>
      <c r="BH12" s="96">
        <v>
6.3E-2</v>
      </c>
      <c r="BI12" s="96">
        <v>
6.3E-2</v>
      </c>
      <c r="BJ12" s="96">
        <v>
6.0000000000000005E-2</v>
      </c>
      <c r="BK12" s="96">
        <v>
8.4999999999999992E-2</v>
      </c>
      <c r="BL12" s="96">
        <v>
8.4999999999999992E-2</v>
      </c>
      <c r="BM12" s="96">
        <v>
0.123</v>
      </c>
      <c r="BN12" s="96">
        <v>
0.10099999999999999</v>
      </c>
      <c r="BO12" s="96">
        <v>
0.10099999999999999</v>
      </c>
      <c r="BP12" s="96">
        <v>
0.125</v>
      </c>
      <c r="BQ12" s="96">
        <v>
9.6999999999999989E-2</v>
      </c>
      <c r="BR12" s="96">
        <v>
9.6999999999999989E-2</v>
      </c>
      <c r="BS12" s="96">
        <v>
9.6999999999999989E-2</v>
      </c>
      <c r="BT12" s="96">
        <v>
5.2999999999999999E-2</v>
      </c>
      <c r="BU12" s="96">
        <v>
5.2999999999999999E-2</v>
      </c>
      <c r="BV12" s="96">
        <v>
3.4999999999999996E-2</v>
      </c>
      <c r="BW12" s="96">
        <v>
3.4999999999999996E-2</v>
      </c>
      <c r="BX12" s="96">
        <v>
3.4999999999999996E-2</v>
      </c>
      <c r="BY12" s="96">
        <v>
0.16300000000000001</v>
      </c>
      <c r="BZ12" s="96">
        <v>
6.3E-2</v>
      </c>
      <c r="CB12" s="95">
        <v>
3</v>
      </c>
      <c r="CC12" s="95">
        <v>
1</v>
      </c>
      <c r="CD12" s="95" t="str">
        <f t="shared" si="1"/>
        <v>
処遇加算Ⅰ特定加算Ⅱベア加算から新加算Ⅰ</v>
      </c>
      <c r="CE12" s="99">
        <f t="shared" ref="CE12:CN15" si="21">
BD3-AD$5</f>
        <v>
4.1999999999999982E-2</v>
      </c>
      <c r="CF12" s="99">
        <f t="shared" si="21"/>
        <v>
4.1999999999999982E-2</v>
      </c>
      <c r="CG12" s="99">
        <f t="shared" si="21"/>
        <v>
4.1999999999999982E-2</v>
      </c>
      <c r="CH12" s="99">
        <f t="shared" si="21"/>
        <v>
1.5999999999999986E-2</v>
      </c>
      <c r="CI12" s="99">
        <f t="shared" si="21"/>
        <v>
1.1999999999999997E-2</v>
      </c>
      <c r="CJ12" s="99">
        <f t="shared" si="21"/>
        <v>
1.1999999999999997E-2</v>
      </c>
      <c r="CK12" s="99">
        <f t="shared" si="21"/>
        <v>
1.1999999999999997E-2</v>
      </c>
      <c r="CL12" s="99">
        <f t="shared" si="21"/>
        <v>
1.9000000000000003E-2</v>
      </c>
      <c r="CM12" s="99">
        <f t="shared" si="21"/>
        <v>
1.9000000000000003E-2</v>
      </c>
      <c r="CN12" s="99">
        <f t="shared" si="21"/>
        <v>
0.03</v>
      </c>
      <c r="CO12" s="99">
        <f t="shared" ref="CO12:CX15" si="22">
BN3-AN$5</f>
        <v>
1.8000000000000016E-2</v>
      </c>
      <c r="CP12" s="99">
        <f t="shared" si="22"/>
        <v>
1.8000000000000016E-2</v>
      </c>
      <c r="CQ12" s="99">
        <f t="shared" si="22"/>
        <v>
2.8999999999999998E-2</v>
      </c>
      <c r="CR12" s="99">
        <f t="shared" si="22"/>
        <v>
1.8000000000000002E-2</v>
      </c>
      <c r="CS12" s="99">
        <f t="shared" si="22"/>
        <v>
1.8000000000000002E-2</v>
      </c>
      <c r="CT12" s="99">
        <f t="shared" si="22"/>
        <v>
1.8000000000000002E-2</v>
      </c>
      <c r="CU12" s="99">
        <f t="shared" si="22"/>
        <v>
1.100000000000001E-2</v>
      </c>
      <c r="CV12" s="99">
        <f t="shared" si="22"/>
        <v>
1.100000000000001E-2</v>
      </c>
      <c r="CW12" s="99">
        <f t="shared" si="22"/>
        <v>
8.9999999999999941E-3</v>
      </c>
      <c r="CX12" s="99">
        <f t="shared" si="22"/>
        <v>
8.9999999999999941E-3</v>
      </c>
      <c r="CY12" s="99">
        <f t="shared" ref="CY12:DA15" si="23">
BX3-AX$5</f>
        <v>
8.9999999999999941E-3</v>
      </c>
      <c r="CZ12" s="99">
        <f t="shared" si="23"/>
        <v>
4.1999999999999982E-2</v>
      </c>
      <c r="DA12" s="99">
        <f t="shared" si="23"/>
        <v>
1.1999999999999997E-2</v>
      </c>
      <c r="DC12" s="95" t="s">
        <v>
2135</v>
      </c>
      <c r="DD12" s="99">
        <f>
CE12/BD3</f>
        <v>
0.17142857142857135</v>
      </c>
      <c r="DE12" s="99">
        <f t="shared" ref="DE12:DZ15" si="24">
CF12/BE3</f>
        <v>
0.17142857142857135</v>
      </c>
      <c r="DF12" s="99">
        <f t="shared" si="24"/>
        <v>
0.17142857142857135</v>
      </c>
      <c r="DG12" s="99">
        <f t="shared" si="24"/>
        <v>
0.15999999999999986</v>
      </c>
      <c r="DH12" s="99">
        <f t="shared" si="24"/>
        <v>
0.13043478260869565</v>
      </c>
      <c r="DI12" s="99">
        <f t="shared" si="24"/>
        <v>
0.13043478260869565</v>
      </c>
      <c r="DJ12" s="99">
        <f t="shared" si="24"/>
        <v>
0.1395348837209302</v>
      </c>
      <c r="DK12" s="99">
        <f t="shared" si="24"/>
        <v>
0.14843750000000003</v>
      </c>
      <c r="DL12" s="99">
        <f t="shared" si="24"/>
        <v>
0.14843750000000003</v>
      </c>
      <c r="DM12" s="99">
        <f t="shared" si="24"/>
        <v>
0.16574585635359115</v>
      </c>
      <c r="DN12" s="99">
        <f t="shared" si="24"/>
        <v>
0.12080536912751687</v>
      </c>
      <c r="DO12" s="99">
        <f t="shared" si="24"/>
        <v>
0.12080536912751687</v>
      </c>
      <c r="DP12" s="99">
        <f t="shared" si="24"/>
        <v>
0.15591397849462366</v>
      </c>
      <c r="DQ12" s="99">
        <f t="shared" si="24"/>
        <v>
0.12857142857142859</v>
      </c>
      <c r="DR12" s="99">
        <f t="shared" si="24"/>
        <v>
0.12857142857142859</v>
      </c>
      <c r="DS12" s="99">
        <f t="shared" si="24"/>
        <v>
0.12857142857142859</v>
      </c>
      <c r="DT12" s="99">
        <f t="shared" si="24"/>
        <v>
0.14666666666666678</v>
      </c>
      <c r="DU12" s="99">
        <f t="shared" si="24"/>
        <v>
0.14666666666666678</v>
      </c>
      <c r="DV12" s="99">
        <f t="shared" si="24"/>
        <v>
0.17647058823529405</v>
      </c>
      <c r="DW12" s="99">
        <f t="shared" si="24"/>
        <v>
0.17647058823529405</v>
      </c>
      <c r="DX12" s="99">
        <f t="shared" si="24"/>
        <v>
0.17647058823529405</v>
      </c>
      <c r="DY12" s="99">
        <f t="shared" si="24"/>
        <v>
0.17142857142857135</v>
      </c>
      <c r="DZ12" s="99">
        <f t="shared" si="24"/>
        <v>
0.13043478260869565</v>
      </c>
    </row>
    <row r="13" spans="2:130">
      <c r="AB13" s="95">
        <v>
11</v>
      </c>
      <c r="AC13" s="93" t="s">
        <v>
2100</v>
      </c>
      <c r="AD13" s="31">
        <f>
D4+D9+D10</f>
        <v>
0.124</v>
      </c>
      <c r="AE13" s="31">
        <f t="shared" ref="AE13:AZ13" si="25">
E4+E9+E10</f>
        <v>
0.124</v>
      </c>
      <c r="AF13" s="31">
        <f t="shared" si="25"/>
        <v>
0.124</v>
      </c>
      <c r="AG13" s="31">
        <f t="shared" si="25"/>
        <v>
5.3000000000000005E-2</v>
      </c>
      <c r="AH13" s="31">
        <f t="shared" si="25"/>
        <v>
5.3999999999999992E-2</v>
      </c>
      <c r="AI13" s="31">
        <f t="shared" si="25"/>
        <v>
5.3999999999999992E-2</v>
      </c>
      <c r="AJ13" s="31">
        <f t="shared" si="25"/>
        <v>
4.4000000000000004E-2</v>
      </c>
      <c r="AK13" s="31">
        <f t="shared" si="25"/>
        <v>
7.4999999999999997E-2</v>
      </c>
      <c r="AL13" s="31">
        <f t="shared" si="25"/>
        <v>
7.4999999999999997E-2</v>
      </c>
      <c r="AM13" s="31">
        <f t="shared" si="25"/>
        <v>
9.9000000000000005E-2</v>
      </c>
      <c r="AN13" s="31">
        <f t="shared" si="25"/>
        <v>
9.0999999999999998E-2</v>
      </c>
      <c r="AO13" s="31">
        <f t="shared" si="25"/>
        <v>
9.0999999999999998E-2</v>
      </c>
      <c r="AP13" s="31">
        <f t="shared" si="25"/>
        <v>
0.10400000000000001</v>
      </c>
      <c r="AQ13" s="31">
        <f t="shared" si="25"/>
        <v>
7.5999999999999998E-2</v>
      </c>
      <c r="AR13" s="31">
        <f t="shared" si="25"/>
        <v>
7.5999999999999998E-2</v>
      </c>
      <c r="AS13" s="31">
        <f t="shared" si="25"/>
        <v>
7.5999999999999998E-2</v>
      </c>
      <c r="AT13" s="31">
        <f t="shared" si="25"/>
        <v>
3.7000000000000005E-2</v>
      </c>
      <c r="AU13" s="31">
        <f t="shared" si="25"/>
        <v>
3.7000000000000005E-2</v>
      </c>
      <c r="AV13" s="31">
        <f t="shared" si="25"/>
        <v>
2.4E-2</v>
      </c>
      <c r="AW13" s="31">
        <f t="shared" si="25"/>
        <v>
2.4E-2</v>
      </c>
      <c r="AX13" s="31">
        <f t="shared" si="25"/>
        <v>
2.4E-2</v>
      </c>
      <c r="AY13" s="31">
        <f t="shared" si="25"/>
        <v>
0.124</v>
      </c>
      <c r="AZ13" s="31">
        <f t="shared" si="25"/>
        <v>
5.3999999999999992E-2</v>
      </c>
      <c r="BB13" s="95">
        <v>
11</v>
      </c>
      <c r="BC13" s="93" t="s">
        <v>
156</v>
      </c>
      <c r="BD13" s="96">
        <v>
0.16299999999999998</v>
      </c>
      <c r="BE13" s="96">
        <v>
0.16299999999999998</v>
      </c>
      <c r="BF13" s="96">
        <v>
0.16299999999999998</v>
      </c>
      <c r="BG13" s="96">
        <v>
6.4999999999999988E-2</v>
      </c>
      <c r="BH13" s="96">
        <v>
5.6000000000000001E-2</v>
      </c>
      <c r="BI13" s="96">
        <v>
5.6000000000000001E-2</v>
      </c>
      <c r="BJ13" s="96">
        <v>
5.8000000000000003E-2</v>
      </c>
      <c r="BK13" s="96">
        <v>
7.9000000000000001E-2</v>
      </c>
      <c r="BL13" s="96">
        <v>
7.9000000000000001E-2</v>
      </c>
      <c r="BM13" s="96">
        <v>
0.11899999999999999</v>
      </c>
      <c r="BN13" s="96">
        <v>
8.8000000000000009E-2</v>
      </c>
      <c r="BO13" s="96">
        <v>
8.8000000000000009E-2</v>
      </c>
      <c r="BP13" s="96">
        <v>
0.12000000000000001</v>
      </c>
      <c r="BQ13" s="96">
        <v>
0.09</v>
      </c>
      <c r="BR13" s="96">
        <v>
0.09</v>
      </c>
      <c r="BS13" s="96">
        <v>
0.09</v>
      </c>
      <c r="BT13" s="96">
        <v>
5.2000000000000005E-2</v>
      </c>
      <c r="BU13" s="96">
        <v>
5.2000000000000005E-2</v>
      </c>
      <c r="BV13" s="96">
        <v>
3.5000000000000003E-2</v>
      </c>
      <c r="BW13" s="96">
        <v>
3.5000000000000003E-2</v>
      </c>
      <c r="BX13" s="96">
        <v>
3.5000000000000003E-2</v>
      </c>
      <c r="BY13" s="96">
        <v>
0.16299999999999998</v>
      </c>
      <c r="BZ13" s="96">
        <v>
5.6000000000000001E-2</v>
      </c>
      <c r="CB13" s="95">
        <v>
3</v>
      </c>
      <c r="CC13" s="95">
        <v>
2</v>
      </c>
      <c r="CD13" s="95" t="str">
        <f t="shared" si="1"/>
        <v>
処遇加算Ⅰ特定加算Ⅱベア加算から新加算Ⅱ</v>
      </c>
      <c r="CE13" s="99">
        <f t="shared" si="21"/>
        <v>
2.0999999999999991E-2</v>
      </c>
      <c r="CF13" s="99">
        <f t="shared" si="21"/>
        <v>
2.0999999999999991E-2</v>
      </c>
      <c r="CG13" s="99">
        <f t="shared" si="21"/>
        <v>
2.0999999999999991E-2</v>
      </c>
      <c r="CH13" s="99">
        <f t="shared" si="21"/>
        <v>
9.999999999999995E-3</v>
      </c>
      <c r="CI13" s="99">
        <f t="shared" si="21"/>
        <v>
9.999999999999995E-3</v>
      </c>
      <c r="CJ13" s="99">
        <f t="shared" si="21"/>
        <v>
9.999999999999995E-3</v>
      </c>
      <c r="CK13" s="99">
        <f t="shared" si="21"/>
        <v>
8.9999999999999941E-3</v>
      </c>
      <c r="CL13" s="99">
        <f t="shared" si="21"/>
        <v>
1.2999999999999998E-2</v>
      </c>
      <c r="CM13" s="99">
        <f t="shared" si="21"/>
        <v>
1.2999999999999998E-2</v>
      </c>
      <c r="CN13" s="99">
        <f t="shared" si="21"/>
        <v>
2.2999999999999993E-2</v>
      </c>
      <c r="CO13" s="99">
        <f t="shared" si="22"/>
        <v>
1.5000000000000013E-2</v>
      </c>
      <c r="CP13" s="99">
        <f t="shared" si="22"/>
        <v>
1.5000000000000013E-2</v>
      </c>
      <c r="CQ13" s="99">
        <f t="shared" si="22"/>
        <v>
2.0999999999999991E-2</v>
      </c>
      <c r="CR13" s="99">
        <f t="shared" si="22"/>
        <v>
1.3999999999999999E-2</v>
      </c>
      <c r="CS13" s="99">
        <f t="shared" si="22"/>
        <v>
1.3999999999999999E-2</v>
      </c>
      <c r="CT13" s="99">
        <f t="shared" si="22"/>
        <v>
1.3999999999999999E-2</v>
      </c>
      <c r="CU13" s="99">
        <f t="shared" si="22"/>
        <v>
7.0000000000000062E-3</v>
      </c>
      <c r="CV13" s="99">
        <f t="shared" si="22"/>
        <v>
7.0000000000000062E-3</v>
      </c>
      <c r="CW13" s="99">
        <f t="shared" si="22"/>
        <v>
4.9999999999999975E-3</v>
      </c>
      <c r="CX13" s="99">
        <f t="shared" si="22"/>
        <v>
4.9999999999999975E-3</v>
      </c>
      <c r="CY13" s="99">
        <f t="shared" si="23"/>
        <v>
4.9999999999999975E-3</v>
      </c>
      <c r="CZ13" s="99">
        <f t="shared" si="23"/>
        <v>
2.0999999999999991E-2</v>
      </c>
      <c r="DA13" s="99">
        <f t="shared" si="23"/>
        <v>
9.999999999999995E-3</v>
      </c>
      <c r="DC13" s="95" t="s">
        <v>
2136</v>
      </c>
      <c r="DD13" s="99">
        <f t="shared" ref="DD13:DD15" si="26">
CE13/BD4</f>
        <v>
9.3749999999999958E-2</v>
      </c>
      <c r="DE13" s="99">
        <f t="shared" si="24"/>
        <v>
9.3749999999999958E-2</v>
      </c>
      <c r="DF13" s="99">
        <f t="shared" si="24"/>
        <v>
9.3749999999999958E-2</v>
      </c>
      <c r="DG13" s="99">
        <f t="shared" si="24"/>
        <v>
0.1063829787234042</v>
      </c>
      <c r="DH13" s="99">
        <f t="shared" si="24"/>
        <v>
0.11111111111111108</v>
      </c>
      <c r="DI13" s="99">
        <f t="shared" si="24"/>
        <v>
0.11111111111111108</v>
      </c>
      <c r="DJ13" s="99">
        <f t="shared" si="24"/>
        <v>
0.10843373493975898</v>
      </c>
      <c r="DK13" s="99">
        <f t="shared" si="24"/>
        <v>
0.10655737704918031</v>
      </c>
      <c r="DL13" s="99">
        <f t="shared" si="24"/>
        <v>
0.10655737704918031</v>
      </c>
      <c r="DM13" s="99">
        <f t="shared" si="24"/>
        <v>
0.13218390804597699</v>
      </c>
      <c r="DN13" s="99">
        <f t="shared" si="24"/>
        <v>
0.10273972602739734</v>
      </c>
      <c r="DO13" s="99">
        <f t="shared" si="24"/>
        <v>
0.10273972602739734</v>
      </c>
      <c r="DP13" s="99">
        <f t="shared" si="24"/>
        <v>
0.1179775280898876</v>
      </c>
      <c r="DQ13" s="99">
        <f t="shared" si="24"/>
        <v>
0.10294117647058822</v>
      </c>
      <c r="DR13" s="99">
        <f t="shared" si="24"/>
        <v>
0.10294117647058822</v>
      </c>
      <c r="DS13" s="99">
        <f t="shared" si="24"/>
        <v>
0.10294117647058822</v>
      </c>
      <c r="DT13" s="99">
        <f t="shared" si="24"/>
        <v>
9.8591549295774725E-2</v>
      </c>
      <c r="DU13" s="99">
        <f t="shared" si="24"/>
        <v>
9.8591549295774725E-2</v>
      </c>
      <c r="DV13" s="99">
        <f t="shared" si="24"/>
        <v>
0.10638297872340421</v>
      </c>
      <c r="DW13" s="99">
        <f t="shared" si="24"/>
        <v>
0.10638297872340421</v>
      </c>
      <c r="DX13" s="99">
        <f t="shared" si="24"/>
        <v>
0.10638297872340421</v>
      </c>
      <c r="DY13" s="99">
        <f t="shared" si="24"/>
        <v>
9.3749999999999958E-2</v>
      </c>
      <c r="DZ13" s="99">
        <f t="shared" si="24"/>
        <v>
0.11111111111111108</v>
      </c>
    </row>
    <row r="14" spans="2:130">
      <c r="AB14" s="95">
        <v>
12</v>
      </c>
      <c r="AC14" s="93" t="s">
        <v>
2111</v>
      </c>
      <c r="AD14" s="96">
        <f>
D4+D9+D11</f>
        <v>
0.1</v>
      </c>
      <c r="AE14" s="96">
        <f t="shared" ref="AE14:AZ14" si="27">
E4+E9+E11</f>
        <v>
0.1</v>
      </c>
      <c r="AF14" s="96">
        <f t="shared" si="27"/>
        <v>
0.1</v>
      </c>
      <c r="AG14" s="96">
        <f t="shared" si="27"/>
        <v>
4.2000000000000003E-2</v>
      </c>
      <c r="AH14" s="96">
        <f t="shared" si="27"/>
        <v>
4.2999999999999997E-2</v>
      </c>
      <c r="AI14" s="96">
        <f t="shared" si="27"/>
        <v>
4.2999999999999997E-2</v>
      </c>
      <c r="AJ14" s="96">
        <f t="shared" si="27"/>
        <v>
3.4000000000000002E-2</v>
      </c>
      <c r="AK14" s="96">
        <f t="shared" si="27"/>
        <v>
0.06</v>
      </c>
      <c r="AL14" s="96">
        <f t="shared" si="27"/>
        <v>
0.06</v>
      </c>
      <c r="AM14" s="96">
        <f t="shared" si="27"/>
        <v>
7.5999999999999998E-2</v>
      </c>
      <c r="AN14" s="96">
        <f t="shared" si="27"/>
        <v>
7.3999999999999996E-2</v>
      </c>
      <c r="AO14" s="96">
        <f t="shared" si="27"/>
        <v>
7.3999999999999996E-2</v>
      </c>
      <c r="AP14" s="96">
        <f t="shared" si="27"/>
        <v>
8.1000000000000003E-2</v>
      </c>
      <c r="AQ14" s="96">
        <f t="shared" si="27"/>
        <v>
0.06</v>
      </c>
      <c r="AR14" s="96">
        <f t="shared" si="27"/>
        <v>
0.06</v>
      </c>
      <c r="AS14" s="96">
        <f t="shared" si="27"/>
        <v>
0.06</v>
      </c>
      <c r="AT14" s="96">
        <f t="shared" si="27"/>
        <v>
2.9000000000000001E-2</v>
      </c>
      <c r="AU14" s="96">
        <f t="shared" si="27"/>
        <v>
2.9000000000000001E-2</v>
      </c>
      <c r="AV14" s="96">
        <f t="shared" si="27"/>
        <v>
1.9E-2</v>
      </c>
      <c r="AW14" s="96">
        <f t="shared" si="27"/>
        <v>
1.9E-2</v>
      </c>
      <c r="AX14" s="96">
        <f t="shared" si="27"/>
        <v>
1.9E-2</v>
      </c>
      <c r="AY14" s="96">
        <f t="shared" si="27"/>
        <v>
0.1</v>
      </c>
      <c r="AZ14" s="96">
        <f t="shared" si="27"/>
        <v>
4.2999999999999997E-2</v>
      </c>
      <c r="BB14" s="95">
        <v>
12</v>
      </c>
      <c r="BC14" s="93" t="s">
        <v>
157</v>
      </c>
      <c r="BD14" s="96">
        <v>
0.158</v>
      </c>
      <c r="BE14" s="96">
        <v>
0.158</v>
      </c>
      <c r="BF14" s="96">
        <v>
0.158</v>
      </c>
      <c r="BG14" s="96">
        <v>
6.8000000000000005E-2</v>
      </c>
      <c r="BH14" s="96">
        <v>
6.8999999999999992E-2</v>
      </c>
      <c r="BI14" s="96">
        <v>
6.8999999999999992E-2</v>
      </c>
      <c r="BJ14" s="96">
        <v>
5.6000000000000001E-2</v>
      </c>
      <c r="BK14" s="96">
        <v>
9.5000000000000001E-2</v>
      </c>
      <c r="BL14" s="96">
        <v>
9.5000000000000001E-2</v>
      </c>
      <c r="BM14" s="96">
        <v>
0.127</v>
      </c>
      <c r="BN14" s="96">
        <v>
0.11699999999999999</v>
      </c>
      <c r="BO14" s="96">
        <v>
0.11699999999999999</v>
      </c>
      <c r="BP14" s="96">
        <v>
0.13200000000000001</v>
      </c>
      <c r="BQ14" s="96">
        <v>
9.7000000000000003E-2</v>
      </c>
      <c r="BR14" s="96">
        <v>
9.7000000000000003E-2</v>
      </c>
      <c r="BS14" s="96">
        <v>
9.7000000000000003E-2</v>
      </c>
      <c r="BT14" s="96">
        <v>
4.5999999999999999E-2</v>
      </c>
      <c r="BU14" s="96">
        <v>
4.5999999999999999E-2</v>
      </c>
      <c r="BV14" s="96">
        <v>
3.1E-2</v>
      </c>
      <c r="BW14" s="96">
        <v>
3.1E-2</v>
      </c>
      <c r="BX14" s="96">
        <v>
3.1E-2</v>
      </c>
      <c r="BY14" s="96">
        <v>
0.158</v>
      </c>
      <c r="BZ14" s="96">
        <v>
6.8999999999999992E-2</v>
      </c>
      <c r="CB14" s="95">
        <v>
3</v>
      </c>
      <c r="CC14" s="95">
        <v>
3</v>
      </c>
      <c r="CD14" s="95" t="str">
        <f t="shared" si="1"/>
        <v>
処遇加算Ⅰ特定加算Ⅱベア加算から新加算Ⅲ</v>
      </c>
      <c r="CE14" s="99">
        <f t="shared" si="21"/>
        <v>
-2.1000000000000019E-2</v>
      </c>
      <c r="CF14" s="99">
        <f t="shared" si="21"/>
        <v>
-2.1000000000000019E-2</v>
      </c>
      <c r="CG14" s="99">
        <f t="shared" si="21"/>
        <v>
-2.1000000000000019E-2</v>
      </c>
      <c r="CH14" s="99">
        <f t="shared" si="21"/>
        <v>
-5.0000000000000044E-3</v>
      </c>
      <c r="CI14" s="99">
        <f t="shared" si="21"/>
        <v>
0</v>
      </c>
      <c r="CJ14" s="99">
        <f t="shared" si="21"/>
        <v>
0</v>
      </c>
      <c r="CK14" s="99">
        <f t="shared" si="21"/>
        <v>
-7.9999999999999932E-3</v>
      </c>
      <c r="CL14" s="99">
        <f t="shared" si="21"/>
        <v>
1.0000000000000009E-3</v>
      </c>
      <c r="CM14" s="99">
        <f t="shared" si="21"/>
        <v>
1.0000000000000009E-3</v>
      </c>
      <c r="CN14" s="99">
        <f t="shared" si="21"/>
        <v>
-1.0000000000000009E-3</v>
      </c>
      <c r="CO14" s="99">
        <f t="shared" si="22"/>
        <v>
3.0000000000000027E-3</v>
      </c>
      <c r="CP14" s="99">
        <f t="shared" si="22"/>
        <v>
3.0000000000000027E-3</v>
      </c>
      <c r="CQ14" s="99">
        <f t="shared" si="22"/>
        <v>
-2.0000000000000018E-3</v>
      </c>
      <c r="CR14" s="99">
        <f t="shared" si="22"/>
        <v>
-9.000000000000008E-3</v>
      </c>
      <c r="CS14" s="99">
        <f t="shared" si="22"/>
        <v>
-9.000000000000008E-3</v>
      </c>
      <c r="CT14" s="99">
        <f t="shared" si="22"/>
        <v>
-9.000000000000008E-3</v>
      </c>
      <c r="CU14" s="99">
        <f t="shared" si="22"/>
        <v>
-1.0000000000000002E-2</v>
      </c>
      <c r="CV14" s="99">
        <f t="shared" si="22"/>
        <v>
-1.0000000000000002E-2</v>
      </c>
      <c r="CW14" s="99">
        <f t="shared" si="22"/>
        <v>
-5.9999999999999984E-3</v>
      </c>
      <c r="CX14" s="99">
        <f t="shared" si="22"/>
        <v>
-5.9999999999999984E-3</v>
      </c>
      <c r="CY14" s="99">
        <f t="shared" si="23"/>
        <v>
-5.9999999999999984E-3</v>
      </c>
      <c r="CZ14" s="99">
        <f t="shared" si="23"/>
        <v>
-2.1000000000000019E-2</v>
      </c>
      <c r="DA14" s="99">
        <f t="shared" si="23"/>
        <v>
0</v>
      </c>
      <c r="DC14" s="95" t="s">
        <v>
2137</v>
      </c>
      <c r="DD14" s="99">
        <f t="shared" si="26"/>
        <v>
-0.11538461538461549</v>
      </c>
      <c r="DE14" s="99">
        <f t="shared" si="24"/>
        <v>
-0.11538461538461549</v>
      </c>
      <c r="DF14" s="99">
        <f t="shared" si="24"/>
        <v>
-0.11538461538461549</v>
      </c>
      <c r="DG14" s="99">
        <f t="shared" si="24"/>
        <v>
-6.3291139240506389E-2</v>
      </c>
      <c r="DH14" s="99">
        <f t="shared" si="24"/>
        <v>
0</v>
      </c>
      <c r="DI14" s="99">
        <f t="shared" si="24"/>
        <v>
0</v>
      </c>
      <c r="DJ14" s="99">
        <f t="shared" si="24"/>
        <v>
-0.1212121212121211</v>
      </c>
      <c r="DK14" s="99">
        <f t="shared" si="24"/>
        <v>
9.0909090909090991E-3</v>
      </c>
      <c r="DL14" s="99">
        <f t="shared" si="24"/>
        <v>
9.0909090909090991E-3</v>
      </c>
      <c r="DM14" s="99">
        <f t="shared" si="24"/>
        <v>
-6.6666666666666732E-3</v>
      </c>
      <c r="DN14" s="99">
        <f t="shared" si="24"/>
        <v>
2.2388059701492557E-2</v>
      </c>
      <c r="DO14" s="99">
        <f t="shared" si="24"/>
        <v>
2.2388059701492557E-2</v>
      </c>
      <c r="DP14" s="99">
        <f t="shared" si="24"/>
        <v>
-1.2903225806451625E-2</v>
      </c>
      <c r="DQ14" s="99">
        <f t="shared" si="24"/>
        <v>
-7.9646017699115113E-2</v>
      </c>
      <c r="DR14" s="99">
        <f t="shared" si="24"/>
        <v>
-7.9646017699115113E-2</v>
      </c>
      <c r="DS14" s="99">
        <f t="shared" si="24"/>
        <v>
-7.9646017699115113E-2</v>
      </c>
      <c r="DT14" s="99">
        <f t="shared" si="24"/>
        <v>
-0.18518518518518523</v>
      </c>
      <c r="DU14" s="99">
        <f t="shared" si="24"/>
        <v>
-0.18518518518518523</v>
      </c>
      <c r="DV14" s="99">
        <f t="shared" si="24"/>
        <v>
-0.16666666666666663</v>
      </c>
      <c r="DW14" s="99">
        <f t="shared" si="24"/>
        <v>
-0.16666666666666663</v>
      </c>
      <c r="DX14" s="99">
        <f t="shared" si="24"/>
        <v>
-0.16666666666666663</v>
      </c>
      <c r="DY14" s="99">
        <f t="shared" si="24"/>
        <v>
-0.11538461538461549</v>
      </c>
      <c r="DZ14" s="99">
        <f t="shared" si="24"/>
        <v>
0</v>
      </c>
    </row>
    <row r="15" spans="2:130">
      <c r="AB15" s="95">
        <v>
13</v>
      </c>
      <c r="AC15" s="93" t="s">
        <v>
2107</v>
      </c>
      <c r="AD15" s="96">
        <f>
D5+D7+D10</f>
        <v>
0.14199999999999999</v>
      </c>
      <c r="AE15" s="96">
        <f t="shared" ref="AE15:AZ15" si="28">
E5+E7+E10</f>
        <v>
0.14199999999999999</v>
      </c>
      <c r="AF15" s="96">
        <f t="shared" si="28"/>
        <v>
0.14199999999999999</v>
      </c>
      <c r="AG15" s="96">
        <f t="shared" si="28"/>
        <v>
5.4999999999999993E-2</v>
      </c>
      <c r="AH15" s="96">
        <f t="shared" si="28"/>
        <v>
4.5999999999999999E-2</v>
      </c>
      <c r="AI15" s="96">
        <f t="shared" si="28"/>
        <v>
4.5999999999999999E-2</v>
      </c>
      <c r="AJ15" s="96">
        <f t="shared" si="28"/>
        <v>
4.9000000000000002E-2</v>
      </c>
      <c r="AK15" s="96">
        <f t="shared" si="28"/>
        <v>
6.6000000000000003E-2</v>
      </c>
      <c r="AL15" s="96">
        <f t="shared" si="28"/>
        <v>
6.6000000000000003E-2</v>
      </c>
      <c r="AM15" s="96">
        <f t="shared" si="28"/>
        <v>
9.6000000000000002E-2</v>
      </c>
      <c r="AN15" s="96">
        <f t="shared" si="28"/>
        <v>
7.3000000000000009E-2</v>
      </c>
      <c r="AO15" s="96">
        <f t="shared" si="28"/>
        <v>
7.3000000000000009E-2</v>
      </c>
      <c r="AP15" s="96">
        <f t="shared" si="28"/>
        <v>
9.9000000000000005E-2</v>
      </c>
      <c r="AQ15" s="96">
        <f t="shared" si="28"/>
        <v>
7.5999999999999998E-2</v>
      </c>
      <c r="AR15" s="96">
        <f t="shared" si="28"/>
        <v>
7.5999999999999998E-2</v>
      </c>
      <c r="AS15" s="96">
        <f t="shared" si="28"/>
        <v>
7.5999999999999998E-2</v>
      </c>
      <c r="AT15" s="96">
        <f t="shared" si="28"/>
        <v>
4.5000000000000005E-2</v>
      </c>
      <c r="AU15" s="96">
        <f t="shared" si="28"/>
        <v>
4.5000000000000005E-2</v>
      </c>
      <c r="AV15" s="96">
        <f t="shared" si="28"/>
        <v>
3.0000000000000002E-2</v>
      </c>
      <c r="AW15" s="96">
        <f t="shared" si="28"/>
        <v>
3.0000000000000002E-2</v>
      </c>
      <c r="AX15" s="96">
        <f t="shared" si="28"/>
        <v>
3.0000000000000002E-2</v>
      </c>
      <c r="AY15" s="96">
        <f t="shared" si="28"/>
        <v>
0.14199999999999999</v>
      </c>
      <c r="AZ15" s="96">
        <f t="shared" si="28"/>
        <v>
4.5999999999999999E-2</v>
      </c>
      <c r="BB15" s="95">
        <v>
13</v>
      </c>
      <c r="BC15" s="93" t="s">
        <v>
158</v>
      </c>
      <c r="BD15" s="96">
        <v>
0.14199999999999999</v>
      </c>
      <c r="BE15" s="96">
        <v>
0.14199999999999999</v>
      </c>
      <c r="BF15" s="96">
        <v>
0.14199999999999999</v>
      </c>
      <c r="BG15" s="96">
        <v>
5.9000000000000004E-2</v>
      </c>
      <c r="BH15" s="96">
        <v>
5.3999999999999999E-2</v>
      </c>
      <c r="BI15" s="96">
        <v>
5.3999999999999999E-2</v>
      </c>
      <c r="BJ15" s="96">
        <v>
5.5000000000000007E-2</v>
      </c>
      <c r="BK15" s="96">
        <v>
7.2999999999999995E-2</v>
      </c>
      <c r="BL15" s="96">
        <v>
7.2999999999999995E-2</v>
      </c>
      <c r="BM15" s="96">
        <v>
0.11199999999999999</v>
      </c>
      <c r="BN15" s="96">
        <v>
8.5000000000000006E-2</v>
      </c>
      <c r="BO15" s="96">
        <v>
8.5000000000000006E-2</v>
      </c>
      <c r="BP15" s="96">
        <v>
0.112</v>
      </c>
      <c r="BQ15" s="96">
        <v>
8.6000000000000007E-2</v>
      </c>
      <c r="BR15" s="96">
        <v>
8.6000000000000007E-2</v>
      </c>
      <c r="BS15" s="96">
        <v>
8.6000000000000007E-2</v>
      </c>
      <c r="BT15" s="96">
        <v>
4.8000000000000001E-2</v>
      </c>
      <c r="BU15" s="96">
        <v>
4.8000000000000001E-2</v>
      </c>
      <c r="BV15" s="96">
        <v>
3.1E-2</v>
      </c>
      <c r="BW15" s="96">
        <v>
3.1E-2</v>
      </c>
      <c r="BX15" s="96">
        <v>
3.1E-2</v>
      </c>
      <c r="BY15" s="96">
        <v>
0.14199999999999999</v>
      </c>
      <c r="BZ15" s="96">
        <v>
5.3999999999999999E-2</v>
      </c>
      <c r="CB15" s="95">
        <v>
3</v>
      </c>
      <c r="CC15" s="95">
        <v>
4</v>
      </c>
      <c r="CD15" s="95" t="str">
        <f t="shared" si="1"/>
        <v>
処遇加算Ⅰ特定加算Ⅱベア加算から新加算Ⅳ</v>
      </c>
      <c r="CE15" s="99">
        <f t="shared" si="21"/>
        <v>
-5.8000000000000024E-2</v>
      </c>
      <c r="CF15" s="99">
        <f t="shared" si="21"/>
        <v>
-5.8000000000000024E-2</v>
      </c>
      <c r="CG15" s="99">
        <f t="shared" si="21"/>
        <v>
-5.8000000000000024E-2</v>
      </c>
      <c r="CH15" s="99">
        <f t="shared" si="21"/>
        <v>
-2.1000000000000005E-2</v>
      </c>
      <c r="CI15" s="99">
        <f t="shared" si="21"/>
        <v>
-1.6E-2</v>
      </c>
      <c r="CJ15" s="99">
        <f t="shared" si="21"/>
        <v>
-1.6E-2</v>
      </c>
      <c r="CK15" s="99">
        <f t="shared" si="21"/>
        <v>
-2.0999999999999991E-2</v>
      </c>
      <c r="CL15" s="99">
        <f t="shared" si="21"/>
        <v>
-2.1000000000000005E-2</v>
      </c>
      <c r="CM15" s="99">
        <f t="shared" si="21"/>
        <v>
-2.1000000000000005E-2</v>
      </c>
      <c r="CN15" s="99">
        <f t="shared" si="21"/>
        <v>
-2.8999999999999998E-2</v>
      </c>
      <c r="CO15" s="99">
        <f t="shared" si="22"/>
        <v>
-2.5000000000000008E-2</v>
      </c>
      <c r="CP15" s="99">
        <f t="shared" si="22"/>
        <v>
-2.5000000000000008E-2</v>
      </c>
      <c r="CQ15" s="99">
        <f t="shared" si="22"/>
        <v>
-3.2000000000000001E-2</v>
      </c>
      <c r="CR15" s="99">
        <f t="shared" si="22"/>
        <v>
-3.2000000000000015E-2</v>
      </c>
      <c r="CS15" s="99">
        <f t="shared" si="22"/>
        <v>
-3.2000000000000015E-2</v>
      </c>
      <c r="CT15" s="99">
        <f t="shared" si="22"/>
        <v>
-3.2000000000000015E-2</v>
      </c>
      <c r="CU15" s="99">
        <f t="shared" si="22"/>
        <v>
-1.9999999999999997E-2</v>
      </c>
      <c r="CV15" s="99">
        <f t="shared" si="22"/>
        <v>
-1.9999999999999997E-2</v>
      </c>
      <c r="CW15" s="99">
        <f t="shared" si="22"/>
        <v>
-1.2999999999999994E-2</v>
      </c>
      <c r="CX15" s="99">
        <f t="shared" si="22"/>
        <v>
-1.2999999999999994E-2</v>
      </c>
      <c r="CY15" s="99">
        <f t="shared" si="23"/>
        <v>
-1.2999999999999994E-2</v>
      </c>
      <c r="CZ15" s="99">
        <f t="shared" si="23"/>
        <v>
-5.8000000000000024E-2</v>
      </c>
      <c r="DA15" s="99">
        <f t="shared" si="23"/>
        <v>
-1.6E-2</v>
      </c>
      <c r="DC15" s="95" t="s">
        <v>
2138</v>
      </c>
      <c r="DD15" s="99">
        <f t="shared" si="26"/>
        <v>
-0.40000000000000019</v>
      </c>
      <c r="DE15" s="99">
        <f t="shared" si="24"/>
        <v>
-0.40000000000000019</v>
      </c>
      <c r="DF15" s="99">
        <f t="shared" si="24"/>
        <v>
-0.40000000000000019</v>
      </c>
      <c r="DG15" s="99">
        <f t="shared" si="24"/>
        <v>
-0.33333333333333343</v>
      </c>
      <c r="DH15" s="99">
        <f t="shared" si="24"/>
        <v>
-0.25000000000000006</v>
      </c>
      <c r="DI15" s="99">
        <f t="shared" si="24"/>
        <v>
-0.25000000000000006</v>
      </c>
      <c r="DJ15" s="99">
        <f t="shared" si="24"/>
        <v>
-0.39622641509433942</v>
      </c>
      <c r="DK15" s="99">
        <f t="shared" si="24"/>
        <v>
-0.2386363636363637</v>
      </c>
      <c r="DL15" s="99">
        <f t="shared" si="24"/>
        <v>
-0.2386363636363637</v>
      </c>
      <c r="DM15" s="99">
        <f t="shared" si="24"/>
        <v>
-0.23770491803278687</v>
      </c>
      <c r="DN15" s="99">
        <f t="shared" si="24"/>
        <v>
-0.23584905660377367</v>
      </c>
      <c r="DO15" s="99">
        <f t="shared" si="24"/>
        <v>
-0.23584905660377367</v>
      </c>
      <c r="DP15" s="99">
        <f t="shared" si="24"/>
        <v>
-0.25600000000000001</v>
      </c>
      <c r="DQ15" s="99">
        <f t="shared" si="24"/>
        <v>
-0.35555555555555574</v>
      </c>
      <c r="DR15" s="99">
        <f t="shared" si="24"/>
        <v>
-0.35555555555555574</v>
      </c>
      <c r="DS15" s="99">
        <f t="shared" si="24"/>
        <v>
-0.35555555555555574</v>
      </c>
      <c r="DT15" s="99">
        <f t="shared" si="24"/>
        <v>
-0.45454545454545442</v>
      </c>
      <c r="DU15" s="99">
        <f t="shared" si="24"/>
        <v>
-0.45454545454545442</v>
      </c>
      <c r="DV15" s="99">
        <f t="shared" si="24"/>
        <v>
-0.4482758620689653</v>
      </c>
      <c r="DW15" s="99">
        <f t="shared" si="24"/>
        <v>
-0.4482758620689653</v>
      </c>
      <c r="DX15" s="99">
        <f t="shared" si="24"/>
        <v>
-0.4482758620689653</v>
      </c>
      <c r="DY15" s="99">
        <f t="shared" si="24"/>
        <v>
-0.40000000000000019</v>
      </c>
      <c r="DZ15" s="99">
        <f t="shared" si="24"/>
        <v>
-0.25000000000000006</v>
      </c>
    </row>
    <row r="16" spans="2:130">
      <c r="AB16" s="95">
        <v>
14</v>
      </c>
      <c r="AC16" s="93" t="s">
        <v>
2110</v>
      </c>
      <c r="AD16" s="96">
        <f>
D5+D7+D11</f>
        <v>
0.11799999999999999</v>
      </c>
      <c r="AE16" s="96">
        <f t="shared" ref="AE16:AZ16" si="29">
E5+E7+E11</f>
        <v>
0.11799999999999999</v>
      </c>
      <c r="AF16" s="96">
        <f t="shared" si="29"/>
        <v>
0.11799999999999999</v>
      </c>
      <c r="AG16" s="96">
        <f t="shared" si="29"/>
        <v>
4.3999999999999997E-2</v>
      </c>
      <c r="AH16" s="96">
        <f t="shared" si="29"/>
        <v>
3.5000000000000003E-2</v>
      </c>
      <c r="AI16" s="96">
        <f t="shared" si="29"/>
        <v>
3.5000000000000003E-2</v>
      </c>
      <c r="AJ16" s="96">
        <f t="shared" si="29"/>
        <v>
3.9E-2</v>
      </c>
      <c r="AK16" s="96">
        <f t="shared" si="29"/>
        <v>
5.1000000000000004E-2</v>
      </c>
      <c r="AL16" s="96">
        <f t="shared" si="29"/>
        <v>
5.1000000000000004E-2</v>
      </c>
      <c r="AM16" s="96">
        <f t="shared" si="29"/>
        <v>
7.3000000000000009E-2</v>
      </c>
      <c r="AN16" s="96">
        <f t="shared" si="29"/>
        <v>
5.6000000000000001E-2</v>
      </c>
      <c r="AO16" s="96">
        <f t="shared" si="29"/>
        <v>
5.6000000000000001E-2</v>
      </c>
      <c r="AP16" s="96">
        <f t="shared" si="29"/>
        <v>
7.5999999999999998E-2</v>
      </c>
      <c r="AQ16" s="96">
        <f t="shared" si="29"/>
        <v>
0.06</v>
      </c>
      <c r="AR16" s="96">
        <f t="shared" si="29"/>
        <v>
0.06</v>
      </c>
      <c r="AS16" s="96">
        <f t="shared" si="29"/>
        <v>
0.06</v>
      </c>
      <c r="AT16" s="96">
        <f t="shared" si="29"/>
        <v>
3.7000000000000005E-2</v>
      </c>
      <c r="AU16" s="96">
        <f t="shared" si="29"/>
        <v>
3.7000000000000005E-2</v>
      </c>
      <c r="AV16" s="96">
        <f t="shared" si="29"/>
        <v>
2.5000000000000001E-2</v>
      </c>
      <c r="AW16" s="96">
        <f t="shared" si="29"/>
        <v>
2.5000000000000001E-2</v>
      </c>
      <c r="AX16" s="96">
        <f t="shared" si="29"/>
        <v>
2.5000000000000001E-2</v>
      </c>
      <c r="AY16" s="96">
        <f t="shared" si="29"/>
        <v>
0.11799999999999999</v>
      </c>
      <c r="AZ16" s="96">
        <f t="shared" si="29"/>
        <v>
3.5000000000000003E-2</v>
      </c>
      <c r="BB16" s="95">
        <v>
14</v>
      </c>
      <c r="BC16" s="93" t="s">
        <v>
159</v>
      </c>
      <c r="BD16" s="96">
        <v>
0.13899999999999998</v>
      </c>
      <c r="BE16" s="96">
        <v>
0.13899999999999998</v>
      </c>
      <c r="BF16" s="96">
        <v>
0.13899999999999998</v>
      </c>
      <c r="BG16" s="96">
        <v>
5.3999999999999999E-2</v>
      </c>
      <c r="BH16" s="96">
        <v>
4.5000000000000005E-2</v>
      </c>
      <c r="BI16" s="96">
        <v>
4.5000000000000005E-2</v>
      </c>
      <c r="BJ16" s="96">
        <v>
4.8000000000000001E-2</v>
      </c>
      <c r="BK16" s="96">
        <v>
6.4000000000000001E-2</v>
      </c>
      <c r="BL16" s="96">
        <v>
6.4000000000000001E-2</v>
      </c>
      <c r="BM16" s="96">
        <v>
9.6000000000000002E-2</v>
      </c>
      <c r="BN16" s="96">
        <v>
7.1000000000000008E-2</v>
      </c>
      <c r="BO16" s="96">
        <v>
7.1000000000000008E-2</v>
      </c>
      <c r="BP16" s="96">
        <v>
9.7000000000000003E-2</v>
      </c>
      <c r="BQ16" s="96">
        <v>
7.3999999999999996E-2</v>
      </c>
      <c r="BR16" s="96">
        <v>
7.3999999999999996E-2</v>
      </c>
      <c r="BS16" s="96">
        <v>
7.3999999999999996E-2</v>
      </c>
      <c r="BT16" s="96">
        <v>
4.4000000000000004E-2</v>
      </c>
      <c r="BU16" s="96">
        <v>
4.4000000000000004E-2</v>
      </c>
      <c r="BV16" s="96">
        <v>
3.0000000000000002E-2</v>
      </c>
      <c r="BW16" s="96">
        <v>
3.0000000000000002E-2</v>
      </c>
      <c r="BX16" s="96">
        <v>
3.0000000000000002E-2</v>
      </c>
      <c r="BY16" s="96">
        <v>
0.13899999999999998</v>
      </c>
      <c r="BZ16" s="96">
        <v>
4.5000000000000005E-2</v>
      </c>
      <c r="CB16" s="95">
        <v>
4</v>
      </c>
      <c r="CC16" s="95">
        <v>
1</v>
      </c>
      <c r="CD16" s="95" t="str">
        <f t="shared" si="1"/>
        <v>
処遇加算Ⅰ特定加算Ⅱベア加算なしから新加算Ⅰ</v>
      </c>
      <c r="CE16" s="99">
        <f t="shared" ref="CE16:CN19" si="30">
BD3-AD$6</f>
        <v>
6.5999999999999975E-2</v>
      </c>
      <c r="CF16" s="99">
        <f t="shared" si="30"/>
        <v>
6.5999999999999975E-2</v>
      </c>
      <c r="CG16" s="99">
        <f t="shared" si="30"/>
        <v>
6.5999999999999975E-2</v>
      </c>
      <c r="CH16" s="99">
        <f t="shared" si="30"/>
        <v>
2.6999999999999982E-2</v>
      </c>
      <c r="CI16" s="99">
        <f t="shared" si="30"/>
        <v>
2.2999999999999993E-2</v>
      </c>
      <c r="CJ16" s="99">
        <f t="shared" si="30"/>
        <v>
2.2999999999999993E-2</v>
      </c>
      <c r="CK16" s="99">
        <f t="shared" si="30"/>
        <v>
2.1999999999999992E-2</v>
      </c>
      <c r="CL16" s="99">
        <f t="shared" si="30"/>
        <v>
3.4000000000000002E-2</v>
      </c>
      <c r="CM16" s="99">
        <f t="shared" si="30"/>
        <v>
3.4000000000000002E-2</v>
      </c>
      <c r="CN16" s="99">
        <f t="shared" si="30"/>
        <v>
5.2999999999999992E-2</v>
      </c>
      <c r="CO16" s="99">
        <f t="shared" ref="CO16:CX19" si="31">
BN3-AN$6</f>
        <v>
3.5000000000000031E-2</v>
      </c>
      <c r="CP16" s="99">
        <f t="shared" si="31"/>
        <v>
3.5000000000000031E-2</v>
      </c>
      <c r="CQ16" s="99">
        <f t="shared" si="31"/>
        <v>
5.1999999999999991E-2</v>
      </c>
      <c r="CR16" s="99">
        <f t="shared" si="31"/>
        <v>
3.4000000000000002E-2</v>
      </c>
      <c r="CS16" s="99">
        <f t="shared" si="31"/>
        <v>
3.4000000000000002E-2</v>
      </c>
      <c r="CT16" s="99">
        <f t="shared" si="31"/>
        <v>
3.4000000000000002E-2</v>
      </c>
      <c r="CU16" s="99">
        <f t="shared" si="31"/>
        <v>
1.900000000000001E-2</v>
      </c>
      <c r="CV16" s="99">
        <f t="shared" si="31"/>
        <v>
1.900000000000001E-2</v>
      </c>
      <c r="CW16" s="99">
        <f t="shared" si="31"/>
        <v>
1.3999999999999992E-2</v>
      </c>
      <c r="CX16" s="99">
        <f t="shared" si="31"/>
        <v>
1.3999999999999992E-2</v>
      </c>
      <c r="CY16" s="99">
        <f t="shared" ref="CY16:DA19" si="32">
BX3-AX$6</f>
        <v>
1.3999999999999992E-2</v>
      </c>
      <c r="CZ16" s="99">
        <f t="shared" si="32"/>
        <v>
6.5999999999999975E-2</v>
      </c>
      <c r="DA16" s="99">
        <f t="shared" si="32"/>
        <v>
2.2999999999999993E-2</v>
      </c>
      <c r="DC16" s="95" t="s">
        <v>
2139</v>
      </c>
      <c r="DD16" s="99">
        <f>
CE16/BD3</f>
        <v>
0.26938775510204072</v>
      </c>
      <c r="DE16" s="99">
        <f t="shared" ref="DE16:DZ19" si="33">
CF16/BE3</f>
        <v>
0.26938775510204072</v>
      </c>
      <c r="DF16" s="99">
        <f t="shared" si="33"/>
        <v>
0.26938775510204072</v>
      </c>
      <c r="DG16" s="99">
        <f t="shared" si="33"/>
        <v>
0.26999999999999985</v>
      </c>
      <c r="DH16" s="99">
        <f t="shared" si="33"/>
        <v>
0.24999999999999997</v>
      </c>
      <c r="DI16" s="99">
        <f t="shared" si="33"/>
        <v>
0.24999999999999997</v>
      </c>
      <c r="DJ16" s="99">
        <f t="shared" si="33"/>
        <v>
0.25581395348837199</v>
      </c>
      <c r="DK16" s="99">
        <f t="shared" si="33"/>
        <v>
0.265625</v>
      </c>
      <c r="DL16" s="99">
        <f t="shared" si="33"/>
        <v>
0.265625</v>
      </c>
      <c r="DM16" s="99">
        <f t="shared" si="33"/>
        <v>
0.29281767955801102</v>
      </c>
      <c r="DN16" s="99">
        <f t="shared" si="33"/>
        <v>
0.23489932885906059</v>
      </c>
      <c r="DO16" s="99">
        <f t="shared" si="33"/>
        <v>
0.23489932885906059</v>
      </c>
      <c r="DP16" s="99">
        <f t="shared" si="33"/>
        <v>
0.27956989247311825</v>
      </c>
      <c r="DQ16" s="99">
        <f t="shared" si="33"/>
        <v>
0.24285714285714285</v>
      </c>
      <c r="DR16" s="99">
        <f t="shared" si="33"/>
        <v>
0.24285714285714285</v>
      </c>
      <c r="DS16" s="99">
        <f t="shared" si="33"/>
        <v>
0.24285714285714285</v>
      </c>
      <c r="DT16" s="99">
        <f t="shared" si="33"/>
        <v>
0.25333333333333341</v>
      </c>
      <c r="DU16" s="99">
        <f t="shared" si="33"/>
        <v>
0.25333333333333341</v>
      </c>
      <c r="DV16" s="99">
        <f t="shared" si="33"/>
        <v>
0.27450980392156854</v>
      </c>
      <c r="DW16" s="99">
        <f t="shared" si="33"/>
        <v>
0.27450980392156854</v>
      </c>
      <c r="DX16" s="99">
        <f t="shared" si="33"/>
        <v>
0.27450980392156854</v>
      </c>
      <c r="DY16" s="99">
        <f t="shared" si="33"/>
        <v>
0.26938775510204072</v>
      </c>
      <c r="DZ16" s="99">
        <f t="shared" si="33"/>
        <v>
0.24999999999999997</v>
      </c>
    </row>
    <row r="17" spans="28:130">
      <c r="AB17" s="95">
        <v>
15</v>
      </c>
      <c r="AC17" s="93" t="s">
        <v>
2109</v>
      </c>
      <c r="AD17" s="96">
        <f>
D5+D8+D10</f>
        <v>
0.121</v>
      </c>
      <c r="AE17" s="96">
        <f t="shared" ref="AE17:AZ17" si="34">
E5+E8+E10</f>
        <v>
0.121</v>
      </c>
      <c r="AF17" s="96">
        <f t="shared" si="34"/>
        <v>
0.121</v>
      </c>
      <c r="AG17" s="96">
        <f t="shared" si="34"/>
        <v>
4.9000000000000002E-2</v>
      </c>
      <c r="AH17" s="96">
        <f t="shared" si="34"/>
        <v>
4.3999999999999997E-2</v>
      </c>
      <c r="AI17" s="96">
        <f t="shared" si="34"/>
        <v>
4.3999999999999997E-2</v>
      </c>
      <c r="AJ17" s="96">
        <f t="shared" si="34"/>
        <v>
4.6000000000000006E-2</v>
      </c>
      <c r="AK17" s="96">
        <f t="shared" si="34"/>
        <v>
0.06</v>
      </c>
      <c r="AL17" s="96">
        <f t="shared" si="34"/>
        <v>
0.06</v>
      </c>
      <c r="AM17" s="96">
        <f t="shared" si="34"/>
        <v>
8.8999999999999996E-2</v>
      </c>
      <c r="AN17" s="96">
        <f t="shared" si="34"/>
        <v>
7.0000000000000007E-2</v>
      </c>
      <c r="AO17" s="96">
        <f t="shared" si="34"/>
        <v>
7.0000000000000007E-2</v>
      </c>
      <c r="AP17" s="96">
        <f t="shared" si="34"/>
        <v>
9.0999999999999998E-2</v>
      </c>
      <c r="AQ17" s="96">
        <f t="shared" si="34"/>
        <v>
7.2000000000000008E-2</v>
      </c>
      <c r="AR17" s="96">
        <f t="shared" si="34"/>
        <v>
7.2000000000000008E-2</v>
      </c>
      <c r="AS17" s="96">
        <f t="shared" si="34"/>
        <v>
7.2000000000000008E-2</v>
      </c>
      <c r="AT17" s="96">
        <f t="shared" si="34"/>
        <v>
4.1000000000000002E-2</v>
      </c>
      <c r="AU17" s="96">
        <f t="shared" si="34"/>
        <v>
4.1000000000000002E-2</v>
      </c>
      <c r="AV17" s="96">
        <f t="shared" si="34"/>
        <v>
2.5999999999999999E-2</v>
      </c>
      <c r="AW17" s="96">
        <f t="shared" si="34"/>
        <v>
2.5999999999999999E-2</v>
      </c>
      <c r="AX17" s="96">
        <f t="shared" si="34"/>
        <v>
2.5999999999999999E-2</v>
      </c>
      <c r="AY17" s="96">
        <f t="shared" si="34"/>
        <v>
0.121</v>
      </c>
      <c r="AZ17" s="96">
        <f t="shared" si="34"/>
        <v>
4.3999999999999997E-2</v>
      </c>
      <c r="BB17" s="95">
        <v>
15</v>
      </c>
      <c r="BC17" s="93" t="s">
        <v>
160</v>
      </c>
      <c r="BD17" s="96">
        <v>
0.12100000000000001</v>
      </c>
      <c r="BE17" s="96">
        <v>
0.12100000000000001</v>
      </c>
      <c r="BF17" s="96">
        <v>
0.12100000000000001</v>
      </c>
      <c r="BG17" s="96">
        <v>
5.2000000000000005E-2</v>
      </c>
      <c r="BH17" s="96">
        <v>
5.2999999999999999E-2</v>
      </c>
      <c r="BI17" s="96">
        <v>
5.2999999999999999E-2</v>
      </c>
      <c r="BJ17" s="96">
        <v>
4.3000000000000003E-2</v>
      </c>
      <c r="BK17" s="96">
        <v>
7.2999999999999995E-2</v>
      </c>
      <c r="BL17" s="96">
        <v>
7.2999999999999995E-2</v>
      </c>
      <c r="BM17" s="96">
        <v>
9.9000000000000005E-2</v>
      </c>
      <c r="BN17" s="96">
        <v>
8.8999999999999996E-2</v>
      </c>
      <c r="BO17" s="96">
        <v>
8.8999999999999996E-2</v>
      </c>
      <c r="BP17" s="96">
        <v>
0.10200000000000001</v>
      </c>
      <c r="BQ17" s="96">
        <v>
7.3999999999999996E-2</v>
      </c>
      <c r="BR17" s="96">
        <v>
7.3999999999999996E-2</v>
      </c>
      <c r="BS17" s="96">
        <v>
7.3999999999999996E-2</v>
      </c>
      <c r="BT17" s="96">
        <v>
3.6000000000000004E-2</v>
      </c>
      <c r="BU17" s="96">
        <v>
3.6000000000000004E-2</v>
      </c>
      <c r="BV17" s="96">
        <v>
2.4E-2</v>
      </c>
      <c r="BW17" s="96">
        <v>
2.4E-2</v>
      </c>
      <c r="BX17" s="96">
        <v>
2.4E-2</v>
      </c>
      <c r="BY17" s="96">
        <v>
0.12100000000000001</v>
      </c>
      <c r="BZ17" s="96">
        <v>
5.2999999999999999E-2</v>
      </c>
      <c r="CB17" s="95">
        <v>
4</v>
      </c>
      <c r="CC17" s="95">
        <v>
2</v>
      </c>
      <c r="CD17" s="95" t="str">
        <f t="shared" si="1"/>
        <v>
処遇加算Ⅰ特定加算Ⅱベア加算なしから新加算Ⅱ</v>
      </c>
      <c r="CE17" s="99">
        <f t="shared" si="30"/>
        <v>
4.4999999999999984E-2</v>
      </c>
      <c r="CF17" s="99">
        <f t="shared" si="30"/>
        <v>
4.4999999999999984E-2</v>
      </c>
      <c r="CG17" s="99">
        <f t="shared" si="30"/>
        <v>
4.4999999999999984E-2</v>
      </c>
      <c r="CH17" s="99">
        <f t="shared" si="30"/>
        <v>
2.0999999999999991E-2</v>
      </c>
      <c r="CI17" s="99">
        <f t="shared" si="30"/>
        <v>
2.0999999999999991E-2</v>
      </c>
      <c r="CJ17" s="99">
        <f t="shared" si="30"/>
        <v>
2.0999999999999991E-2</v>
      </c>
      <c r="CK17" s="99">
        <f t="shared" si="30"/>
        <v>
1.8999999999999989E-2</v>
      </c>
      <c r="CL17" s="99">
        <f t="shared" si="30"/>
        <v>
2.7999999999999997E-2</v>
      </c>
      <c r="CM17" s="99">
        <f t="shared" si="30"/>
        <v>
2.7999999999999997E-2</v>
      </c>
      <c r="CN17" s="99">
        <f t="shared" si="30"/>
        <v>
4.5999999999999985E-2</v>
      </c>
      <c r="CO17" s="99">
        <f t="shared" si="31"/>
        <v>
3.2000000000000028E-2</v>
      </c>
      <c r="CP17" s="99">
        <f t="shared" si="31"/>
        <v>
3.2000000000000028E-2</v>
      </c>
      <c r="CQ17" s="99">
        <f t="shared" si="31"/>
        <v>
4.3999999999999984E-2</v>
      </c>
      <c r="CR17" s="99">
        <f t="shared" si="31"/>
        <v>
0.03</v>
      </c>
      <c r="CS17" s="99">
        <f t="shared" si="31"/>
        <v>
0.03</v>
      </c>
      <c r="CT17" s="99">
        <f t="shared" si="31"/>
        <v>
0.03</v>
      </c>
      <c r="CU17" s="99">
        <f t="shared" si="31"/>
        <v>
1.5000000000000006E-2</v>
      </c>
      <c r="CV17" s="99">
        <f t="shared" si="31"/>
        <v>
1.5000000000000006E-2</v>
      </c>
      <c r="CW17" s="99">
        <f t="shared" si="31"/>
        <v>
9.999999999999995E-3</v>
      </c>
      <c r="CX17" s="99">
        <f t="shared" si="31"/>
        <v>
9.999999999999995E-3</v>
      </c>
      <c r="CY17" s="99">
        <f t="shared" si="32"/>
        <v>
9.999999999999995E-3</v>
      </c>
      <c r="CZ17" s="99">
        <f t="shared" si="32"/>
        <v>
4.4999999999999984E-2</v>
      </c>
      <c r="DA17" s="99">
        <f t="shared" si="32"/>
        <v>
2.0999999999999991E-2</v>
      </c>
      <c r="DC17" s="95" t="s">
        <v>
2140</v>
      </c>
      <c r="DD17" s="99">
        <f t="shared" ref="DD17:DD19" si="35">
CE17/BD4</f>
        <v>
0.20089285714285707</v>
      </c>
      <c r="DE17" s="99">
        <f t="shared" si="33"/>
        <v>
0.20089285714285707</v>
      </c>
      <c r="DF17" s="99">
        <f t="shared" si="33"/>
        <v>
0.20089285714285707</v>
      </c>
      <c r="DG17" s="99">
        <f t="shared" si="33"/>
        <v>
0.22340425531914884</v>
      </c>
      <c r="DH17" s="99">
        <f t="shared" si="33"/>
        <v>
0.23333333333333328</v>
      </c>
      <c r="DI17" s="99">
        <f t="shared" si="33"/>
        <v>
0.23333333333333328</v>
      </c>
      <c r="DJ17" s="99">
        <f t="shared" si="33"/>
        <v>
0.22891566265060231</v>
      </c>
      <c r="DK17" s="99">
        <f t="shared" si="33"/>
        <v>
0.22950819672131145</v>
      </c>
      <c r="DL17" s="99">
        <f t="shared" si="33"/>
        <v>
0.22950819672131145</v>
      </c>
      <c r="DM17" s="99">
        <f t="shared" si="33"/>
        <v>
0.26436781609195398</v>
      </c>
      <c r="DN17" s="99">
        <f t="shared" si="33"/>
        <v>
0.21917808219178098</v>
      </c>
      <c r="DO17" s="99">
        <f t="shared" si="33"/>
        <v>
0.21917808219178098</v>
      </c>
      <c r="DP17" s="99">
        <f t="shared" si="33"/>
        <v>
0.24719101123595497</v>
      </c>
      <c r="DQ17" s="99">
        <f t="shared" si="33"/>
        <v>
0.22058823529411761</v>
      </c>
      <c r="DR17" s="99">
        <f t="shared" si="33"/>
        <v>
0.22058823529411761</v>
      </c>
      <c r="DS17" s="99">
        <f t="shared" si="33"/>
        <v>
0.22058823529411761</v>
      </c>
      <c r="DT17" s="99">
        <f t="shared" si="33"/>
        <v>
0.2112676056338029</v>
      </c>
      <c r="DU17" s="99">
        <f t="shared" si="33"/>
        <v>
0.2112676056338029</v>
      </c>
      <c r="DV17" s="99">
        <f t="shared" si="33"/>
        <v>
0.21276595744680843</v>
      </c>
      <c r="DW17" s="99">
        <f t="shared" si="33"/>
        <v>
0.21276595744680843</v>
      </c>
      <c r="DX17" s="99">
        <f t="shared" si="33"/>
        <v>
0.21276595744680843</v>
      </c>
      <c r="DY17" s="99">
        <f t="shared" si="33"/>
        <v>
0.20089285714285707</v>
      </c>
      <c r="DZ17" s="99">
        <f t="shared" si="33"/>
        <v>
0.23333333333333328</v>
      </c>
    </row>
    <row r="18" spans="28:130">
      <c r="AB18" s="95">
        <v>
16</v>
      </c>
      <c r="AC18" s="93" t="s">
        <v>
2112</v>
      </c>
      <c r="AD18" s="96">
        <f>
D5+D8+D11</f>
        <v>
9.7000000000000003E-2</v>
      </c>
      <c r="AE18" s="96">
        <f t="shared" ref="AE18:AZ18" si="36">
E5+E8+E11</f>
        <v>
9.7000000000000003E-2</v>
      </c>
      <c r="AF18" s="96">
        <f t="shared" si="36"/>
        <v>
9.7000000000000003E-2</v>
      </c>
      <c r="AG18" s="96">
        <f t="shared" si="36"/>
        <v>
3.7999999999999999E-2</v>
      </c>
      <c r="AH18" s="96">
        <f t="shared" si="36"/>
        <v>
3.3000000000000002E-2</v>
      </c>
      <c r="AI18" s="96">
        <f t="shared" si="36"/>
        <v>
3.3000000000000002E-2</v>
      </c>
      <c r="AJ18" s="96">
        <f t="shared" si="36"/>
        <v>
3.6000000000000004E-2</v>
      </c>
      <c r="AK18" s="96">
        <f t="shared" si="36"/>
        <v>
4.4999999999999998E-2</v>
      </c>
      <c r="AL18" s="96">
        <f t="shared" si="36"/>
        <v>
4.4999999999999998E-2</v>
      </c>
      <c r="AM18" s="96">
        <f t="shared" si="36"/>
        <v>
6.6000000000000003E-2</v>
      </c>
      <c r="AN18" s="96">
        <f t="shared" si="36"/>
        <v>
5.3000000000000005E-2</v>
      </c>
      <c r="AO18" s="96">
        <f t="shared" si="36"/>
        <v>
5.3000000000000005E-2</v>
      </c>
      <c r="AP18" s="96">
        <f t="shared" si="36"/>
        <v>
6.8000000000000005E-2</v>
      </c>
      <c r="AQ18" s="96">
        <f t="shared" si="36"/>
        <v>
5.6000000000000001E-2</v>
      </c>
      <c r="AR18" s="96">
        <f t="shared" si="36"/>
        <v>
5.6000000000000001E-2</v>
      </c>
      <c r="AS18" s="96">
        <f t="shared" si="36"/>
        <v>
5.6000000000000001E-2</v>
      </c>
      <c r="AT18" s="96">
        <f t="shared" si="36"/>
        <v>
3.3000000000000002E-2</v>
      </c>
      <c r="AU18" s="96">
        <f t="shared" si="36"/>
        <v>
3.3000000000000002E-2</v>
      </c>
      <c r="AV18" s="96">
        <f t="shared" si="36"/>
        <v>
2.0999999999999998E-2</v>
      </c>
      <c r="AW18" s="96">
        <f t="shared" si="36"/>
        <v>
2.0999999999999998E-2</v>
      </c>
      <c r="AX18" s="96">
        <f t="shared" si="36"/>
        <v>
2.0999999999999998E-2</v>
      </c>
      <c r="AY18" s="96">
        <f t="shared" si="36"/>
        <v>
9.7000000000000003E-2</v>
      </c>
      <c r="AZ18" s="96">
        <f t="shared" si="36"/>
        <v>
3.3000000000000002E-2</v>
      </c>
      <c r="BB18" s="95">
        <v>
16</v>
      </c>
      <c r="BC18" s="93" t="s">
        <v>
161</v>
      </c>
      <c r="BD18" s="96">
        <v>
0.11800000000000001</v>
      </c>
      <c r="BE18" s="96">
        <v>
0.11800000000000001</v>
      </c>
      <c r="BF18" s="96">
        <v>
0.11800000000000001</v>
      </c>
      <c r="BG18" s="96">
        <v>
4.8000000000000001E-2</v>
      </c>
      <c r="BH18" s="96">
        <v>
4.3000000000000003E-2</v>
      </c>
      <c r="BI18" s="96">
        <v>
4.3000000000000003E-2</v>
      </c>
      <c r="BJ18" s="96">
        <v>
4.5000000000000005E-2</v>
      </c>
      <c r="BK18" s="96">
        <v>
5.7999999999999996E-2</v>
      </c>
      <c r="BL18" s="96">
        <v>
5.7999999999999996E-2</v>
      </c>
      <c r="BM18" s="96">
        <v>
8.8999999999999996E-2</v>
      </c>
      <c r="BN18" s="96">
        <v>
6.8000000000000005E-2</v>
      </c>
      <c r="BO18" s="96">
        <v>
6.8000000000000005E-2</v>
      </c>
      <c r="BP18" s="96">
        <v>
8.900000000000001E-2</v>
      </c>
      <c r="BQ18" s="96">
        <v>
7.0000000000000007E-2</v>
      </c>
      <c r="BR18" s="96">
        <v>
7.0000000000000007E-2</v>
      </c>
      <c r="BS18" s="96">
        <v>
7.0000000000000007E-2</v>
      </c>
      <c r="BT18" s="96">
        <v>
0.04</v>
      </c>
      <c r="BU18" s="96">
        <v>
0.04</v>
      </c>
      <c r="BV18" s="96">
        <v>
2.5999999999999999E-2</v>
      </c>
      <c r="BW18" s="96">
        <v>
2.5999999999999999E-2</v>
      </c>
      <c r="BX18" s="96">
        <v>
2.5999999999999999E-2</v>
      </c>
      <c r="BY18" s="96">
        <v>
0.11800000000000001</v>
      </c>
      <c r="BZ18" s="96">
        <v>
4.3000000000000003E-2</v>
      </c>
      <c r="CB18" s="95">
        <v>
4</v>
      </c>
      <c r="CC18" s="95">
        <v>
3</v>
      </c>
      <c r="CD18" s="95" t="str">
        <f t="shared" si="1"/>
        <v>
処遇加算Ⅰ特定加算Ⅱベア加算なしから新加算Ⅲ</v>
      </c>
      <c r="CE18" s="99">
        <f t="shared" si="30"/>
        <v>
2.9999999999999749E-3</v>
      </c>
      <c r="CF18" s="99">
        <f t="shared" si="30"/>
        <v>
2.9999999999999749E-3</v>
      </c>
      <c r="CG18" s="99">
        <f t="shared" si="30"/>
        <v>
2.9999999999999749E-3</v>
      </c>
      <c r="CH18" s="99">
        <f t="shared" si="30"/>
        <v>
5.9999999999999915E-3</v>
      </c>
      <c r="CI18" s="99">
        <f t="shared" si="30"/>
        <v>
1.0999999999999996E-2</v>
      </c>
      <c r="CJ18" s="99">
        <f t="shared" si="30"/>
        <v>
1.0999999999999996E-2</v>
      </c>
      <c r="CK18" s="99">
        <f t="shared" si="30"/>
        <v>
2.0000000000000018E-3</v>
      </c>
      <c r="CL18" s="99">
        <f t="shared" si="30"/>
        <v>
1.6E-2</v>
      </c>
      <c r="CM18" s="99">
        <f t="shared" si="30"/>
        <v>
1.6E-2</v>
      </c>
      <c r="CN18" s="99">
        <f t="shared" si="30"/>
        <v>
2.1999999999999992E-2</v>
      </c>
      <c r="CO18" s="99">
        <f t="shared" si="31"/>
        <v>
2.0000000000000018E-2</v>
      </c>
      <c r="CP18" s="99">
        <f t="shared" si="31"/>
        <v>
2.0000000000000018E-2</v>
      </c>
      <c r="CQ18" s="99">
        <f t="shared" si="31"/>
        <v>
2.0999999999999991E-2</v>
      </c>
      <c r="CR18" s="99">
        <f t="shared" si="31"/>
        <v>
6.9999999999999923E-3</v>
      </c>
      <c r="CS18" s="99">
        <f t="shared" si="31"/>
        <v>
6.9999999999999923E-3</v>
      </c>
      <c r="CT18" s="99">
        <f t="shared" si="31"/>
        <v>
6.9999999999999923E-3</v>
      </c>
      <c r="CU18" s="99">
        <f t="shared" si="31"/>
        <v>
-2.0000000000000018E-3</v>
      </c>
      <c r="CV18" s="99">
        <f t="shared" si="31"/>
        <v>
-2.0000000000000018E-3</v>
      </c>
      <c r="CW18" s="99">
        <f t="shared" si="31"/>
        <v>
-1.0000000000000009E-3</v>
      </c>
      <c r="CX18" s="99">
        <f t="shared" si="31"/>
        <v>
-1.0000000000000009E-3</v>
      </c>
      <c r="CY18" s="99">
        <f t="shared" si="32"/>
        <v>
-1.0000000000000009E-3</v>
      </c>
      <c r="CZ18" s="99">
        <f t="shared" si="32"/>
        <v>
2.9999999999999749E-3</v>
      </c>
      <c r="DA18" s="99">
        <f t="shared" si="32"/>
        <v>
1.0999999999999996E-2</v>
      </c>
      <c r="DC18" s="95" t="s">
        <v>
2141</v>
      </c>
      <c r="DD18" s="99">
        <f t="shared" si="35"/>
        <v>
1.6483516483516345E-2</v>
      </c>
      <c r="DE18" s="99">
        <f t="shared" si="33"/>
        <v>
1.6483516483516345E-2</v>
      </c>
      <c r="DF18" s="99">
        <f t="shared" si="33"/>
        <v>
1.6483516483516345E-2</v>
      </c>
      <c r="DG18" s="99">
        <f t="shared" si="33"/>
        <v>
7.5949367088607486E-2</v>
      </c>
      <c r="DH18" s="99">
        <f t="shared" si="33"/>
        <v>
0.13749999999999998</v>
      </c>
      <c r="DI18" s="99">
        <f t="shared" si="33"/>
        <v>
0.13749999999999998</v>
      </c>
      <c r="DJ18" s="99">
        <f t="shared" si="33"/>
        <v>
3.0303030303030328E-2</v>
      </c>
      <c r="DK18" s="99">
        <f t="shared" si="33"/>
        <v>
0.14545454545454545</v>
      </c>
      <c r="DL18" s="99">
        <f t="shared" si="33"/>
        <v>
0.14545454545454545</v>
      </c>
      <c r="DM18" s="99">
        <f t="shared" si="33"/>
        <v>
0.14666666666666661</v>
      </c>
      <c r="DN18" s="99">
        <f t="shared" si="33"/>
        <v>
0.14925373134328371</v>
      </c>
      <c r="DO18" s="99">
        <f t="shared" si="33"/>
        <v>
0.14925373134328371</v>
      </c>
      <c r="DP18" s="99">
        <f t="shared" si="33"/>
        <v>
0.13548387096774187</v>
      </c>
      <c r="DQ18" s="99">
        <f t="shared" si="33"/>
        <v>
6.1946902654867186E-2</v>
      </c>
      <c r="DR18" s="99">
        <f t="shared" si="33"/>
        <v>
6.1946902654867186E-2</v>
      </c>
      <c r="DS18" s="99">
        <f t="shared" si="33"/>
        <v>
6.1946902654867186E-2</v>
      </c>
      <c r="DT18" s="99">
        <f t="shared" si="33"/>
        <v>
-3.703703703703707E-2</v>
      </c>
      <c r="DU18" s="99">
        <f t="shared" si="33"/>
        <v>
-3.703703703703707E-2</v>
      </c>
      <c r="DV18" s="99">
        <f t="shared" si="33"/>
        <v>
-2.7777777777777804E-2</v>
      </c>
      <c r="DW18" s="99">
        <f t="shared" si="33"/>
        <v>
-2.7777777777777804E-2</v>
      </c>
      <c r="DX18" s="99">
        <f t="shared" si="33"/>
        <v>
-2.7777777777777804E-2</v>
      </c>
      <c r="DY18" s="99">
        <f t="shared" si="33"/>
        <v>
1.6483516483516345E-2</v>
      </c>
      <c r="DZ18" s="99">
        <f t="shared" si="33"/>
        <v>
0.13749999999999998</v>
      </c>
    </row>
    <row r="19" spans="28:130">
      <c r="AB19" s="95">
        <v>
17</v>
      </c>
      <c r="AC19" s="93" t="s">
        <v>
2113</v>
      </c>
      <c r="AD19" s="96">
        <f>
D5+D9+D10</f>
        <v>
7.9000000000000001E-2</v>
      </c>
      <c r="AE19" s="96">
        <f t="shared" ref="AE19:AZ19" si="37">
E5+E9+E10</f>
        <v>
7.9000000000000001E-2</v>
      </c>
      <c r="AF19" s="96">
        <f t="shared" si="37"/>
        <v>
7.9000000000000001E-2</v>
      </c>
      <c r="AG19" s="96">
        <f t="shared" si="37"/>
        <v>
3.4000000000000002E-2</v>
      </c>
      <c r="AH19" s="96">
        <f t="shared" si="37"/>
        <v>
3.4000000000000002E-2</v>
      </c>
      <c r="AI19" s="96">
        <f t="shared" si="37"/>
        <v>
3.4000000000000002E-2</v>
      </c>
      <c r="AJ19" s="96">
        <f t="shared" si="37"/>
        <v>
2.8999999999999998E-2</v>
      </c>
      <c r="AK19" s="96">
        <f t="shared" si="37"/>
        <v>
4.8000000000000001E-2</v>
      </c>
      <c r="AL19" s="96">
        <f t="shared" si="37"/>
        <v>
4.8000000000000001E-2</v>
      </c>
      <c r="AM19" s="96">
        <f t="shared" si="37"/>
        <v>
6.5000000000000002E-2</v>
      </c>
      <c r="AN19" s="96">
        <f t="shared" si="37"/>
        <v>
5.8000000000000003E-2</v>
      </c>
      <c r="AO19" s="96">
        <f t="shared" si="37"/>
        <v>
5.8000000000000003E-2</v>
      </c>
      <c r="AP19" s="96">
        <f t="shared" si="37"/>
        <v>
6.8000000000000005E-2</v>
      </c>
      <c r="AQ19" s="96">
        <f t="shared" si="37"/>
        <v>
4.9000000000000002E-2</v>
      </c>
      <c r="AR19" s="96">
        <f t="shared" si="37"/>
        <v>
4.9000000000000002E-2</v>
      </c>
      <c r="AS19" s="96">
        <f t="shared" si="37"/>
        <v>
4.9000000000000002E-2</v>
      </c>
      <c r="AT19" s="96">
        <f t="shared" si="37"/>
        <v>
2.4E-2</v>
      </c>
      <c r="AU19" s="96">
        <f t="shared" si="37"/>
        <v>
2.4E-2</v>
      </c>
      <c r="AV19" s="96">
        <f t="shared" si="37"/>
        <v>
1.4999999999999999E-2</v>
      </c>
      <c r="AW19" s="96">
        <f t="shared" si="37"/>
        <v>
1.4999999999999999E-2</v>
      </c>
      <c r="AX19" s="96">
        <f t="shared" si="37"/>
        <v>
1.4999999999999999E-2</v>
      </c>
      <c r="AY19" s="96">
        <f t="shared" si="37"/>
        <v>
7.9000000000000001E-2</v>
      </c>
      <c r="AZ19" s="96">
        <f t="shared" si="37"/>
        <v>
3.4000000000000002E-2</v>
      </c>
      <c r="BB19" s="95">
        <v>
17</v>
      </c>
      <c r="BC19" s="93" t="s">
        <v>
162</v>
      </c>
      <c r="BD19" s="96">
        <v>
0.1</v>
      </c>
      <c r="BE19" s="96">
        <v>
0.1</v>
      </c>
      <c r="BF19" s="96">
        <v>
0.1</v>
      </c>
      <c r="BG19" s="96">
        <v>
4.4000000000000004E-2</v>
      </c>
      <c r="BH19" s="96">
        <v>
4.4000000000000004E-2</v>
      </c>
      <c r="BI19" s="96">
        <v>
4.4000000000000004E-2</v>
      </c>
      <c r="BJ19" s="96">
        <v>
3.7999999999999999E-2</v>
      </c>
      <c r="BK19" s="96">
        <v>
6.0999999999999999E-2</v>
      </c>
      <c r="BL19" s="96">
        <v>
6.0999999999999999E-2</v>
      </c>
      <c r="BM19" s="96">
        <v>
8.7999999999999995E-2</v>
      </c>
      <c r="BN19" s="96">
        <v>
7.3000000000000009E-2</v>
      </c>
      <c r="BO19" s="96">
        <v>
7.3000000000000009E-2</v>
      </c>
      <c r="BP19" s="96">
        <v>
8.900000000000001E-2</v>
      </c>
      <c r="BQ19" s="96">
        <v>
6.3E-2</v>
      </c>
      <c r="BR19" s="96">
        <v>
6.3E-2</v>
      </c>
      <c r="BS19" s="96">
        <v>
6.3E-2</v>
      </c>
      <c r="BT19" s="96">
        <v>
3.1E-2</v>
      </c>
      <c r="BU19" s="96">
        <v>
3.1E-2</v>
      </c>
      <c r="BV19" s="96">
        <v>
0.02</v>
      </c>
      <c r="BW19" s="96">
        <v>
0.02</v>
      </c>
      <c r="BX19" s="96">
        <v>
0.02</v>
      </c>
      <c r="BY19" s="96">
        <v>
0.1</v>
      </c>
      <c r="BZ19" s="96">
        <v>
4.4000000000000004E-2</v>
      </c>
      <c r="CB19" s="95">
        <v>
4</v>
      </c>
      <c r="CC19" s="95">
        <v>
4</v>
      </c>
      <c r="CD19" s="95" t="str">
        <f t="shared" si="1"/>
        <v>
処遇加算Ⅰ特定加算Ⅱベア加算なしから新加算Ⅳ</v>
      </c>
      <c r="CE19" s="99">
        <f t="shared" si="30"/>
        <v>
-3.400000000000003E-2</v>
      </c>
      <c r="CF19" s="99">
        <f t="shared" si="30"/>
        <v>
-3.400000000000003E-2</v>
      </c>
      <c r="CG19" s="99">
        <f t="shared" si="30"/>
        <v>
-3.400000000000003E-2</v>
      </c>
      <c r="CH19" s="99">
        <f t="shared" si="30"/>
        <v>
-1.0000000000000009E-2</v>
      </c>
      <c r="CI19" s="99">
        <f t="shared" si="30"/>
        <v>
-5.0000000000000044E-3</v>
      </c>
      <c r="CJ19" s="99">
        <f t="shared" si="30"/>
        <v>
-5.0000000000000044E-3</v>
      </c>
      <c r="CK19" s="99">
        <f t="shared" si="30"/>
        <v>
-1.0999999999999996E-2</v>
      </c>
      <c r="CL19" s="99">
        <f t="shared" si="30"/>
        <v>
-6.0000000000000053E-3</v>
      </c>
      <c r="CM19" s="99">
        <f t="shared" si="30"/>
        <v>
-6.0000000000000053E-3</v>
      </c>
      <c r="CN19" s="99">
        <f t="shared" si="30"/>
        <v>
-6.0000000000000053E-3</v>
      </c>
      <c r="CO19" s="99">
        <f t="shared" si="31"/>
        <v>
-7.9999999999999932E-3</v>
      </c>
      <c r="CP19" s="99">
        <f t="shared" si="31"/>
        <v>
-7.9999999999999932E-3</v>
      </c>
      <c r="CQ19" s="99">
        <f t="shared" si="31"/>
        <v>
-9.000000000000008E-3</v>
      </c>
      <c r="CR19" s="99">
        <f t="shared" si="31"/>
        <v>
-1.6000000000000014E-2</v>
      </c>
      <c r="CS19" s="99">
        <f t="shared" si="31"/>
        <v>
-1.6000000000000014E-2</v>
      </c>
      <c r="CT19" s="99">
        <f t="shared" si="31"/>
        <v>
-1.6000000000000014E-2</v>
      </c>
      <c r="CU19" s="99">
        <f t="shared" si="31"/>
        <v>
-1.1999999999999997E-2</v>
      </c>
      <c r="CV19" s="99">
        <f t="shared" si="31"/>
        <v>
-1.1999999999999997E-2</v>
      </c>
      <c r="CW19" s="99">
        <f t="shared" si="31"/>
        <v>
-7.9999999999999967E-3</v>
      </c>
      <c r="CX19" s="99">
        <f t="shared" si="31"/>
        <v>
-7.9999999999999967E-3</v>
      </c>
      <c r="CY19" s="99">
        <f t="shared" si="32"/>
        <v>
-7.9999999999999967E-3</v>
      </c>
      <c r="CZ19" s="99">
        <f t="shared" si="32"/>
        <v>
-3.400000000000003E-2</v>
      </c>
      <c r="DA19" s="99">
        <f t="shared" si="32"/>
        <v>
-5.0000000000000044E-3</v>
      </c>
      <c r="DC19" s="95" t="s">
        <v>
2142</v>
      </c>
      <c r="DD19" s="99">
        <f t="shared" si="35"/>
        <v>
-0.23448275862068987</v>
      </c>
      <c r="DE19" s="99">
        <f t="shared" si="33"/>
        <v>
-0.23448275862068987</v>
      </c>
      <c r="DF19" s="99">
        <f t="shared" si="33"/>
        <v>
-0.23448275862068987</v>
      </c>
      <c r="DG19" s="99">
        <f t="shared" si="33"/>
        <v>
-0.15873015873015886</v>
      </c>
      <c r="DH19" s="99">
        <f t="shared" si="33"/>
        <v>
-7.8125000000000083E-2</v>
      </c>
      <c r="DI19" s="99">
        <f t="shared" si="33"/>
        <v>
-7.8125000000000083E-2</v>
      </c>
      <c r="DJ19" s="99">
        <f t="shared" si="33"/>
        <v>
-0.20754716981132065</v>
      </c>
      <c r="DK19" s="99">
        <f t="shared" si="33"/>
        <v>
-6.8181818181818246E-2</v>
      </c>
      <c r="DL19" s="99">
        <f t="shared" si="33"/>
        <v>
-6.8181818181818246E-2</v>
      </c>
      <c r="DM19" s="99">
        <f t="shared" si="33"/>
        <v>
-4.9180327868852507E-2</v>
      </c>
      <c r="DN19" s="99">
        <f t="shared" si="33"/>
        <v>
-7.5471698113207489E-2</v>
      </c>
      <c r="DO19" s="99">
        <f t="shared" si="33"/>
        <v>
-7.5471698113207489E-2</v>
      </c>
      <c r="DP19" s="99">
        <f t="shared" si="33"/>
        <v>
-7.2000000000000064E-2</v>
      </c>
      <c r="DQ19" s="99">
        <f t="shared" si="33"/>
        <v>
-0.17777777777777795</v>
      </c>
      <c r="DR19" s="99">
        <f t="shared" si="33"/>
        <v>
-0.17777777777777795</v>
      </c>
      <c r="DS19" s="99">
        <f t="shared" si="33"/>
        <v>
-0.17777777777777795</v>
      </c>
      <c r="DT19" s="99">
        <f t="shared" si="33"/>
        <v>
-0.27272727272727265</v>
      </c>
      <c r="DU19" s="99">
        <f t="shared" si="33"/>
        <v>
-0.27272727272727265</v>
      </c>
      <c r="DV19" s="99">
        <f t="shared" si="33"/>
        <v>
-0.27586206896551713</v>
      </c>
      <c r="DW19" s="99">
        <f t="shared" si="33"/>
        <v>
-0.27586206896551713</v>
      </c>
      <c r="DX19" s="99">
        <f t="shared" si="33"/>
        <v>
-0.27586206896551713</v>
      </c>
      <c r="DY19" s="99">
        <f t="shared" si="33"/>
        <v>
-0.23448275862068987</v>
      </c>
      <c r="DZ19" s="99">
        <f t="shared" si="33"/>
        <v>
-7.8125000000000083E-2</v>
      </c>
    </row>
    <row r="20" spans="28:130">
      <c r="AB20" s="95">
        <v>
18</v>
      </c>
      <c r="AC20" s="93" t="s">
        <v>
2114</v>
      </c>
      <c r="AD20" s="96">
        <f>
D5+D9+D11</f>
        <v>
5.5E-2</v>
      </c>
      <c r="AE20" s="96">
        <f t="shared" ref="AE20:AZ20" si="38">
E5+E9+E11</f>
        <v>
5.5E-2</v>
      </c>
      <c r="AF20" s="96">
        <f t="shared" si="38"/>
        <v>
5.5E-2</v>
      </c>
      <c r="AG20" s="96">
        <f t="shared" si="38"/>
        <v>
2.3E-2</v>
      </c>
      <c r="AH20" s="96">
        <f t="shared" si="38"/>
        <v>
2.3E-2</v>
      </c>
      <c r="AI20" s="96">
        <f t="shared" si="38"/>
        <v>
2.3E-2</v>
      </c>
      <c r="AJ20" s="96">
        <f t="shared" si="38"/>
        <v>
1.9E-2</v>
      </c>
      <c r="AK20" s="96">
        <f t="shared" si="38"/>
        <v>
3.3000000000000002E-2</v>
      </c>
      <c r="AL20" s="96">
        <f t="shared" si="38"/>
        <v>
3.3000000000000002E-2</v>
      </c>
      <c r="AM20" s="96">
        <f t="shared" si="38"/>
        <v>
4.2000000000000003E-2</v>
      </c>
      <c r="AN20" s="96">
        <f t="shared" si="38"/>
        <v>
4.1000000000000002E-2</v>
      </c>
      <c r="AO20" s="96">
        <f t="shared" si="38"/>
        <v>
4.1000000000000002E-2</v>
      </c>
      <c r="AP20" s="96">
        <f t="shared" si="38"/>
        <v>
4.4999999999999998E-2</v>
      </c>
      <c r="AQ20" s="96">
        <f t="shared" si="38"/>
        <v>
3.3000000000000002E-2</v>
      </c>
      <c r="AR20" s="96">
        <f t="shared" si="38"/>
        <v>
3.3000000000000002E-2</v>
      </c>
      <c r="AS20" s="96">
        <f t="shared" si="38"/>
        <v>
3.3000000000000002E-2</v>
      </c>
      <c r="AT20" s="96">
        <f t="shared" si="38"/>
        <v>
1.6E-2</v>
      </c>
      <c r="AU20" s="96">
        <f t="shared" si="38"/>
        <v>
1.6E-2</v>
      </c>
      <c r="AV20" s="96">
        <f t="shared" si="38"/>
        <v>
0.01</v>
      </c>
      <c r="AW20" s="96">
        <f t="shared" si="38"/>
        <v>
0.01</v>
      </c>
      <c r="AX20" s="96">
        <f t="shared" si="38"/>
        <v>
0.01</v>
      </c>
      <c r="AY20" s="96">
        <f t="shared" si="38"/>
        <v>
5.5E-2</v>
      </c>
      <c r="AZ20" s="96">
        <f t="shared" si="38"/>
        <v>
2.3E-2</v>
      </c>
      <c r="BB20" s="95">
        <v>
18</v>
      </c>
      <c r="BC20" s="93" t="s">
        <v>
163</v>
      </c>
      <c r="BD20" s="96">
        <v>
7.5999999999999998E-2</v>
      </c>
      <c r="BE20" s="96">
        <v>
7.5999999999999998E-2</v>
      </c>
      <c r="BF20" s="96">
        <v>
7.5999999999999998E-2</v>
      </c>
      <c r="BG20" s="96">
        <v>
3.3000000000000002E-2</v>
      </c>
      <c r="BH20" s="96">
        <v>
3.3000000000000002E-2</v>
      </c>
      <c r="BI20" s="96">
        <v>
3.3000000000000002E-2</v>
      </c>
      <c r="BJ20" s="96">
        <v>
2.7999999999999997E-2</v>
      </c>
      <c r="BK20" s="96">
        <v>
4.5999999999999999E-2</v>
      </c>
      <c r="BL20" s="96">
        <v>
4.5999999999999999E-2</v>
      </c>
      <c r="BM20" s="96">
        <v>
6.5000000000000002E-2</v>
      </c>
      <c r="BN20" s="96">
        <v>
5.6000000000000001E-2</v>
      </c>
      <c r="BO20" s="96">
        <v>
5.6000000000000001E-2</v>
      </c>
      <c r="BP20" s="96">
        <v>
6.6000000000000003E-2</v>
      </c>
      <c r="BQ20" s="96">
        <v>
4.7E-2</v>
      </c>
      <c r="BR20" s="96">
        <v>
4.7E-2</v>
      </c>
      <c r="BS20" s="96">
        <v>
4.7E-2</v>
      </c>
      <c r="BT20" s="96">
        <v>
2.3E-2</v>
      </c>
      <c r="BU20" s="96">
        <v>
2.3E-2</v>
      </c>
      <c r="BV20" s="96">
        <v>
1.4999999999999999E-2</v>
      </c>
      <c r="BW20" s="96">
        <v>
1.4999999999999999E-2</v>
      </c>
      <c r="BX20" s="96">
        <v>
1.4999999999999999E-2</v>
      </c>
      <c r="BY20" s="96">
        <v>
7.5999999999999998E-2</v>
      </c>
      <c r="BZ20" s="96">
        <v>
3.3000000000000002E-2</v>
      </c>
      <c r="CB20" s="95">
        <v>
4</v>
      </c>
      <c r="CC20" s="95">
        <v>
7</v>
      </c>
      <c r="CD20" s="95" t="str">
        <f t="shared" si="1"/>
        <v>
処遇加算Ⅰ特定加算Ⅱベア加算なしから新加算Ⅴ（３）</v>
      </c>
      <c r="CE20" s="99">
        <f t="shared" ref="CE20:DA20" si="39">
BD9-AD$6</f>
        <v>
2.0999999999999991E-2</v>
      </c>
      <c r="CF20" s="99">
        <f t="shared" si="39"/>
        <v>
2.0999999999999991E-2</v>
      </c>
      <c r="CG20" s="99">
        <f t="shared" si="39"/>
        <v>
2.0999999999999991E-2</v>
      </c>
      <c r="CH20" s="99">
        <f t="shared" si="39"/>
        <v>
9.999999999999995E-3</v>
      </c>
      <c r="CI20" s="99">
        <f t="shared" si="39"/>
        <v>
9.999999999999995E-3</v>
      </c>
      <c r="CJ20" s="99">
        <f t="shared" si="39"/>
        <v>
9.999999999999995E-3</v>
      </c>
      <c r="CK20" s="99">
        <f t="shared" si="39"/>
        <v>
8.9999999999999941E-3</v>
      </c>
      <c r="CL20" s="99">
        <f t="shared" si="39"/>
        <v>
1.2999999999999998E-2</v>
      </c>
      <c r="CM20" s="99">
        <f t="shared" si="39"/>
        <v>
1.2999999999999998E-2</v>
      </c>
      <c r="CN20" s="99">
        <f t="shared" si="39"/>
        <v>
2.2999999999999993E-2</v>
      </c>
      <c r="CO20" s="99">
        <f t="shared" si="39"/>
        <v>
1.5000000000000013E-2</v>
      </c>
      <c r="CP20" s="99">
        <f t="shared" si="39"/>
        <v>
1.5000000000000013E-2</v>
      </c>
      <c r="CQ20" s="99">
        <f t="shared" si="39"/>
        <v>
2.0999999999999991E-2</v>
      </c>
      <c r="CR20" s="99">
        <f t="shared" si="39"/>
        <v>
1.3999999999999999E-2</v>
      </c>
      <c r="CS20" s="99">
        <f t="shared" si="39"/>
        <v>
1.3999999999999999E-2</v>
      </c>
      <c r="CT20" s="99">
        <f t="shared" si="39"/>
        <v>
1.3999999999999999E-2</v>
      </c>
      <c r="CU20" s="99">
        <f t="shared" si="39"/>
        <v>
6.9999999999999993E-3</v>
      </c>
      <c r="CV20" s="99">
        <f t="shared" si="39"/>
        <v>
6.9999999999999993E-3</v>
      </c>
      <c r="CW20" s="99">
        <f t="shared" si="39"/>
        <v>
4.9999999999999975E-3</v>
      </c>
      <c r="CX20" s="99">
        <f t="shared" si="39"/>
        <v>
4.9999999999999975E-3</v>
      </c>
      <c r="CY20" s="99">
        <f t="shared" si="39"/>
        <v>
4.9999999999999975E-3</v>
      </c>
      <c r="CZ20" s="99">
        <f t="shared" si="39"/>
        <v>
2.0999999999999991E-2</v>
      </c>
      <c r="DA20" s="99">
        <f t="shared" si="39"/>
        <v>
9.999999999999995E-3</v>
      </c>
      <c r="DC20" s="95" t="s">
        <v>
2143</v>
      </c>
      <c r="DD20" s="102">
        <f>
CE20/BD9</f>
        <v>
0.10499999999999995</v>
      </c>
      <c r="DE20" s="102">
        <f t="shared" ref="DE20:DZ20" si="40">
CF20/BE9</f>
        <v>
0.10499999999999995</v>
      </c>
      <c r="DF20" s="102">
        <f t="shared" si="40"/>
        <v>
0.10499999999999995</v>
      </c>
      <c r="DG20" s="102">
        <f t="shared" si="40"/>
        <v>
0.1204819277108433</v>
      </c>
      <c r="DH20" s="102">
        <f t="shared" si="40"/>
        <v>
0.12658227848101261</v>
      </c>
      <c r="DI20" s="102">
        <f t="shared" si="40"/>
        <v>
0.12658227848101261</v>
      </c>
      <c r="DJ20" s="102">
        <f t="shared" si="40"/>
        <v>
0.12328767123287664</v>
      </c>
      <c r="DK20" s="102">
        <f t="shared" si="40"/>
        <v>
0.12149532710280372</v>
      </c>
      <c r="DL20" s="102">
        <f t="shared" si="40"/>
        <v>
0.12149532710280372</v>
      </c>
      <c r="DM20" s="102">
        <f t="shared" si="40"/>
        <v>
0.15231788079470193</v>
      </c>
      <c r="DN20" s="102">
        <f t="shared" si="40"/>
        <v>
0.11627906976744196</v>
      </c>
      <c r="DO20" s="102">
        <f t="shared" si="40"/>
        <v>
0.11627906976744196</v>
      </c>
      <c r="DP20" s="102">
        <f t="shared" si="40"/>
        <v>
0.13548387096774187</v>
      </c>
      <c r="DQ20" s="102">
        <f t="shared" si="40"/>
        <v>
0.11666666666666664</v>
      </c>
      <c r="DR20" s="102">
        <f t="shared" si="40"/>
        <v>
0.11666666666666664</v>
      </c>
      <c r="DS20" s="102">
        <f t="shared" si="40"/>
        <v>
0.11666666666666664</v>
      </c>
      <c r="DT20" s="102">
        <f t="shared" si="40"/>
        <v>
0.1111111111111111</v>
      </c>
      <c r="DU20" s="102">
        <f t="shared" si="40"/>
        <v>
0.1111111111111111</v>
      </c>
      <c r="DV20" s="102">
        <f t="shared" si="40"/>
        <v>
0.119047619047619</v>
      </c>
      <c r="DW20" s="102">
        <f t="shared" si="40"/>
        <v>
0.119047619047619</v>
      </c>
      <c r="DX20" s="102">
        <f t="shared" si="40"/>
        <v>
0.119047619047619</v>
      </c>
      <c r="DY20" s="102">
        <f t="shared" si="40"/>
        <v>
0.10499999999999995</v>
      </c>
      <c r="DZ20" s="102">
        <f t="shared" si="40"/>
        <v>
0.12658227848101261</v>
      </c>
    </row>
    <row r="21" spans="28:130">
      <c r="AB21" s="95">
        <v>
19</v>
      </c>
      <c r="AC21" s="93" t="s">
        <v>
2115</v>
      </c>
      <c r="AD21" s="96">
        <f>
D6+D9+D11</f>
        <v>
0</v>
      </c>
      <c r="AE21" s="96">
        <f t="shared" ref="AE21:AZ21" si="41">
E6+E9+E11</f>
        <v>
0</v>
      </c>
      <c r="AF21" s="96">
        <f t="shared" si="41"/>
        <v>
0</v>
      </c>
      <c r="AG21" s="96">
        <f t="shared" si="41"/>
        <v>
0</v>
      </c>
      <c r="AH21" s="96">
        <f t="shared" si="41"/>
        <v>
0</v>
      </c>
      <c r="AI21" s="96">
        <f t="shared" si="41"/>
        <v>
0</v>
      </c>
      <c r="AJ21" s="96">
        <f t="shared" si="41"/>
        <v>
0</v>
      </c>
      <c r="AK21" s="96">
        <f t="shared" si="41"/>
        <v>
0</v>
      </c>
      <c r="AL21" s="96">
        <f t="shared" si="41"/>
        <v>
0</v>
      </c>
      <c r="AM21" s="96">
        <f t="shared" si="41"/>
        <v>
0</v>
      </c>
      <c r="AN21" s="96">
        <f t="shared" si="41"/>
        <v>
0</v>
      </c>
      <c r="AO21" s="96">
        <f t="shared" si="41"/>
        <v>
0</v>
      </c>
      <c r="AP21" s="96">
        <f t="shared" si="41"/>
        <v>
0</v>
      </c>
      <c r="AQ21" s="96">
        <f t="shared" si="41"/>
        <v>
0</v>
      </c>
      <c r="AR21" s="96">
        <f t="shared" si="41"/>
        <v>
0</v>
      </c>
      <c r="AS21" s="96">
        <f t="shared" si="41"/>
        <v>
0</v>
      </c>
      <c r="AT21" s="96">
        <f t="shared" si="41"/>
        <v>
0</v>
      </c>
      <c r="AU21" s="96">
        <f t="shared" si="41"/>
        <v>
0</v>
      </c>
      <c r="AV21" s="96">
        <f t="shared" si="41"/>
        <v>
0</v>
      </c>
      <c r="AW21" s="96">
        <f t="shared" si="41"/>
        <v>
0</v>
      </c>
      <c r="AX21" s="96">
        <f t="shared" si="41"/>
        <v>
0</v>
      </c>
      <c r="AY21" s="96">
        <f t="shared" si="41"/>
        <v>
0</v>
      </c>
      <c r="AZ21" s="96">
        <f t="shared" si="41"/>
        <v>
0</v>
      </c>
      <c r="CB21" s="95">
        <v>
5</v>
      </c>
      <c r="CC21" s="95">
        <v>
1</v>
      </c>
      <c r="CD21" s="95" t="str">
        <f t="shared" si="1"/>
        <v>
処遇加算Ⅰ特定加算なしベア加算から新加算Ⅰ</v>
      </c>
      <c r="CE21" s="99">
        <f t="shared" ref="CE21:CN24" si="42">
BD3-AD$7</f>
        <v>
8.3999999999999991E-2</v>
      </c>
      <c r="CF21" s="99">
        <f t="shared" si="42"/>
        <v>
8.3999999999999991E-2</v>
      </c>
      <c r="CG21" s="99">
        <f t="shared" si="42"/>
        <v>
8.3999999999999991E-2</v>
      </c>
      <c r="CH21" s="99">
        <f t="shared" si="42"/>
        <v>
3.0999999999999986E-2</v>
      </c>
      <c r="CI21" s="99">
        <f t="shared" si="42"/>
        <v>
2.1999999999999992E-2</v>
      </c>
      <c r="CJ21" s="99">
        <f t="shared" si="42"/>
        <v>
2.1999999999999992E-2</v>
      </c>
      <c r="CK21" s="99">
        <f t="shared" si="42"/>
        <v>
2.8999999999999991E-2</v>
      </c>
      <c r="CL21" s="99">
        <f t="shared" si="42"/>
        <v>
3.1E-2</v>
      </c>
      <c r="CM21" s="99">
        <f t="shared" si="42"/>
        <v>
3.1E-2</v>
      </c>
      <c r="CN21" s="99">
        <f t="shared" si="42"/>
        <v>
5.3999999999999992E-2</v>
      </c>
      <c r="CO21" s="99">
        <f t="shared" ref="CO21:CX24" si="43">
BN3-AN$7</f>
        <v>
3.0000000000000027E-2</v>
      </c>
      <c r="CP21" s="99">
        <f t="shared" si="43"/>
        <v>
3.0000000000000027E-2</v>
      </c>
      <c r="CQ21" s="99">
        <f t="shared" si="43"/>
        <v>
5.1999999999999991E-2</v>
      </c>
      <c r="CR21" s="99">
        <f t="shared" si="43"/>
        <v>
4.1000000000000009E-2</v>
      </c>
      <c r="CS21" s="99">
        <f t="shared" si="43"/>
        <v>
4.1000000000000009E-2</v>
      </c>
      <c r="CT21" s="99">
        <f t="shared" si="43"/>
        <v>
4.1000000000000009E-2</v>
      </c>
      <c r="CU21" s="99">
        <f t="shared" si="43"/>
        <v>
2.8000000000000011E-2</v>
      </c>
      <c r="CV21" s="99">
        <f t="shared" si="43"/>
        <v>
2.8000000000000011E-2</v>
      </c>
      <c r="CW21" s="99">
        <f t="shared" si="43"/>
        <v>
1.999999999999999E-2</v>
      </c>
      <c r="CX21" s="99">
        <f t="shared" si="43"/>
        <v>
1.999999999999999E-2</v>
      </c>
      <c r="CY21" s="99">
        <f t="shared" ref="CY21:DA24" si="44">
BX3-AX$7</f>
        <v>
1.999999999999999E-2</v>
      </c>
      <c r="CZ21" s="99">
        <f t="shared" si="44"/>
        <v>
8.3999999999999991E-2</v>
      </c>
      <c r="DA21" s="99">
        <f t="shared" si="44"/>
        <v>
2.1999999999999992E-2</v>
      </c>
      <c r="DC21" s="95" t="s">
        <v>
2144</v>
      </c>
      <c r="DD21" s="99">
        <f>
CE21/BD3</f>
        <v>
0.3428571428571428</v>
      </c>
      <c r="DE21" s="99">
        <f t="shared" ref="DE21:DZ24" si="45">
CF21/BE3</f>
        <v>
0.3428571428571428</v>
      </c>
      <c r="DF21" s="99">
        <f t="shared" si="45"/>
        <v>
0.3428571428571428</v>
      </c>
      <c r="DG21" s="99">
        <f t="shared" si="45"/>
        <v>
0.30999999999999989</v>
      </c>
      <c r="DH21" s="99">
        <f t="shared" si="45"/>
        <v>
0.23913043478260865</v>
      </c>
      <c r="DI21" s="99">
        <f t="shared" si="45"/>
        <v>
0.23913043478260865</v>
      </c>
      <c r="DJ21" s="99">
        <f t="shared" si="45"/>
        <v>
0.33720930232558133</v>
      </c>
      <c r="DK21" s="99">
        <f t="shared" si="45"/>
        <v>
0.2421875</v>
      </c>
      <c r="DL21" s="99">
        <f t="shared" si="45"/>
        <v>
0.2421875</v>
      </c>
      <c r="DM21" s="99">
        <f t="shared" si="45"/>
        <v>
0.29834254143646405</v>
      </c>
      <c r="DN21" s="99">
        <f t="shared" si="45"/>
        <v>
0.20134228187919478</v>
      </c>
      <c r="DO21" s="99">
        <f t="shared" si="45"/>
        <v>
0.20134228187919478</v>
      </c>
      <c r="DP21" s="99">
        <f t="shared" si="45"/>
        <v>
0.27956989247311825</v>
      </c>
      <c r="DQ21" s="99">
        <f t="shared" si="45"/>
        <v>
0.29285714285714287</v>
      </c>
      <c r="DR21" s="99">
        <f t="shared" si="45"/>
        <v>
0.29285714285714287</v>
      </c>
      <c r="DS21" s="99">
        <f t="shared" si="45"/>
        <v>
0.29285714285714287</v>
      </c>
      <c r="DT21" s="99">
        <f t="shared" si="45"/>
        <v>
0.37333333333333341</v>
      </c>
      <c r="DU21" s="99">
        <f t="shared" si="45"/>
        <v>
0.37333333333333341</v>
      </c>
      <c r="DV21" s="99">
        <f t="shared" si="45"/>
        <v>
0.39215686274509792</v>
      </c>
      <c r="DW21" s="99">
        <f t="shared" si="45"/>
        <v>
0.39215686274509792</v>
      </c>
      <c r="DX21" s="99">
        <f t="shared" si="45"/>
        <v>
0.39215686274509792</v>
      </c>
      <c r="DY21" s="99">
        <f t="shared" si="45"/>
        <v>
0.3428571428571428</v>
      </c>
      <c r="DZ21" s="99">
        <f t="shared" si="45"/>
        <v>
0.23913043478260865</v>
      </c>
    </row>
    <row r="22" spans="28:130">
      <c r="CB22" s="95">
        <v>
5</v>
      </c>
      <c r="CC22" s="95">
        <v>
2</v>
      </c>
      <c r="CD22" s="95" t="str">
        <f t="shared" si="1"/>
        <v>
処遇加算Ⅰ特定加算なしベア加算から新加算Ⅱ</v>
      </c>
      <c r="CE22" s="99">
        <f t="shared" si="42"/>
        <v>
6.3E-2</v>
      </c>
      <c r="CF22" s="99">
        <f t="shared" si="42"/>
        <v>
6.3E-2</v>
      </c>
      <c r="CG22" s="99">
        <f t="shared" si="42"/>
        <v>
6.3E-2</v>
      </c>
      <c r="CH22" s="99">
        <f t="shared" si="42"/>
        <v>
2.4999999999999994E-2</v>
      </c>
      <c r="CI22" s="99">
        <f t="shared" si="42"/>
        <v>
1.999999999999999E-2</v>
      </c>
      <c r="CJ22" s="99">
        <f t="shared" si="42"/>
        <v>
1.999999999999999E-2</v>
      </c>
      <c r="CK22" s="99">
        <f t="shared" si="42"/>
        <v>
2.5999999999999988E-2</v>
      </c>
      <c r="CL22" s="99">
        <f t="shared" si="42"/>
        <v>
2.4999999999999994E-2</v>
      </c>
      <c r="CM22" s="99">
        <f t="shared" si="42"/>
        <v>
2.4999999999999994E-2</v>
      </c>
      <c r="CN22" s="99">
        <f t="shared" si="42"/>
        <v>
4.6999999999999986E-2</v>
      </c>
      <c r="CO22" s="99">
        <f t="shared" si="43"/>
        <v>
2.7000000000000024E-2</v>
      </c>
      <c r="CP22" s="99">
        <f t="shared" si="43"/>
        <v>
2.7000000000000024E-2</v>
      </c>
      <c r="CQ22" s="99">
        <f t="shared" si="43"/>
        <v>
4.3999999999999984E-2</v>
      </c>
      <c r="CR22" s="99">
        <f t="shared" si="43"/>
        <v>
3.7000000000000005E-2</v>
      </c>
      <c r="CS22" s="99">
        <f t="shared" si="43"/>
        <v>
3.7000000000000005E-2</v>
      </c>
      <c r="CT22" s="99">
        <f t="shared" si="43"/>
        <v>
3.7000000000000005E-2</v>
      </c>
      <c r="CU22" s="99">
        <f t="shared" si="43"/>
        <v>
2.4000000000000007E-2</v>
      </c>
      <c r="CV22" s="99">
        <f t="shared" si="43"/>
        <v>
2.4000000000000007E-2</v>
      </c>
      <c r="CW22" s="99">
        <f t="shared" si="43"/>
        <v>
1.5999999999999993E-2</v>
      </c>
      <c r="CX22" s="99">
        <f t="shared" si="43"/>
        <v>
1.5999999999999993E-2</v>
      </c>
      <c r="CY22" s="99">
        <f t="shared" si="44"/>
        <v>
1.5999999999999993E-2</v>
      </c>
      <c r="CZ22" s="99">
        <f t="shared" si="44"/>
        <v>
6.3E-2</v>
      </c>
      <c r="DA22" s="99">
        <f t="shared" si="44"/>
        <v>
1.999999999999999E-2</v>
      </c>
      <c r="DC22" s="95" t="s">
        <v>
2145</v>
      </c>
      <c r="DD22" s="99">
        <f t="shared" ref="DD22:DD24" si="46">
CE22/BD4</f>
        <v>
0.28125</v>
      </c>
      <c r="DE22" s="99">
        <f t="shared" si="45"/>
        <v>
0.28125</v>
      </c>
      <c r="DF22" s="99">
        <f t="shared" si="45"/>
        <v>
0.28125</v>
      </c>
      <c r="DG22" s="99">
        <f t="shared" si="45"/>
        <v>
0.26595744680851058</v>
      </c>
      <c r="DH22" s="99">
        <f t="shared" si="45"/>
        <v>
0.22222222222222215</v>
      </c>
      <c r="DI22" s="99">
        <f t="shared" si="45"/>
        <v>
0.22222222222222215</v>
      </c>
      <c r="DJ22" s="99">
        <f t="shared" si="45"/>
        <v>
0.31325301204819267</v>
      </c>
      <c r="DK22" s="99">
        <f t="shared" si="45"/>
        <v>
0.2049180327868852</v>
      </c>
      <c r="DL22" s="99">
        <f t="shared" si="45"/>
        <v>
0.2049180327868852</v>
      </c>
      <c r="DM22" s="99">
        <f t="shared" si="45"/>
        <v>
0.27011494252873558</v>
      </c>
      <c r="DN22" s="99">
        <f t="shared" si="45"/>
        <v>
0.1849315068493152</v>
      </c>
      <c r="DO22" s="99">
        <f t="shared" si="45"/>
        <v>
0.1849315068493152</v>
      </c>
      <c r="DP22" s="99">
        <f t="shared" si="45"/>
        <v>
0.24719101123595497</v>
      </c>
      <c r="DQ22" s="99">
        <f t="shared" si="45"/>
        <v>
0.2720588235294118</v>
      </c>
      <c r="DR22" s="99">
        <f t="shared" si="45"/>
        <v>
0.2720588235294118</v>
      </c>
      <c r="DS22" s="99">
        <f t="shared" si="45"/>
        <v>
0.2720588235294118</v>
      </c>
      <c r="DT22" s="99">
        <f t="shared" si="45"/>
        <v>
0.33802816901408456</v>
      </c>
      <c r="DU22" s="99">
        <f t="shared" si="45"/>
        <v>
0.33802816901408456</v>
      </c>
      <c r="DV22" s="99">
        <f t="shared" si="45"/>
        <v>
0.34042553191489355</v>
      </c>
      <c r="DW22" s="99">
        <f t="shared" si="45"/>
        <v>
0.34042553191489355</v>
      </c>
      <c r="DX22" s="99">
        <f t="shared" si="45"/>
        <v>
0.34042553191489355</v>
      </c>
      <c r="DY22" s="99">
        <f t="shared" si="45"/>
        <v>
0.28125</v>
      </c>
      <c r="DZ22" s="99">
        <f t="shared" si="45"/>
        <v>
0.22222222222222215</v>
      </c>
    </row>
    <row r="23" spans="28:130">
      <c r="CB23" s="95">
        <v>
5</v>
      </c>
      <c r="CC23" s="95">
        <v>
3</v>
      </c>
      <c r="CD23" s="95" t="str">
        <f t="shared" si="1"/>
        <v>
処遇加算Ⅰ特定加算なしベア加算から新加算Ⅲ</v>
      </c>
      <c r="CE23" s="99">
        <f t="shared" si="42"/>
        <v>
2.0999999999999991E-2</v>
      </c>
      <c r="CF23" s="99">
        <f t="shared" si="42"/>
        <v>
2.0999999999999991E-2</v>
      </c>
      <c r="CG23" s="99">
        <f t="shared" si="42"/>
        <v>
2.0999999999999991E-2</v>
      </c>
      <c r="CH23" s="99">
        <f t="shared" si="42"/>
        <v>
9.999999999999995E-3</v>
      </c>
      <c r="CI23" s="99">
        <f t="shared" si="42"/>
        <v>
9.999999999999995E-3</v>
      </c>
      <c r="CJ23" s="99">
        <f t="shared" si="42"/>
        <v>
9.999999999999995E-3</v>
      </c>
      <c r="CK23" s="99">
        <f t="shared" si="42"/>
        <v>
9.0000000000000011E-3</v>
      </c>
      <c r="CL23" s="99">
        <f t="shared" si="42"/>
        <v>
1.2999999999999998E-2</v>
      </c>
      <c r="CM23" s="99">
        <f t="shared" si="42"/>
        <v>
1.2999999999999998E-2</v>
      </c>
      <c r="CN23" s="99">
        <f t="shared" si="42"/>
        <v>
2.2999999999999993E-2</v>
      </c>
      <c r="CO23" s="99">
        <f t="shared" si="43"/>
        <v>
1.5000000000000013E-2</v>
      </c>
      <c r="CP23" s="99">
        <f t="shared" si="43"/>
        <v>
1.5000000000000013E-2</v>
      </c>
      <c r="CQ23" s="99">
        <f t="shared" si="43"/>
        <v>
2.0999999999999991E-2</v>
      </c>
      <c r="CR23" s="99">
        <f t="shared" si="43"/>
        <v>
1.3999999999999999E-2</v>
      </c>
      <c r="CS23" s="99">
        <f t="shared" si="43"/>
        <v>
1.3999999999999999E-2</v>
      </c>
      <c r="CT23" s="99">
        <f t="shared" si="43"/>
        <v>
1.3999999999999999E-2</v>
      </c>
      <c r="CU23" s="99">
        <f t="shared" si="43"/>
        <v>
6.9999999999999993E-3</v>
      </c>
      <c r="CV23" s="99">
        <f t="shared" si="43"/>
        <v>
6.9999999999999993E-3</v>
      </c>
      <c r="CW23" s="99">
        <f t="shared" si="43"/>
        <v>
4.9999999999999975E-3</v>
      </c>
      <c r="CX23" s="99">
        <f t="shared" si="43"/>
        <v>
4.9999999999999975E-3</v>
      </c>
      <c r="CY23" s="99">
        <f t="shared" si="44"/>
        <v>
4.9999999999999975E-3</v>
      </c>
      <c r="CZ23" s="99">
        <f t="shared" si="44"/>
        <v>
2.0999999999999991E-2</v>
      </c>
      <c r="DA23" s="99">
        <f t="shared" si="44"/>
        <v>
9.999999999999995E-3</v>
      </c>
      <c r="DC23" s="95" t="s">
        <v>
2146</v>
      </c>
      <c r="DD23" s="99">
        <f t="shared" si="46"/>
        <v>
0.11538461538461534</v>
      </c>
      <c r="DE23" s="99">
        <f t="shared" si="45"/>
        <v>
0.11538461538461534</v>
      </c>
      <c r="DF23" s="99">
        <f t="shared" si="45"/>
        <v>
0.11538461538461534</v>
      </c>
      <c r="DG23" s="99">
        <f t="shared" si="45"/>
        <v>
0.12658227848101258</v>
      </c>
      <c r="DH23" s="99">
        <f t="shared" si="45"/>
        <v>
0.12499999999999996</v>
      </c>
      <c r="DI23" s="99">
        <f t="shared" si="45"/>
        <v>
0.12499999999999996</v>
      </c>
      <c r="DJ23" s="99">
        <f t="shared" si="45"/>
        <v>
0.13636363636363638</v>
      </c>
      <c r="DK23" s="99">
        <f t="shared" si="45"/>
        <v>
0.11818181818181817</v>
      </c>
      <c r="DL23" s="99">
        <f t="shared" si="45"/>
        <v>
0.11818181818181817</v>
      </c>
      <c r="DM23" s="99">
        <f t="shared" si="45"/>
        <v>
0.15333333333333329</v>
      </c>
      <c r="DN23" s="99">
        <f t="shared" si="45"/>
        <v>
0.11194029850746277</v>
      </c>
      <c r="DO23" s="99">
        <f t="shared" si="45"/>
        <v>
0.11194029850746277</v>
      </c>
      <c r="DP23" s="99">
        <f t="shared" si="45"/>
        <v>
0.13548387096774187</v>
      </c>
      <c r="DQ23" s="99">
        <f t="shared" si="45"/>
        <v>
0.1238938053097345</v>
      </c>
      <c r="DR23" s="99">
        <f t="shared" si="45"/>
        <v>
0.1238938053097345</v>
      </c>
      <c r="DS23" s="99">
        <f t="shared" si="45"/>
        <v>
0.1238938053097345</v>
      </c>
      <c r="DT23" s="99">
        <f t="shared" si="45"/>
        <v>
0.12962962962962962</v>
      </c>
      <c r="DU23" s="99">
        <f t="shared" si="45"/>
        <v>
0.12962962962962962</v>
      </c>
      <c r="DV23" s="99">
        <f t="shared" si="45"/>
        <v>
0.13888888888888884</v>
      </c>
      <c r="DW23" s="99">
        <f t="shared" si="45"/>
        <v>
0.13888888888888884</v>
      </c>
      <c r="DX23" s="99">
        <f t="shared" si="45"/>
        <v>
0.13888888888888884</v>
      </c>
      <c r="DY23" s="99">
        <f t="shared" si="45"/>
        <v>
0.11538461538461534</v>
      </c>
      <c r="DZ23" s="99">
        <f t="shared" si="45"/>
        <v>
0.12499999999999996</v>
      </c>
    </row>
    <row r="24" spans="28:130">
      <c r="CB24" s="95">
        <v>
5</v>
      </c>
      <c r="CC24" s="95">
        <v>
4</v>
      </c>
      <c r="CD24" s="95" t="str">
        <f t="shared" si="1"/>
        <v>
処遇加算Ⅰ特定加算なしベア加算から新加算Ⅳ</v>
      </c>
      <c r="CE24" s="99">
        <f t="shared" si="42"/>
        <v>
-1.6000000000000014E-2</v>
      </c>
      <c r="CF24" s="99">
        <f t="shared" si="42"/>
        <v>
-1.6000000000000014E-2</v>
      </c>
      <c r="CG24" s="99">
        <f t="shared" si="42"/>
        <v>
-1.6000000000000014E-2</v>
      </c>
      <c r="CH24" s="99">
        <f t="shared" si="42"/>
        <v>
-6.0000000000000053E-3</v>
      </c>
      <c r="CI24" s="99">
        <f t="shared" si="42"/>
        <v>
-6.0000000000000053E-3</v>
      </c>
      <c r="CJ24" s="99">
        <f t="shared" si="42"/>
        <v>
-6.0000000000000053E-3</v>
      </c>
      <c r="CK24" s="99">
        <f t="shared" si="42"/>
        <v>
-3.9999999999999966E-3</v>
      </c>
      <c r="CL24" s="99">
        <f t="shared" si="42"/>
        <v>
-9.000000000000008E-3</v>
      </c>
      <c r="CM24" s="99">
        <f t="shared" si="42"/>
        <v>
-9.000000000000008E-3</v>
      </c>
      <c r="CN24" s="99">
        <f t="shared" si="42"/>
        <v>
-5.0000000000000044E-3</v>
      </c>
      <c r="CO24" s="99">
        <f t="shared" si="43"/>
        <v>
-1.2999999999999998E-2</v>
      </c>
      <c r="CP24" s="99">
        <f t="shared" si="43"/>
        <v>
-1.2999999999999998E-2</v>
      </c>
      <c r="CQ24" s="99">
        <f t="shared" si="43"/>
        <v>
-9.000000000000008E-3</v>
      </c>
      <c r="CR24" s="99">
        <f t="shared" si="43"/>
        <v>
-9.000000000000008E-3</v>
      </c>
      <c r="CS24" s="99">
        <f t="shared" si="43"/>
        <v>
-9.000000000000008E-3</v>
      </c>
      <c r="CT24" s="99">
        <f t="shared" si="43"/>
        <v>
-9.000000000000008E-3</v>
      </c>
      <c r="CU24" s="99">
        <f t="shared" si="43"/>
        <v>
-2.9999999999999957E-3</v>
      </c>
      <c r="CV24" s="99">
        <f t="shared" si="43"/>
        <v>
-2.9999999999999957E-3</v>
      </c>
      <c r="CW24" s="99">
        <f t="shared" si="43"/>
        <v>
-1.9999999999999983E-3</v>
      </c>
      <c r="CX24" s="99">
        <f t="shared" si="43"/>
        <v>
-1.9999999999999983E-3</v>
      </c>
      <c r="CY24" s="99">
        <f t="shared" si="44"/>
        <v>
-1.9999999999999983E-3</v>
      </c>
      <c r="CZ24" s="99">
        <f t="shared" si="44"/>
        <v>
-1.6000000000000014E-2</v>
      </c>
      <c r="DA24" s="99">
        <f t="shared" si="44"/>
        <v>
-6.0000000000000053E-3</v>
      </c>
      <c r="DC24" s="95" t="s">
        <v>
2147</v>
      </c>
      <c r="DD24" s="99">
        <f t="shared" si="46"/>
        <v>
-0.11034482758620701</v>
      </c>
      <c r="DE24" s="99">
        <f t="shared" si="45"/>
        <v>
-0.11034482758620701</v>
      </c>
      <c r="DF24" s="99">
        <f t="shared" si="45"/>
        <v>
-0.11034482758620701</v>
      </c>
      <c r="DG24" s="99">
        <f t="shared" si="45"/>
        <v>
-9.5238095238095316E-2</v>
      </c>
      <c r="DH24" s="99">
        <f t="shared" si="45"/>
        <v>
-9.3750000000000097E-2</v>
      </c>
      <c r="DI24" s="99">
        <f t="shared" si="45"/>
        <v>
-9.3750000000000097E-2</v>
      </c>
      <c r="DJ24" s="99">
        <f t="shared" si="45"/>
        <v>
-7.5471698113207475E-2</v>
      </c>
      <c r="DK24" s="99">
        <f t="shared" si="45"/>
        <v>
-0.10227272727272738</v>
      </c>
      <c r="DL24" s="99">
        <f t="shared" si="45"/>
        <v>
-0.10227272727272738</v>
      </c>
      <c r="DM24" s="99">
        <f t="shared" si="45"/>
        <v>
-4.0983606557377088E-2</v>
      </c>
      <c r="DN24" s="99">
        <f t="shared" si="45"/>
        <v>
-0.12264150943396225</v>
      </c>
      <c r="DO24" s="99">
        <f t="shared" si="45"/>
        <v>
-0.12264150943396225</v>
      </c>
      <c r="DP24" s="99">
        <f t="shared" si="45"/>
        <v>
-7.2000000000000064E-2</v>
      </c>
      <c r="DQ24" s="99">
        <f t="shared" si="45"/>
        <v>
-0.10000000000000009</v>
      </c>
      <c r="DR24" s="99">
        <f t="shared" si="45"/>
        <v>
-0.10000000000000009</v>
      </c>
      <c r="DS24" s="99">
        <f t="shared" si="45"/>
        <v>
-0.10000000000000009</v>
      </c>
      <c r="DT24" s="99">
        <f t="shared" si="45"/>
        <v>
-6.818181818181808E-2</v>
      </c>
      <c r="DU24" s="99">
        <f t="shared" si="45"/>
        <v>
-6.818181818181808E-2</v>
      </c>
      <c r="DV24" s="99">
        <f t="shared" si="45"/>
        <v>
-6.8965517241379254E-2</v>
      </c>
      <c r="DW24" s="99">
        <f t="shared" si="45"/>
        <v>
-6.8965517241379254E-2</v>
      </c>
      <c r="DX24" s="99">
        <f t="shared" si="45"/>
        <v>
-6.8965517241379254E-2</v>
      </c>
      <c r="DY24" s="99">
        <f t="shared" si="45"/>
        <v>
-0.11034482758620701</v>
      </c>
      <c r="DZ24" s="99">
        <f t="shared" si="45"/>
        <v>
-9.3750000000000097E-2</v>
      </c>
    </row>
    <row r="25" spans="28:130">
      <c r="CB25" s="95">
        <v>
6</v>
      </c>
      <c r="CC25" s="95">
        <v>
1</v>
      </c>
      <c r="CD25" s="95" t="str">
        <f t="shared" si="1"/>
        <v>
処遇加算Ⅰ特定加算なしベア加算なしから新加算Ⅰ</v>
      </c>
      <c r="CE25" s="99">
        <f t="shared" ref="CE25:CN28" si="47">
BD3-AD$8</f>
        <v>
0.10799999999999998</v>
      </c>
      <c r="CF25" s="99">
        <f t="shared" si="47"/>
        <v>
0.10799999999999998</v>
      </c>
      <c r="CG25" s="99">
        <f t="shared" si="47"/>
        <v>
0.10799999999999998</v>
      </c>
      <c r="CH25" s="99">
        <f t="shared" si="47"/>
        <v>
4.1999999999999989E-2</v>
      </c>
      <c r="CI25" s="99">
        <f t="shared" si="47"/>
        <v>
3.2999999999999988E-2</v>
      </c>
      <c r="CJ25" s="99">
        <f t="shared" si="47"/>
        <v>
3.2999999999999988E-2</v>
      </c>
      <c r="CK25" s="99">
        <f t="shared" si="47"/>
        <v>
3.8999999999999993E-2</v>
      </c>
      <c r="CL25" s="99">
        <f t="shared" si="47"/>
        <v>
4.5999999999999999E-2</v>
      </c>
      <c r="CM25" s="99">
        <f t="shared" si="47"/>
        <v>
4.5999999999999999E-2</v>
      </c>
      <c r="CN25" s="99">
        <f t="shared" si="47"/>
        <v>
7.6999999999999999E-2</v>
      </c>
      <c r="CO25" s="99">
        <f t="shared" ref="CO25:CX28" si="48">
BN3-AN$8</f>
        <v>
4.7000000000000028E-2</v>
      </c>
      <c r="CP25" s="99">
        <f t="shared" si="48"/>
        <v>
4.7000000000000028E-2</v>
      </c>
      <c r="CQ25" s="99">
        <f t="shared" si="48"/>
        <v>
7.4999999999999997E-2</v>
      </c>
      <c r="CR25" s="99">
        <f t="shared" si="48"/>
        <v>
5.7000000000000009E-2</v>
      </c>
      <c r="CS25" s="99">
        <f t="shared" si="48"/>
        <v>
5.7000000000000009E-2</v>
      </c>
      <c r="CT25" s="99">
        <f t="shared" si="48"/>
        <v>
5.7000000000000009E-2</v>
      </c>
      <c r="CU25" s="99">
        <f t="shared" si="48"/>
        <v>
3.6000000000000011E-2</v>
      </c>
      <c r="CV25" s="99">
        <f t="shared" si="48"/>
        <v>
3.6000000000000011E-2</v>
      </c>
      <c r="CW25" s="99">
        <f t="shared" si="48"/>
        <v>
2.4999999999999991E-2</v>
      </c>
      <c r="CX25" s="99">
        <f t="shared" si="48"/>
        <v>
2.4999999999999991E-2</v>
      </c>
      <c r="CY25" s="99">
        <f t="shared" ref="CY25:DA28" si="49">
BX3-AX$8</f>
        <v>
2.4999999999999991E-2</v>
      </c>
      <c r="CZ25" s="99">
        <f t="shared" si="49"/>
        <v>
0.10799999999999998</v>
      </c>
      <c r="DA25" s="99">
        <f t="shared" si="49"/>
        <v>
3.2999999999999988E-2</v>
      </c>
      <c r="DC25" s="95" t="s">
        <v>
2148</v>
      </c>
      <c r="DD25" s="99">
        <f>
CE25/BD3</f>
        <v>
0.4408163265306122</v>
      </c>
      <c r="DE25" s="99">
        <f t="shared" ref="DE25:DZ28" si="50">
CF25/BE3</f>
        <v>
0.4408163265306122</v>
      </c>
      <c r="DF25" s="99">
        <f t="shared" si="50"/>
        <v>
0.4408163265306122</v>
      </c>
      <c r="DG25" s="99">
        <f t="shared" si="50"/>
        <v>
0.41999999999999993</v>
      </c>
      <c r="DH25" s="99">
        <f t="shared" si="50"/>
        <v>
0.35869565217391297</v>
      </c>
      <c r="DI25" s="99">
        <f t="shared" si="50"/>
        <v>
0.35869565217391297</v>
      </c>
      <c r="DJ25" s="99">
        <f t="shared" si="50"/>
        <v>
0.45348837209302323</v>
      </c>
      <c r="DK25" s="99">
        <f t="shared" si="50"/>
        <v>
0.359375</v>
      </c>
      <c r="DL25" s="99">
        <f t="shared" si="50"/>
        <v>
0.359375</v>
      </c>
      <c r="DM25" s="99">
        <f t="shared" si="50"/>
        <v>
0.425414364640884</v>
      </c>
      <c r="DN25" s="99">
        <f t="shared" si="50"/>
        <v>
0.31543624161073841</v>
      </c>
      <c r="DO25" s="99">
        <f t="shared" si="50"/>
        <v>
0.31543624161073841</v>
      </c>
      <c r="DP25" s="99">
        <f t="shared" si="50"/>
        <v>
0.40322580645161288</v>
      </c>
      <c r="DQ25" s="99">
        <f t="shared" si="50"/>
        <v>
0.4071428571428572</v>
      </c>
      <c r="DR25" s="99">
        <f t="shared" si="50"/>
        <v>
0.4071428571428572</v>
      </c>
      <c r="DS25" s="99">
        <f t="shared" si="50"/>
        <v>
0.4071428571428572</v>
      </c>
      <c r="DT25" s="99">
        <f t="shared" si="50"/>
        <v>
0.48000000000000009</v>
      </c>
      <c r="DU25" s="99">
        <f t="shared" si="50"/>
        <v>
0.48000000000000009</v>
      </c>
      <c r="DV25" s="99">
        <f t="shared" si="50"/>
        <v>
0.49019607843137247</v>
      </c>
      <c r="DW25" s="99">
        <f t="shared" si="50"/>
        <v>
0.49019607843137247</v>
      </c>
      <c r="DX25" s="99">
        <f t="shared" si="50"/>
        <v>
0.49019607843137247</v>
      </c>
      <c r="DY25" s="99">
        <f t="shared" si="50"/>
        <v>
0.4408163265306122</v>
      </c>
      <c r="DZ25" s="99">
        <f t="shared" si="50"/>
        <v>
0.35869565217391297</v>
      </c>
    </row>
    <row r="26" spans="28:130">
      <c r="CB26" s="95">
        <v>
6</v>
      </c>
      <c r="CC26" s="95">
        <v>
2</v>
      </c>
      <c r="CD26" s="95" t="str">
        <f t="shared" si="1"/>
        <v>
処遇加算Ⅰ特定加算なしベア加算なしから新加算Ⅱ</v>
      </c>
      <c r="CE26" s="99">
        <f t="shared" si="47"/>
        <v>
8.6999999999999994E-2</v>
      </c>
      <c r="CF26" s="99">
        <f t="shared" si="47"/>
        <v>
8.6999999999999994E-2</v>
      </c>
      <c r="CG26" s="99">
        <f t="shared" si="47"/>
        <v>
8.6999999999999994E-2</v>
      </c>
      <c r="CH26" s="99">
        <f t="shared" si="47"/>
        <v>
3.5999999999999997E-2</v>
      </c>
      <c r="CI26" s="99">
        <f t="shared" si="47"/>
        <v>
3.0999999999999986E-2</v>
      </c>
      <c r="CJ26" s="99">
        <f t="shared" si="47"/>
        <v>
3.0999999999999986E-2</v>
      </c>
      <c r="CK26" s="99">
        <f t="shared" si="47"/>
        <v>
3.599999999999999E-2</v>
      </c>
      <c r="CL26" s="99">
        <f t="shared" si="47"/>
        <v>
3.9999999999999994E-2</v>
      </c>
      <c r="CM26" s="99">
        <f t="shared" si="47"/>
        <v>
3.9999999999999994E-2</v>
      </c>
      <c r="CN26" s="99">
        <f t="shared" si="47"/>
        <v>
6.9999999999999993E-2</v>
      </c>
      <c r="CO26" s="99">
        <f t="shared" si="48"/>
        <v>
4.4000000000000025E-2</v>
      </c>
      <c r="CP26" s="99">
        <f t="shared" si="48"/>
        <v>
4.4000000000000025E-2</v>
      </c>
      <c r="CQ26" s="99">
        <f t="shared" si="48"/>
        <v>
6.699999999999999E-2</v>
      </c>
      <c r="CR26" s="99">
        <f t="shared" si="48"/>
        <v>
5.3000000000000005E-2</v>
      </c>
      <c r="CS26" s="99">
        <f t="shared" si="48"/>
        <v>
5.3000000000000005E-2</v>
      </c>
      <c r="CT26" s="99">
        <f t="shared" si="48"/>
        <v>
5.3000000000000005E-2</v>
      </c>
      <c r="CU26" s="99">
        <f t="shared" si="48"/>
        <v>
3.2000000000000008E-2</v>
      </c>
      <c r="CV26" s="99">
        <f t="shared" si="48"/>
        <v>
3.2000000000000008E-2</v>
      </c>
      <c r="CW26" s="99">
        <f t="shared" si="48"/>
        <v>
2.0999999999999994E-2</v>
      </c>
      <c r="CX26" s="99">
        <f t="shared" si="48"/>
        <v>
2.0999999999999994E-2</v>
      </c>
      <c r="CY26" s="99">
        <f t="shared" si="49"/>
        <v>
2.0999999999999994E-2</v>
      </c>
      <c r="CZ26" s="99">
        <f t="shared" si="49"/>
        <v>
8.6999999999999994E-2</v>
      </c>
      <c r="DA26" s="99">
        <f t="shared" si="49"/>
        <v>
3.0999999999999986E-2</v>
      </c>
      <c r="DC26" s="95" t="s">
        <v>
2149</v>
      </c>
      <c r="DD26" s="99">
        <f t="shared" ref="DD26:DD28" si="51">
CE26/BD4</f>
        <v>
0.3883928571428571</v>
      </c>
      <c r="DE26" s="99">
        <f t="shared" si="50"/>
        <v>
0.3883928571428571</v>
      </c>
      <c r="DF26" s="99">
        <f t="shared" si="50"/>
        <v>
0.3883928571428571</v>
      </c>
      <c r="DG26" s="99">
        <f t="shared" si="50"/>
        <v>
0.38297872340425532</v>
      </c>
      <c r="DH26" s="99">
        <f t="shared" si="50"/>
        <v>
0.34444444444444433</v>
      </c>
      <c r="DI26" s="99">
        <f t="shared" si="50"/>
        <v>
0.34444444444444433</v>
      </c>
      <c r="DJ26" s="99">
        <f t="shared" si="50"/>
        <v>
0.4337349397590361</v>
      </c>
      <c r="DK26" s="99">
        <f t="shared" si="50"/>
        <v>
0.32786885245901637</v>
      </c>
      <c r="DL26" s="99">
        <f t="shared" si="50"/>
        <v>
0.32786885245901637</v>
      </c>
      <c r="DM26" s="99">
        <f t="shared" si="50"/>
        <v>
0.40229885057471265</v>
      </c>
      <c r="DN26" s="99">
        <f t="shared" si="50"/>
        <v>
0.30136986301369878</v>
      </c>
      <c r="DO26" s="99">
        <f t="shared" si="50"/>
        <v>
0.30136986301369878</v>
      </c>
      <c r="DP26" s="99">
        <f t="shared" si="50"/>
        <v>
0.37640449438202245</v>
      </c>
      <c r="DQ26" s="99">
        <f t="shared" si="50"/>
        <v>
0.38970588235294118</v>
      </c>
      <c r="DR26" s="99">
        <f t="shared" si="50"/>
        <v>
0.38970588235294118</v>
      </c>
      <c r="DS26" s="99">
        <f t="shared" si="50"/>
        <v>
0.38970588235294118</v>
      </c>
      <c r="DT26" s="99">
        <f t="shared" si="50"/>
        <v>
0.45070422535211274</v>
      </c>
      <c r="DU26" s="99">
        <f t="shared" si="50"/>
        <v>
0.45070422535211274</v>
      </c>
      <c r="DV26" s="99">
        <f t="shared" si="50"/>
        <v>
0.4468085106382978</v>
      </c>
      <c r="DW26" s="99">
        <f t="shared" si="50"/>
        <v>
0.4468085106382978</v>
      </c>
      <c r="DX26" s="99">
        <f t="shared" si="50"/>
        <v>
0.4468085106382978</v>
      </c>
      <c r="DY26" s="99">
        <f t="shared" si="50"/>
        <v>
0.3883928571428571</v>
      </c>
      <c r="DZ26" s="99">
        <f t="shared" si="50"/>
        <v>
0.34444444444444433</v>
      </c>
    </row>
    <row r="27" spans="28:130">
      <c r="CB27" s="95">
        <v>
6</v>
      </c>
      <c r="CC27" s="95">
        <v>
3</v>
      </c>
      <c r="CD27" s="95" t="str">
        <f t="shared" si="1"/>
        <v>
処遇加算Ⅰ特定加算なしベア加算なしから新加算Ⅲ</v>
      </c>
      <c r="CE27" s="99">
        <f t="shared" si="47"/>
        <v>
4.4999999999999984E-2</v>
      </c>
      <c r="CF27" s="99">
        <f t="shared" si="47"/>
        <v>
4.4999999999999984E-2</v>
      </c>
      <c r="CG27" s="99">
        <f t="shared" si="47"/>
        <v>
4.4999999999999984E-2</v>
      </c>
      <c r="CH27" s="99">
        <f t="shared" si="47"/>
        <v>
2.0999999999999998E-2</v>
      </c>
      <c r="CI27" s="99">
        <f t="shared" si="47"/>
        <v>
2.0999999999999991E-2</v>
      </c>
      <c r="CJ27" s="99">
        <f t="shared" si="47"/>
        <v>
2.0999999999999991E-2</v>
      </c>
      <c r="CK27" s="99">
        <f t="shared" si="47"/>
        <v>
1.9000000000000003E-2</v>
      </c>
      <c r="CL27" s="99">
        <f t="shared" si="47"/>
        <v>
2.7999999999999997E-2</v>
      </c>
      <c r="CM27" s="99">
        <f t="shared" si="47"/>
        <v>
2.7999999999999997E-2</v>
      </c>
      <c r="CN27" s="99">
        <f t="shared" si="47"/>
        <v>
4.5999999999999999E-2</v>
      </c>
      <c r="CO27" s="99">
        <f t="shared" si="48"/>
        <v>
3.2000000000000015E-2</v>
      </c>
      <c r="CP27" s="99">
        <f t="shared" si="48"/>
        <v>
3.2000000000000015E-2</v>
      </c>
      <c r="CQ27" s="99">
        <f t="shared" si="48"/>
        <v>
4.3999999999999997E-2</v>
      </c>
      <c r="CR27" s="99">
        <f t="shared" si="48"/>
        <v>
0.03</v>
      </c>
      <c r="CS27" s="99">
        <f t="shared" si="48"/>
        <v>
0.03</v>
      </c>
      <c r="CT27" s="99">
        <f t="shared" si="48"/>
        <v>
0.03</v>
      </c>
      <c r="CU27" s="99">
        <f t="shared" si="48"/>
        <v>
1.4999999999999999E-2</v>
      </c>
      <c r="CV27" s="99">
        <f t="shared" si="48"/>
        <v>
1.4999999999999999E-2</v>
      </c>
      <c r="CW27" s="99">
        <f t="shared" si="48"/>
        <v>
9.9999999999999985E-3</v>
      </c>
      <c r="CX27" s="99">
        <f t="shared" si="48"/>
        <v>
9.9999999999999985E-3</v>
      </c>
      <c r="CY27" s="99">
        <f t="shared" si="49"/>
        <v>
9.9999999999999985E-3</v>
      </c>
      <c r="CZ27" s="99">
        <f t="shared" si="49"/>
        <v>
4.4999999999999984E-2</v>
      </c>
      <c r="DA27" s="99">
        <f t="shared" si="49"/>
        <v>
2.0999999999999991E-2</v>
      </c>
      <c r="DC27" s="95" t="s">
        <v>
2150</v>
      </c>
      <c r="DD27" s="99">
        <f t="shared" si="51"/>
        <v>
0.24725274725274718</v>
      </c>
      <c r="DE27" s="99">
        <f t="shared" si="50"/>
        <v>
0.24725274725274718</v>
      </c>
      <c r="DF27" s="99">
        <f t="shared" si="50"/>
        <v>
0.24725274725274718</v>
      </c>
      <c r="DG27" s="99">
        <f t="shared" si="50"/>
        <v>
0.26582278481012656</v>
      </c>
      <c r="DH27" s="99">
        <f t="shared" si="50"/>
        <v>
0.2624999999999999</v>
      </c>
      <c r="DI27" s="99">
        <f t="shared" si="50"/>
        <v>
0.2624999999999999</v>
      </c>
      <c r="DJ27" s="99">
        <f t="shared" si="50"/>
        <v>
0.2878787878787879</v>
      </c>
      <c r="DK27" s="99">
        <f t="shared" si="50"/>
        <v>
0.25454545454545452</v>
      </c>
      <c r="DL27" s="99">
        <f t="shared" si="50"/>
        <v>
0.25454545454545452</v>
      </c>
      <c r="DM27" s="99">
        <f t="shared" si="50"/>
        <v>
0.3066666666666667</v>
      </c>
      <c r="DN27" s="99">
        <f t="shared" si="50"/>
        <v>
0.23880597014925384</v>
      </c>
      <c r="DO27" s="99">
        <f t="shared" si="50"/>
        <v>
0.23880597014925384</v>
      </c>
      <c r="DP27" s="99">
        <f t="shared" si="50"/>
        <v>
0.28387096774193549</v>
      </c>
      <c r="DQ27" s="99">
        <f t="shared" si="50"/>
        <v>
0.26548672566371678</v>
      </c>
      <c r="DR27" s="99">
        <f t="shared" si="50"/>
        <v>
0.26548672566371678</v>
      </c>
      <c r="DS27" s="99">
        <f t="shared" si="50"/>
        <v>
0.26548672566371678</v>
      </c>
      <c r="DT27" s="99">
        <f t="shared" si="50"/>
        <v>
0.27777777777777779</v>
      </c>
      <c r="DU27" s="99">
        <f t="shared" si="50"/>
        <v>
0.27777777777777779</v>
      </c>
      <c r="DV27" s="99">
        <f t="shared" si="50"/>
        <v>
0.27777777777777773</v>
      </c>
      <c r="DW27" s="99">
        <f t="shared" si="50"/>
        <v>
0.27777777777777773</v>
      </c>
      <c r="DX27" s="99">
        <f t="shared" si="50"/>
        <v>
0.27777777777777773</v>
      </c>
      <c r="DY27" s="99">
        <f t="shared" si="50"/>
        <v>
0.24725274725274718</v>
      </c>
      <c r="DZ27" s="99">
        <f t="shared" si="50"/>
        <v>
0.2624999999999999</v>
      </c>
    </row>
    <row r="28" spans="28:130">
      <c r="CB28" s="95">
        <v>
6</v>
      </c>
      <c r="CC28" s="95">
        <v>
4</v>
      </c>
      <c r="CD28" s="95" t="str">
        <f t="shared" si="1"/>
        <v>
処遇加算Ⅰ特定加算なしベア加算なしから新加算Ⅳ</v>
      </c>
      <c r="CE28" s="99">
        <f t="shared" si="47"/>
        <v>
7.9999999999999793E-3</v>
      </c>
      <c r="CF28" s="99">
        <f t="shared" si="47"/>
        <v>
7.9999999999999793E-3</v>
      </c>
      <c r="CG28" s="99">
        <f t="shared" si="47"/>
        <v>
7.9999999999999793E-3</v>
      </c>
      <c r="CH28" s="99">
        <f t="shared" si="47"/>
        <v>
4.9999999999999975E-3</v>
      </c>
      <c r="CI28" s="99">
        <f t="shared" si="47"/>
        <v>
4.9999999999999906E-3</v>
      </c>
      <c r="CJ28" s="99">
        <f t="shared" si="47"/>
        <v>
4.9999999999999906E-3</v>
      </c>
      <c r="CK28" s="99">
        <f t="shared" si="47"/>
        <v>
6.0000000000000053E-3</v>
      </c>
      <c r="CL28" s="99">
        <f t="shared" si="47"/>
        <v>
5.9999999999999915E-3</v>
      </c>
      <c r="CM28" s="99">
        <f t="shared" si="47"/>
        <v>
5.9999999999999915E-3</v>
      </c>
      <c r="CN28" s="99">
        <f t="shared" si="47"/>
        <v>
1.8000000000000002E-2</v>
      </c>
      <c r="CO28" s="99">
        <f t="shared" si="48"/>
        <v>
4.0000000000000036E-3</v>
      </c>
      <c r="CP28" s="99">
        <f t="shared" si="48"/>
        <v>
4.0000000000000036E-3</v>
      </c>
      <c r="CQ28" s="99">
        <f t="shared" si="48"/>
        <v>
1.3999999999999999E-2</v>
      </c>
      <c r="CR28" s="99">
        <f t="shared" si="48"/>
        <v>
6.9999999999999923E-3</v>
      </c>
      <c r="CS28" s="99">
        <f t="shared" si="48"/>
        <v>
6.9999999999999923E-3</v>
      </c>
      <c r="CT28" s="99">
        <f t="shared" si="48"/>
        <v>
6.9999999999999923E-3</v>
      </c>
      <c r="CU28" s="99">
        <f t="shared" si="48"/>
        <v>
5.0000000000000044E-3</v>
      </c>
      <c r="CV28" s="99">
        <f t="shared" si="48"/>
        <v>
5.0000000000000044E-3</v>
      </c>
      <c r="CW28" s="99">
        <f t="shared" si="48"/>
        <v>
3.0000000000000027E-3</v>
      </c>
      <c r="CX28" s="99">
        <f t="shared" si="48"/>
        <v>
3.0000000000000027E-3</v>
      </c>
      <c r="CY28" s="99">
        <f t="shared" si="49"/>
        <v>
3.0000000000000027E-3</v>
      </c>
      <c r="CZ28" s="99">
        <f t="shared" si="49"/>
        <v>
7.9999999999999793E-3</v>
      </c>
      <c r="DA28" s="99">
        <f t="shared" si="49"/>
        <v>
4.9999999999999906E-3</v>
      </c>
      <c r="DC28" s="95" t="s">
        <v>
2151</v>
      </c>
      <c r="DD28" s="99">
        <f t="shared" si="51"/>
        <v>
5.5172413793103309E-2</v>
      </c>
      <c r="DE28" s="99">
        <f t="shared" si="50"/>
        <v>
5.5172413793103309E-2</v>
      </c>
      <c r="DF28" s="99">
        <f t="shared" si="50"/>
        <v>
5.5172413793103309E-2</v>
      </c>
      <c r="DG28" s="99">
        <f t="shared" si="50"/>
        <v>
7.9365079365079319E-2</v>
      </c>
      <c r="DH28" s="99">
        <f t="shared" si="50"/>
        <v>
7.8124999999999861E-2</v>
      </c>
      <c r="DI28" s="99">
        <f t="shared" si="50"/>
        <v>
7.8124999999999861E-2</v>
      </c>
      <c r="DJ28" s="99">
        <f t="shared" si="50"/>
        <v>
0.11320754716981141</v>
      </c>
      <c r="DK28" s="99">
        <f t="shared" si="50"/>
        <v>
6.8181818181818094E-2</v>
      </c>
      <c r="DL28" s="99">
        <f t="shared" si="50"/>
        <v>
6.8181818181818094E-2</v>
      </c>
      <c r="DM28" s="99">
        <f t="shared" si="50"/>
        <v>
0.1475409836065574</v>
      </c>
      <c r="DN28" s="99">
        <f t="shared" si="50"/>
        <v>
3.7735849056603807E-2</v>
      </c>
      <c r="DO28" s="99">
        <f t="shared" si="50"/>
        <v>
3.7735849056603807E-2</v>
      </c>
      <c r="DP28" s="99">
        <f t="shared" si="50"/>
        <v>
0.11199999999999999</v>
      </c>
      <c r="DQ28" s="99">
        <f t="shared" si="50"/>
        <v>
7.7777777777777696E-2</v>
      </c>
      <c r="DR28" s="99">
        <f t="shared" si="50"/>
        <v>
7.7777777777777696E-2</v>
      </c>
      <c r="DS28" s="99">
        <f t="shared" si="50"/>
        <v>
7.7777777777777696E-2</v>
      </c>
      <c r="DT28" s="99">
        <f t="shared" si="50"/>
        <v>
0.11363636363636373</v>
      </c>
      <c r="DU28" s="99">
        <f t="shared" si="50"/>
        <v>
0.11363636363636373</v>
      </c>
      <c r="DV28" s="99">
        <f t="shared" si="50"/>
        <v>
0.10344827586206905</v>
      </c>
      <c r="DW28" s="99">
        <f t="shared" si="50"/>
        <v>
0.10344827586206905</v>
      </c>
      <c r="DX28" s="99">
        <f t="shared" si="50"/>
        <v>
0.10344827586206905</v>
      </c>
      <c r="DY28" s="99">
        <f t="shared" si="50"/>
        <v>
5.5172413793103309E-2</v>
      </c>
      <c r="DZ28" s="99">
        <f t="shared" si="50"/>
        <v>
7.8124999999999861E-2</v>
      </c>
    </row>
    <row r="29" spans="28:130">
      <c r="CB29" s="95">
        <v>
6</v>
      </c>
      <c r="CC29" s="95">
        <v>
12</v>
      </c>
      <c r="CD29" s="95" t="str">
        <f t="shared" si="1"/>
        <v>
処遇加算Ⅰ特定加算なしベア加算なしから新加算Ⅴ（８）</v>
      </c>
      <c r="CE29" s="99">
        <f t="shared" ref="CE29:DA29" si="52">
BD14-AD$8</f>
        <v>
2.0999999999999991E-2</v>
      </c>
      <c r="CF29" s="99">
        <f t="shared" si="52"/>
        <v>
2.0999999999999991E-2</v>
      </c>
      <c r="CG29" s="99">
        <f t="shared" si="52"/>
        <v>
2.0999999999999991E-2</v>
      </c>
      <c r="CH29" s="99">
        <f t="shared" si="52"/>
        <v>
1.0000000000000002E-2</v>
      </c>
      <c r="CI29" s="99">
        <f t="shared" si="52"/>
        <v>
9.999999999999995E-3</v>
      </c>
      <c r="CJ29" s="99">
        <f t="shared" si="52"/>
        <v>
9.999999999999995E-3</v>
      </c>
      <c r="CK29" s="99">
        <f t="shared" si="52"/>
        <v>
9.0000000000000011E-3</v>
      </c>
      <c r="CL29" s="99">
        <f t="shared" si="52"/>
        <v>
1.2999999999999998E-2</v>
      </c>
      <c r="CM29" s="99">
        <f t="shared" si="52"/>
        <v>
1.2999999999999998E-2</v>
      </c>
      <c r="CN29" s="99">
        <f t="shared" si="52"/>
        <v>
2.3000000000000007E-2</v>
      </c>
      <c r="CO29" s="99">
        <f t="shared" si="52"/>
        <v>
1.4999999999999999E-2</v>
      </c>
      <c r="CP29" s="99">
        <f t="shared" si="52"/>
        <v>
1.4999999999999999E-2</v>
      </c>
      <c r="CQ29" s="99">
        <f t="shared" si="52"/>
        <v>
2.1000000000000005E-2</v>
      </c>
      <c r="CR29" s="99">
        <f t="shared" si="52"/>
        <v>
1.3999999999999999E-2</v>
      </c>
      <c r="CS29" s="99">
        <f t="shared" si="52"/>
        <v>
1.3999999999999999E-2</v>
      </c>
      <c r="CT29" s="99">
        <f t="shared" si="52"/>
        <v>
1.3999999999999999E-2</v>
      </c>
      <c r="CU29" s="99">
        <f t="shared" si="52"/>
        <v>
6.9999999999999993E-3</v>
      </c>
      <c r="CV29" s="99">
        <f t="shared" si="52"/>
        <v>
6.9999999999999993E-3</v>
      </c>
      <c r="CW29" s="99">
        <f t="shared" si="52"/>
        <v>
5.000000000000001E-3</v>
      </c>
      <c r="CX29" s="99">
        <f t="shared" si="52"/>
        <v>
5.000000000000001E-3</v>
      </c>
      <c r="CY29" s="99">
        <f t="shared" si="52"/>
        <v>
5.000000000000001E-3</v>
      </c>
      <c r="CZ29" s="99">
        <f t="shared" si="52"/>
        <v>
2.0999999999999991E-2</v>
      </c>
      <c r="DA29" s="99">
        <f t="shared" si="52"/>
        <v>
9.999999999999995E-3</v>
      </c>
      <c r="DC29" s="95" t="s">
        <v>
2152</v>
      </c>
      <c r="DD29" s="99">
        <f>
CE29/BD14</f>
        <v>
0.13291139240506322</v>
      </c>
      <c r="DE29" s="99">
        <f t="shared" ref="DE29:DZ29" si="53">
CF29/BE14</f>
        <v>
0.13291139240506322</v>
      </c>
      <c r="DF29" s="99">
        <f t="shared" si="53"/>
        <v>
0.13291139240506322</v>
      </c>
      <c r="DG29" s="99">
        <f t="shared" si="53"/>
        <v>
0.14705882352941177</v>
      </c>
      <c r="DH29" s="99">
        <f t="shared" si="53"/>
        <v>
0.14492753623188401</v>
      </c>
      <c r="DI29" s="99">
        <f t="shared" si="53"/>
        <v>
0.14492753623188401</v>
      </c>
      <c r="DJ29" s="99">
        <f t="shared" si="53"/>
        <v>
0.16071428571428573</v>
      </c>
      <c r="DK29" s="99">
        <f t="shared" si="53"/>
        <v>
0.13684210526315788</v>
      </c>
      <c r="DL29" s="99">
        <f t="shared" si="53"/>
        <v>
0.13684210526315788</v>
      </c>
      <c r="DM29" s="99">
        <f t="shared" si="53"/>
        <v>
0.18110236220472445</v>
      </c>
      <c r="DN29" s="99">
        <f t="shared" si="53"/>
        <v>
0.12820512820512822</v>
      </c>
      <c r="DO29" s="99">
        <f t="shared" si="53"/>
        <v>
0.12820512820512822</v>
      </c>
      <c r="DP29" s="99">
        <f t="shared" si="53"/>
        <v>
0.15909090909090912</v>
      </c>
      <c r="DQ29" s="99">
        <f t="shared" si="53"/>
        <v>
0.14432989690721648</v>
      </c>
      <c r="DR29" s="99">
        <f t="shared" si="53"/>
        <v>
0.14432989690721648</v>
      </c>
      <c r="DS29" s="99">
        <f t="shared" si="53"/>
        <v>
0.14432989690721648</v>
      </c>
      <c r="DT29" s="99">
        <f t="shared" si="53"/>
        <v>
0.15217391304347824</v>
      </c>
      <c r="DU29" s="99">
        <f t="shared" si="53"/>
        <v>
0.15217391304347824</v>
      </c>
      <c r="DV29" s="99">
        <f t="shared" si="53"/>
        <v>
0.16129032258064518</v>
      </c>
      <c r="DW29" s="99">
        <f t="shared" si="53"/>
        <v>
0.16129032258064518</v>
      </c>
      <c r="DX29" s="99">
        <f t="shared" si="53"/>
        <v>
0.16129032258064518</v>
      </c>
      <c r="DY29" s="99">
        <f t="shared" si="53"/>
        <v>
0.13291139240506322</v>
      </c>
      <c r="DZ29" s="99">
        <f t="shared" si="53"/>
        <v>
0.14492753623188401</v>
      </c>
    </row>
    <row r="30" spans="28:130">
      <c r="CB30" s="95">
        <v>
7</v>
      </c>
      <c r="CC30" s="95">
        <v>
1</v>
      </c>
      <c r="CD30" s="95" t="str">
        <f t="shared" si="1"/>
        <v>
処遇加算Ⅱ特定加算Ⅰベア加算から新加算Ⅰ</v>
      </c>
      <c r="CE30" s="99">
        <f t="shared" ref="CE30:CN33" si="54">
BD3-AD$9</f>
        <v>
5.7999999999999996E-2</v>
      </c>
      <c r="CF30" s="99">
        <f t="shared" si="54"/>
        <v>
5.7999999999999996E-2</v>
      </c>
      <c r="CG30" s="99">
        <f t="shared" si="54"/>
        <v>
5.7999999999999996E-2</v>
      </c>
      <c r="CH30" s="99">
        <f t="shared" si="54"/>
        <v>
2.5999999999999995E-2</v>
      </c>
      <c r="CI30" s="99">
        <f t="shared" si="54"/>
        <v>
2.5999999999999995E-2</v>
      </c>
      <c r="CJ30" s="99">
        <f t="shared" si="54"/>
        <v>
2.5999999999999995E-2</v>
      </c>
      <c r="CK30" s="99">
        <f t="shared" si="54"/>
        <v>
2.1999999999999992E-2</v>
      </c>
      <c r="CL30" s="99">
        <f t="shared" si="54"/>
        <v>
3.5000000000000003E-2</v>
      </c>
      <c r="CM30" s="99">
        <f t="shared" si="54"/>
        <v>
3.5000000000000003E-2</v>
      </c>
      <c r="CN30" s="99">
        <f t="shared" si="54"/>
        <v>
5.099999999999999E-2</v>
      </c>
      <c r="CO30" s="99">
        <f t="shared" ref="CO30:CX33" si="55">
BN3-AN$9</f>
        <v>
4.3000000000000024E-2</v>
      </c>
      <c r="CP30" s="99">
        <f t="shared" si="55"/>
        <v>
4.3000000000000024E-2</v>
      </c>
      <c r="CQ30" s="99">
        <f t="shared" si="55"/>
        <v>
5.099999999999999E-2</v>
      </c>
      <c r="CR30" s="99">
        <f t="shared" si="55"/>
        <v>
3.7000000000000019E-2</v>
      </c>
      <c r="CS30" s="99">
        <f t="shared" si="55"/>
        <v>
3.7000000000000019E-2</v>
      </c>
      <c r="CT30" s="99">
        <f t="shared" si="55"/>
        <v>
3.7000000000000019E-2</v>
      </c>
      <c r="CU30" s="99">
        <f t="shared" si="55"/>
        <v>
1.7000000000000008E-2</v>
      </c>
      <c r="CV30" s="99">
        <f t="shared" si="55"/>
        <v>
1.7000000000000008E-2</v>
      </c>
      <c r="CW30" s="99">
        <f t="shared" si="55"/>
        <v>
1.199999999999999E-2</v>
      </c>
      <c r="CX30" s="99">
        <f t="shared" si="55"/>
        <v>
1.199999999999999E-2</v>
      </c>
      <c r="CY30" s="99">
        <f t="shared" ref="CY30:DA33" si="56">
BX3-AX$9</f>
        <v>
1.199999999999999E-2</v>
      </c>
      <c r="CZ30" s="99">
        <f t="shared" si="56"/>
        <v>
5.7999999999999996E-2</v>
      </c>
      <c r="DA30" s="99">
        <f t="shared" si="56"/>
        <v>
2.5999999999999995E-2</v>
      </c>
      <c r="DC30" s="95" t="s">
        <v>
2153</v>
      </c>
      <c r="DD30" s="99">
        <f>
CE30/BD3</f>
        <v>
0.236734693877551</v>
      </c>
      <c r="DE30" s="99">
        <f t="shared" ref="DE30:DZ33" si="57">
CF30/BE3</f>
        <v>
0.236734693877551</v>
      </c>
      <c r="DF30" s="99">
        <f t="shared" si="57"/>
        <v>
0.236734693877551</v>
      </c>
      <c r="DG30" s="99">
        <f t="shared" si="57"/>
        <v>
0.25999999999999995</v>
      </c>
      <c r="DH30" s="99">
        <f t="shared" si="57"/>
        <v>
0.28260869565217389</v>
      </c>
      <c r="DI30" s="99">
        <f t="shared" si="57"/>
        <v>
0.28260869565217389</v>
      </c>
      <c r="DJ30" s="99">
        <f t="shared" si="57"/>
        <v>
0.25581395348837199</v>
      </c>
      <c r="DK30" s="99">
        <f t="shared" si="57"/>
        <v>
0.2734375</v>
      </c>
      <c r="DL30" s="99">
        <f t="shared" si="57"/>
        <v>
0.2734375</v>
      </c>
      <c r="DM30" s="99">
        <f t="shared" si="57"/>
        <v>
0.28176795580110492</v>
      </c>
      <c r="DN30" s="99">
        <f t="shared" si="57"/>
        <v>
0.28859060402684578</v>
      </c>
      <c r="DO30" s="99">
        <f t="shared" si="57"/>
        <v>
0.28859060402684578</v>
      </c>
      <c r="DP30" s="99">
        <f t="shared" si="57"/>
        <v>
0.2741935483870967</v>
      </c>
      <c r="DQ30" s="99">
        <f t="shared" si="57"/>
        <v>
0.2642857142857144</v>
      </c>
      <c r="DR30" s="99">
        <f t="shared" si="57"/>
        <v>
0.2642857142857144</v>
      </c>
      <c r="DS30" s="99">
        <f t="shared" si="57"/>
        <v>
0.2642857142857144</v>
      </c>
      <c r="DT30" s="99">
        <f t="shared" si="57"/>
        <v>
0.22666666666666674</v>
      </c>
      <c r="DU30" s="99">
        <f t="shared" si="57"/>
        <v>
0.22666666666666674</v>
      </c>
      <c r="DV30" s="99">
        <f t="shared" si="57"/>
        <v>
0.23529411764705868</v>
      </c>
      <c r="DW30" s="99">
        <f t="shared" si="57"/>
        <v>
0.23529411764705868</v>
      </c>
      <c r="DX30" s="99">
        <f t="shared" si="57"/>
        <v>
0.23529411764705868</v>
      </c>
      <c r="DY30" s="99">
        <f t="shared" si="57"/>
        <v>
0.236734693877551</v>
      </c>
      <c r="DZ30" s="99">
        <f t="shared" si="57"/>
        <v>
0.28260869565217389</v>
      </c>
    </row>
    <row r="31" spans="28:130">
      <c r="CB31" s="95">
        <v>
7</v>
      </c>
      <c r="CC31" s="95">
        <v>
2</v>
      </c>
      <c r="CD31" s="95" t="str">
        <f t="shared" si="1"/>
        <v>
処遇加算Ⅱ特定加算Ⅰベア加算から新加算Ⅱ</v>
      </c>
      <c r="CE31" s="99">
        <f t="shared" si="54"/>
        <v>
3.7000000000000005E-2</v>
      </c>
      <c r="CF31" s="99">
        <f t="shared" si="54"/>
        <v>
3.7000000000000005E-2</v>
      </c>
      <c r="CG31" s="99">
        <f t="shared" si="54"/>
        <v>
3.7000000000000005E-2</v>
      </c>
      <c r="CH31" s="99">
        <f t="shared" si="54"/>
        <v>
2.0000000000000004E-2</v>
      </c>
      <c r="CI31" s="99">
        <f t="shared" si="54"/>
        <v>
2.3999999999999994E-2</v>
      </c>
      <c r="CJ31" s="99">
        <f t="shared" si="54"/>
        <v>
2.3999999999999994E-2</v>
      </c>
      <c r="CK31" s="99">
        <f t="shared" si="54"/>
        <v>
1.8999999999999989E-2</v>
      </c>
      <c r="CL31" s="99">
        <f t="shared" si="54"/>
        <v>
2.8999999999999998E-2</v>
      </c>
      <c r="CM31" s="99">
        <f t="shared" si="54"/>
        <v>
2.8999999999999998E-2</v>
      </c>
      <c r="CN31" s="99">
        <f t="shared" si="54"/>
        <v>
4.3999999999999984E-2</v>
      </c>
      <c r="CO31" s="99">
        <f t="shared" si="55"/>
        <v>
4.0000000000000022E-2</v>
      </c>
      <c r="CP31" s="99">
        <f t="shared" si="55"/>
        <v>
4.0000000000000022E-2</v>
      </c>
      <c r="CQ31" s="99">
        <f t="shared" si="55"/>
        <v>
4.2999999999999983E-2</v>
      </c>
      <c r="CR31" s="99">
        <f t="shared" si="55"/>
        <v>
3.3000000000000015E-2</v>
      </c>
      <c r="CS31" s="99">
        <f t="shared" si="55"/>
        <v>
3.3000000000000015E-2</v>
      </c>
      <c r="CT31" s="99">
        <f t="shared" si="55"/>
        <v>
3.3000000000000015E-2</v>
      </c>
      <c r="CU31" s="99">
        <f t="shared" si="55"/>
        <v>
1.3000000000000005E-2</v>
      </c>
      <c r="CV31" s="99">
        <f t="shared" si="55"/>
        <v>
1.3000000000000005E-2</v>
      </c>
      <c r="CW31" s="99">
        <f t="shared" si="55"/>
        <v>
7.9999999999999932E-3</v>
      </c>
      <c r="CX31" s="99">
        <f t="shared" si="55"/>
        <v>
7.9999999999999932E-3</v>
      </c>
      <c r="CY31" s="99">
        <f t="shared" si="56"/>
        <v>
7.9999999999999932E-3</v>
      </c>
      <c r="CZ31" s="99">
        <f t="shared" si="56"/>
        <v>
3.7000000000000005E-2</v>
      </c>
      <c r="DA31" s="99">
        <f t="shared" si="56"/>
        <v>
2.3999999999999994E-2</v>
      </c>
      <c r="DC31" s="95" t="s">
        <v>
2154</v>
      </c>
      <c r="DD31" s="99">
        <f t="shared" ref="DD31:DD33" si="58">
CE31/BD4</f>
        <v>
0.16517857142857145</v>
      </c>
      <c r="DE31" s="99">
        <f t="shared" si="57"/>
        <v>
0.16517857142857145</v>
      </c>
      <c r="DF31" s="99">
        <f t="shared" si="57"/>
        <v>
0.16517857142857145</v>
      </c>
      <c r="DG31" s="99">
        <f t="shared" si="57"/>
        <v>
0.21276595744680854</v>
      </c>
      <c r="DH31" s="99">
        <f t="shared" si="57"/>
        <v>
0.26666666666666666</v>
      </c>
      <c r="DI31" s="99">
        <f t="shared" si="57"/>
        <v>
0.26666666666666666</v>
      </c>
      <c r="DJ31" s="99">
        <f t="shared" si="57"/>
        <v>
0.22891566265060231</v>
      </c>
      <c r="DK31" s="99">
        <f t="shared" si="57"/>
        <v>
0.23770491803278687</v>
      </c>
      <c r="DL31" s="99">
        <f t="shared" si="57"/>
        <v>
0.23770491803278687</v>
      </c>
      <c r="DM31" s="99">
        <f t="shared" si="57"/>
        <v>
0.25287356321839072</v>
      </c>
      <c r="DN31" s="99">
        <f t="shared" si="57"/>
        <v>
0.27397260273972612</v>
      </c>
      <c r="DO31" s="99">
        <f t="shared" si="57"/>
        <v>
0.27397260273972612</v>
      </c>
      <c r="DP31" s="99">
        <f t="shared" si="57"/>
        <v>
0.24157303370786509</v>
      </c>
      <c r="DQ31" s="99">
        <f t="shared" si="57"/>
        <v>
0.24264705882352952</v>
      </c>
      <c r="DR31" s="99">
        <f t="shared" si="57"/>
        <v>
0.24264705882352952</v>
      </c>
      <c r="DS31" s="99">
        <f t="shared" si="57"/>
        <v>
0.24264705882352952</v>
      </c>
      <c r="DT31" s="99">
        <f t="shared" si="57"/>
        <v>
0.18309859154929581</v>
      </c>
      <c r="DU31" s="99">
        <f t="shared" si="57"/>
        <v>
0.18309859154929581</v>
      </c>
      <c r="DV31" s="99">
        <f t="shared" si="57"/>
        <v>
0.17021276595744669</v>
      </c>
      <c r="DW31" s="99">
        <f t="shared" si="57"/>
        <v>
0.17021276595744669</v>
      </c>
      <c r="DX31" s="99">
        <f t="shared" si="57"/>
        <v>
0.17021276595744669</v>
      </c>
      <c r="DY31" s="99">
        <f t="shared" si="57"/>
        <v>
0.16517857142857145</v>
      </c>
      <c r="DZ31" s="99">
        <f t="shared" si="57"/>
        <v>
0.26666666666666666</v>
      </c>
    </row>
    <row r="32" spans="28:130">
      <c r="CB32" s="95">
        <v>
7</v>
      </c>
      <c r="CC32" s="95">
        <v>
3</v>
      </c>
      <c r="CD32" s="95" t="str">
        <f t="shared" si="1"/>
        <v>
処遇加算Ⅱ特定加算Ⅰベア加算から新加算Ⅲ</v>
      </c>
      <c r="CE32" s="99">
        <f t="shared" si="54"/>
        <v>
-5.0000000000000044E-3</v>
      </c>
      <c r="CF32" s="99">
        <f t="shared" si="54"/>
        <v>
-5.0000000000000044E-3</v>
      </c>
      <c r="CG32" s="99">
        <f t="shared" si="54"/>
        <v>
-5.0000000000000044E-3</v>
      </c>
      <c r="CH32" s="99">
        <f t="shared" si="54"/>
        <v>
5.0000000000000044E-3</v>
      </c>
      <c r="CI32" s="99">
        <f t="shared" si="54"/>
        <v>
1.3999999999999999E-2</v>
      </c>
      <c r="CJ32" s="99">
        <f t="shared" si="54"/>
        <v>
1.3999999999999999E-2</v>
      </c>
      <c r="CK32" s="99">
        <f t="shared" si="54"/>
        <v>
2.0000000000000018E-3</v>
      </c>
      <c r="CL32" s="99">
        <f t="shared" si="54"/>
        <v>
1.7000000000000001E-2</v>
      </c>
      <c r="CM32" s="99">
        <f t="shared" si="54"/>
        <v>
1.7000000000000001E-2</v>
      </c>
      <c r="CN32" s="99">
        <f t="shared" si="54"/>
        <v>
1.999999999999999E-2</v>
      </c>
      <c r="CO32" s="99">
        <f t="shared" si="55"/>
        <v>
2.8000000000000011E-2</v>
      </c>
      <c r="CP32" s="99">
        <f t="shared" si="55"/>
        <v>
2.8000000000000011E-2</v>
      </c>
      <c r="CQ32" s="99">
        <f t="shared" si="55"/>
        <v>
1.999999999999999E-2</v>
      </c>
      <c r="CR32" s="99">
        <f t="shared" si="55"/>
        <v>
1.0000000000000009E-2</v>
      </c>
      <c r="CS32" s="99">
        <f t="shared" si="55"/>
        <v>
1.0000000000000009E-2</v>
      </c>
      <c r="CT32" s="99">
        <f t="shared" si="55"/>
        <v>
1.0000000000000009E-2</v>
      </c>
      <c r="CU32" s="99">
        <f t="shared" si="55"/>
        <v>
-4.0000000000000036E-3</v>
      </c>
      <c r="CV32" s="99">
        <f t="shared" si="55"/>
        <v>
-4.0000000000000036E-3</v>
      </c>
      <c r="CW32" s="99">
        <f t="shared" si="55"/>
        <v>
-3.0000000000000027E-3</v>
      </c>
      <c r="CX32" s="99">
        <f t="shared" si="55"/>
        <v>
-3.0000000000000027E-3</v>
      </c>
      <c r="CY32" s="99">
        <f t="shared" si="56"/>
        <v>
-3.0000000000000027E-3</v>
      </c>
      <c r="CZ32" s="99">
        <f t="shared" si="56"/>
        <v>
-5.0000000000000044E-3</v>
      </c>
      <c r="DA32" s="99">
        <f t="shared" si="56"/>
        <v>
1.3999999999999999E-2</v>
      </c>
      <c r="DC32" s="95" t="s">
        <v>
2155</v>
      </c>
      <c r="DD32" s="99">
        <f t="shared" si="58"/>
        <v>
-2.7472527472527496E-2</v>
      </c>
      <c r="DE32" s="99">
        <f t="shared" si="57"/>
        <v>
-2.7472527472527496E-2</v>
      </c>
      <c r="DF32" s="99">
        <f t="shared" si="57"/>
        <v>
-2.7472527472527496E-2</v>
      </c>
      <c r="DG32" s="99">
        <f t="shared" si="57"/>
        <v>
6.3291139240506389E-2</v>
      </c>
      <c r="DH32" s="99">
        <f t="shared" si="57"/>
        <v>
0.17500000000000002</v>
      </c>
      <c r="DI32" s="99">
        <f t="shared" si="57"/>
        <v>
0.17500000000000002</v>
      </c>
      <c r="DJ32" s="99">
        <f t="shared" si="57"/>
        <v>
3.0303030303030328E-2</v>
      </c>
      <c r="DK32" s="99">
        <f t="shared" si="57"/>
        <v>
0.15454545454545457</v>
      </c>
      <c r="DL32" s="99">
        <f t="shared" si="57"/>
        <v>
0.15454545454545457</v>
      </c>
      <c r="DM32" s="99">
        <f t="shared" si="57"/>
        <v>
0.13333333333333328</v>
      </c>
      <c r="DN32" s="99">
        <f t="shared" si="57"/>
        <v>
0.20895522388059709</v>
      </c>
      <c r="DO32" s="99">
        <f t="shared" si="57"/>
        <v>
0.20895522388059709</v>
      </c>
      <c r="DP32" s="99">
        <f t="shared" si="57"/>
        <v>
0.12903225806451607</v>
      </c>
      <c r="DQ32" s="99">
        <f t="shared" si="57"/>
        <v>
8.849557522123902E-2</v>
      </c>
      <c r="DR32" s="99">
        <f t="shared" si="57"/>
        <v>
8.849557522123902E-2</v>
      </c>
      <c r="DS32" s="99">
        <f t="shared" si="57"/>
        <v>
8.849557522123902E-2</v>
      </c>
      <c r="DT32" s="99">
        <f t="shared" si="57"/>
        <v>
-7.4074074074074139E-2</v>
      </c>
      <c r="DU32" s="99">
        <f t="shared" si="57"/>
        <v>
-7.4074074074074139E-2</v>
      </c>
      <c r="DV32" s="99">
        <f t="shared" si="57"/>
        <v>
-8.3333333333333412E-2</v>
      </c>
      <c r="DW32" s="99">
        <f t="shared" si="57"/>
        <v>
-8.3333333333333412E-2</v>
      </c>
      <c r="DX32" s="99">
        <f t="shared" si="57"/>
        <v>
-8.3333333333333412E-2</v>
      </c>
      <c r="DY32" s="99">
        <f t="shared" si="57"/>
        <v>
-2.7472527472527496E-2</v>
      </c>
      <c r="DZ32" s="99">
        <f t="shared" si="57"/>
        <v>
0.17500000000000002</v>
      </c>
    </row>
    <row r="33" spans="80:130">
      <c r="CB33" s="95">
        <v>
7</v>
      </c>
      <c r="CC33" s="95">
        <v>
4</v>
      </c>
      <c r="CD33" s="95" t="str">
        <f t="shared" si="1"/>
        <v>
処遇加算Ⅱ特定加算Ⅰベア加算から新加算Ⅳ</v>
      </c>
      <c r="CE33" s="99">
        <f t="shared" si="54"/>
        <v>
-4.200000000000001E-2</v>
      </c>
      <c r="CF33" s="99">
        <f t="shared" si="54"/>
        <v>
-4.200000000000001E-2</v>
      </c>
      <c r="CG33" s="99">
        <f t="shared" si="54"/>
        <v>
-4.200000000000001E-2</v>
      </c>
      <c r="CH33" s="99">
        <f t="shared" si="54"/>
        <v>
-1.0999999999999996E-2</v>
      </c>
      <c r="CI33" s="99">
        <f t="shared" si="54"/>
        <v>
-2.0000000000000018E-3</v>
      </c>
      <c r="CJ33" s="99">
        <f t="shared" si="54"/>
        <v>
-2.0000000000000018E-3</v>
      </c>
      <c r="CK33" s="99">
        <f t="shared" si="54"/>
        <v>
-1.0999999999999996E-2</v>
      </c>
      <c r="CL33" s="99">
        <f t="shared" si="54"/>
        <v>
-5.0000000000000044E-3</v>
      </c>
      <c r="CM33" s="99">
        <f t="shared" si="54"/>
        <v>
-5.0000000000000044E-3</v>
      </c>
      <c r="CN33" s="99">
        <f t="shared" si="54"/>
        <v>
-8.0000000000000071E-3</v>
      </c>
      <c r="CO33" s="99">
        <f t="shared" si="55"/>
        <v>
0</v>
      </c>
      <c r="CP33" s="99">
        <f t="shared" si="55"/>
        <v>
0</v>
      </c>
      <c r="CQ33" s="99">
        <f t="shared" si="55"/>
        <v>
-1.0000000000000009E-2</v>
      </c>
      <c r="CR33" s="99">
        <f t="shared" si="55"/>
        <v>
-1.2999999999999998E-2</v>
      </c>
      <c r="CS33" s="99">
        <f t="shared" si="55"/>
        <v>
-1.2999999999999998E-2</v>
      </c>
      <c r="CT33" s="99">
        <f t="shared" si="55"/>
        <v>
-1.2999999999999998E-2</v>
      </c>
      <c r="CU33" s="99">
        <f t="shared" si="55"/>
        <v>
-1.3999999999999999E-2</v>
      </c>
      <c r="CV33" s="99">
        <f t="shared" si="55"/>
        <v>
-1.3999999999999999E-2</v>
      </c>
      <c r="CW33" s="99">
        <f t="shared" si="55"/>
        <v>
-9.9999999999999985E-3</v>
      </c>
      <c r="CX33" s="99">
        <f t="shared" si="55"/>
        <v>
-9.9999999999999985E-3</v>
      </c>
      <c r="CY33" s="99">
        <f t="shared" si="56"/>
        <v>
-9.9999999999999985E-3</v>
      </c>
      <c r="CZ33" s="99">
        <f t="shared" si="56"/>
        <v>
-4.200000000000001E-2</v>
      </c>
      <c r="DA33" s="99">
        <f t="shared" si="56"/>
        <v>
-2.0000000000000018E-3</v>
      </c>
      <c r="DC33" s="95" t="s">
        <v>
2156</v>
      </c>
      <c r="DD33" s="99">
        <f t="shared" si="58"/>
        <v>
-0.28965517241379318</v>
      </c>
      <c r="DE33" s="99">
        <f t="shared" si="57"/>
        <v>
-0.28965517241379318</v>
      </c>
      <c r="DF33" s="99">
        <f t="shared" si="57"/>
        <v>
-0.28965517241379318</v>
      </c>
      <c r="DG33" s="99">
        <f t="shared" si="57"/>
        <v>
-0.17460317460317454</v>
      </c>
      <c r="DH33" s="99">
        <f t="shared" si="57"/>
        <v>
-3.1250000000000035E-2</v>
      </c>
      <c r="DI33" s="99">
        <f t="shared" si="57"/>
        <v>
-3.1250000000000035E-2</v>
      </c>
      <c r="DJ33" s="99">
        <f t="shared" si="57"/>
        <v>
-0.20754716981132065</v>
      </c>
      <c r="DK33" s="99">
        <f t="shared" si="57"/>
        <v>
-5.6818181818181872E-2</v>
      </c>
      <c r="DL33" s="99">
        <f t="shared" si="57"/>
        <v>
-5.6818181818181872E-2</v>
      </c>
      <c r="DM33" s="99">
        <f t="shared" si="57"/>
        <v>
-6.5573770491803338E-2</v>
      </c>
      <c r="DN33" s="99">
        <f t="shared" si="57"/>
        <v>
0</v>
      </c>
      <c r="DO33" s="99">
        <f t="shared" si="57"/>
        <v>
0</v>
      </c>
      <c r="DP33" s="99">
        <f t="shared" si="57"/>
        <v>
-8.0000000000000071E-2</v>
      </c>
      <c r="DQ33" s="99">
        <f t="shared" si="57"/>
        <v>
-0.14444444444444443</v>
      </c>
      <c r="DR33" s="99">
        <f t="shared" si="57"/>
        <v>
-0.14444444444444443</v>
      </c>
      <c r="DS33" s="99">
        <f t="shared" si="57"/>
        <v>
-0.14444444444444443</v>
      </c>
      <c r="DT33" s="99">
        <f t="shared" si="57"/>
        <v>
-0.31818181818181812</v>
      </c>
      <c r="DU33" s="99">
        <f t="shared" si="57"/>
        <v>
-0.31818181818181812</v>
      </c>
      <c r="DV33" s="99">
        <f t="shared" si="57"/>
        <v>
-0.34482758620689646</v>
      </c>
      <c r="DW33" s="99">
        <f t="shared" si="57"/>
        <v>
-0.34482758620689646</v>
      </c>
      <c r="DX33" s="99">
        <f t="shared" si="57"/>
        <v>
-0.34482758620689646</v>
      </c>
      <c r="DY33" s="99">
        <f t="shared" si="57"/>
        <v>
-0.28965517241379318</v>
      </c>
      <c r="DZ33" s="99">
        <f t="shared" si="57"/>
        <v>
-3.1250000000000035E-2</v>
      </c>
    </row>
    <row r="34" spans="80:130">
      <c r="CB34" s="95">
        <v>
7</v>
      </c>
      <c r="CC34" s="95">
        <v>
6</v>
      </c>
      <c r="CD34" s="95" t="str">
        <f t="shared" si="1"/>
        <v>
処遇加算Ⅱ特定加算Ⅰベア加算から新加算Ⅴ（２）</v>
      </c>
      <c r="CE34" s="99">
        <f t="shared" ref="CE34:DA34" si="59">
BD8-AD$9</f>
        <v>
2.0999999999999991E-2</v>
      </c>
      <c r="CF34" s="99">
        <f t="shared" si="59"/>
        <v>
2.0999999999999991E-2</v>
      </c>
      <c r="CG34" s="99">
        <f t="shared" si="59"/>
        <v>
2.0999999999999991E-2</v>
      </c>
      <c r="CH34" s="99">
        <f t="shared" si="59"/>
        <v>
9.999999999999995E-3</v>
      </c>
      <c r="CI34" s="99">
        <f t="shared" si="59"/>
        <v>
9.999999999999995E-3</v>
      </c>
      <c r="CJ34" s="99">
        <f t="shared" si="59"/>
        <v>
9.999999999999995E-3</v>
      </c>
      <c r="CK34" s="99">
        <f t="shared" si="59"/>
        <v>
8.9999999999999941E-3</v>
      </c>
      <c r="CL34" s="99">
        <f t="shared" si="59"/>
        <v>
1.2999999999999998E-2</v>
      </c>
      <c r="CM34" s="99">
        <f t="shared" si="59"/>
        <v>
1.2999999999999998E-2</v>
      </c>
      <c r="CN34" s="99">
        <f t="shared" si="59"/>
        <v>
2.2999999999999993E-2</v>
      </c>
      <c r="CO34" s="99">
        <f t="shared" si="59"/>
        <v>
1.4999999999999999E-2</v>
      </c>
      <c r="CP34" s="99">
        <f t="shared" si="59"/>
        <v>
1.4999999999999999E-2</v>
      </c>
      <c r="CQ34" s="99">
        <f t="shared" si="59"/>
        <v>
2.0999999999999991E-2</v>
      </c>
      <c r="CR34" s="99">
        <f t="shared" si="59"/>
        <v>
1.3999999999999999E-2</v>
      </c>
      <c r="CS34" s="99">
        <f t="shared" si="59"/>
        <v>
1.3999999999999999E-2</v>
      </c>
      <c r="CT34" s="99">
        <f t="shared" si="59"/>
        <v>
1.3999999999999999E-2</v>
      </c>
      <c r="CU34" s="99">
        <f t="shared" si="59"/>
        <v>
6.9999999999999993E-3</v>
      </c>
      <c r="CV34" s="99">
        <f t="shared" si="59"/>
        <v>
6.9999999999999993E-3</v>
      </c>
      <c r="CW34" s="99">
        <f t="shared" si="59"/>
        <v>
4.9999999999999975E-3</v>
      </c>
      <c r="CX34" s="99">
        <f t="shared" si="59"/>
        <v>
4.9999999999999975E-3</v>
      </c>
      <c r="CY34" s="99">
        <f t="shared" si="59"/>
        <v>
4.9999999999999975E-3</v>
      </c>
      <c r="CZ34" s="99">
        <f t="shared" si="59"/>
        <v>
2.0999999999999991E-2</v>
      </c>
      <c r="DA34" s="99">
        <f t="shared" si="59"/>
        <v>
9.999999999999995E-3</v>
      </c>
      <c r="DC34" s="95" t="s">
        <v>
2157</v>
      </c>
      <c r="DD34" s="99">
        <f>
CE34/BD8</f>
        <v>
0.10096153846153842</v>
      </c>
      <c r="DE34" s="99">
        <f t="shared" ref="DE34:DZ34" si="60">
CF34/BE8</f>
        <v>
0.10096153846153842</v>
      </c>
      <c r="DF34" s="99">
        <f t="shared" si="60"/>
        <v>
0.10096153846153842</v>
      </c>
      <c r="DG34" s="99">
        <f t="shared" si="60"/>
        <v>
0.119047619047619</v>
      </c>
      <c r="DH34" s="99">
        <f t="shared" si="60"/>
        <v>
0.13157894736842102</v>
      </c>
      <c r="DI34" s="99">
        <f t="shared" si="60"/>
        <v>
0.13157894736842102</v>
      </c>
      <c r="DJ34" s="99">
        <f t="shared" si="60"/>
        <v>
0.12328767123287664</v>
      </c>
      <c r="DK34" s="99">
        <f t="shared" si="60"/>
        <v>
0.12264150943396225</v>
      </c>
      <c r="DL34" s="99">
        <f t="shared" si="60"/>
        <v>
0.12264150943396225</v>
      </c>
      <c r="DM34" s="99">
        <f t="shared" si="60"/>
        <v>
0.15032679738562088</v>
      </c>
      <c r="DN34" s="99">
        <f t="shared" si="60"/>
        <v>
0.12396694214876033</v>
      </c>
      <c r="DO34" s="99">
        <f t="shared" si="60"/>
        <v>
0.12396694214876033</v>
      </c>
      <c r="DP34" s="99">
        <f t="shared" si="60"/>
        <v>
0.13461538461538455</v>
      </c>
      <c r="DQ34" s="99">
        <f t="shared" si="60"/>
        <v>
0.11965811965811965</v>
      </c>
      <c r="DR34" s="99">
        <f t="shared" si="60"/>
        <v>
0.11965811965811965</v>
      </c>
      <c r="DS34" s="99">
        <f t="shared" si="60"/>
        <v>
0.11965811965811965</v>
      </c>
      <c r="DT34" s="99">
        <f t="shared" si="60"/>
        <v>
0.10769230769230768</v>
      </c>
      <c r="DU34" s="99">
        <f t="shared" si="60"/>
        <v>
0.10769230769230768</v>
      </c>
      <c r="DV34" s="99">
        <f t="shared" si="60"/>
        <v>
0.11363636363636359</v>
      </c>
      <c r="DW34" s="99">
        <f t="shared" si="60"/>
        <v>
0.11363636363636359</v>
      </c>
      <c r="DX34" s="99">
        <f t="shared" si="60"/>
        <v>
0.11363636363636359</v>
      </c>
      <c r="DY34" s="99">
        <f t="shared" si="60"/>
        <v>
0.10096153846153842</v>
      </c>
      <c r="DZ34" s="99">
        <f t="shared" si="60"/>
        <v>
0.13157894736842102</v>
      </c>
    </row>
    <row r="35" spans="80:130">
      <c r="CB35" s="95">
        <v>
8</v>
      </c>
      <c r="CC35" s="95">
        <v>
1</v>
      </c>
      <c r="CD35" s="95" t="str">
        <f t="shared" ref="CD35:CD66" si="61">
VLOOKUP(CB35,$AB$3:$AC$21,2)&amp;"から"&amp;VLOOKUP(CC35,$BB$3:$BC$20,2)</f>
        <v>
処遇加算Ⅱ特定加算Ⅰベア加算なしから新加算Ⅰ</v>
      </c>
      <c r="CE35" s="99">
        <f t="shared" ref="CE35:CN38" si="62">
BD3-AD$10</f>
        <v>
8.199999999999999E-2</v>
      </c>
      <c r="CF35" s="99">
        <f t="shared" si="62"/>
        <v>
8.199999999999999E-2</v>
      </c>
      <c r="CG35" s="99">
        <f t="shared" si="62"/>
        <v>
8.199999999999999E-2</v>
      </c>
      <c r="CH35" s="99">
        <f t="shared" si="62"/>
        <v>
3.6999999999999991E-2</v>
      </c>
      <c r="CI35" s="99">
        <f t="shared" si="62"/>
        <v>
3.6999999999999991E-2</v>
      </c>
      <c r="CJ35" s="99">
        <f t="shared" si="62"/>
        <v>
3.6999999999999991E-2</v>
      </c>
      <c r="CK35" s="99">
        <f t="shared" si="62"/>
        <v>
3.1999999999999987E-2</v>
      </c>
      <c r="CL35" s="99">
        <f t="shared" si="62"/>
        <v>
0.05</v>
      </c>
      <c r="CM35" s="99">
        <f t="shared" si="62"/>
        <v>
0.05</v>
      </c>
      <c r="CN35" s="99">
        <f t="shared" si="62"/>
        <v>
7.3999999999999996E-2</v>
      </c>
      <c r="CO35" s="99">
        <f t="shared" ref="CO35:CX38" si="63">
BN3-AN$10</f>
        <v>
6.0000000000000026E-2</v>
      </c>
      <c r="CP35" s="99">
        <f t="shared" si="63"/>
        <v>
6.0000000000000026E-2</v>
      </c>
      <c r="CQ35" s="99">
        <f t="shared" si="63"/>
        <v>
7.3999999999999996E-2</v>
      </c>
      <c r="CR35" s="99">
        <f t="shared" si="63"/>
        <v>
5.3000000000000019E-2</v>
      </c>
      <c r="CS35" s="99">
        <f t="shared" si="63"/>
        <v>
5.3000000000000019E-2</v>
      </c>
      <c r="CT35" s="99">
        <f t="shared" si="63"/>
        <v>
5.3000000000000019E-2</v>
      </c>
      <c r="CU35" s="99">
        <f t="shared" si="63"/>
        <v>
2.5000000000000008E-2</v>
      </c>
      <c r="CV35" s="99">
        <f t="shared" si="63"/>
        <v>
2.5000000000000008E-2</v>
      </c>
      <c r="CW35" s="99">
        <f t="shared" si="63"/>
        <v>
1.6999999999999987E-2</v>
      </c>
      <c r="CX35" s="99">
        <f t="shared" si="63"/>
        <v>
1.6999999999999987E-2</v>
      </c>
      <c r="CY35" s="99">
        <f t="shared" ref="CY35:DA38" si="64">
BX3-AX$10</f>
        <v>
1.6999999999999987E-2</v>
      </c>
      <c r="CZ35" s="99">
        <f t="shared" si="64"/>
        <v>
8.199999999999999E-2</v>
      </c>
      <c r="DA35" s="99">
        <f t="shared" si="64"/>
        <v>
3.6999999999999991E-2</v>
      </c>
      <c r="DC35" s="95" t="s">
        <v>
2158</v>
      </c>
      <c r="DD35" s="99">
        <f>
CE35/BD3</f>
        <v>
0.33469387755102037</v>
      </c>
      <c r="DE35" s="99">
        <f t="shared" ref="DE35:DZ38" si="65">
CF35/BE3</f>
        <v>
0.33469387755102037</v>
      </c>
      <c r="DF35" s="99">
        <f t="shared" si="65"/>
        <v>
0.33469387755102037</v>
      </c>
      <c r="DG35" s="99">
        <f t="shared" si="65"/>
        <v>
0.36999999999999994</v>
      </c>
      <c r="DH35" s="99">
        <f t="shared" si="65"/>
        <v>
0.40217391304347822</v>
      </c>
      <c r="DI35" s="99">
        <f t="shared" si="65"/>
        <v>
0.40217391304347822</v>
      </c>
      <c r="DJ35" s="99">
        <f t="shared" si="65"/>
        <v>
0.37209302325581384</v>
      </c>
      <c r="DK35" s="99">
        <f t="shared" si="65"/>
        <v>
0.390625</v>
      </c>
      <c r="DL35" s="99">
        <f t="shared" si="65"/>
        <v>
0.390625</v>
      </c>
      <c r="DM35" s="99">
        <f t="shared" si="65"/>
        <v>
0.40883977900552487</v>
      </c>
      <c r="DN35" s="99">
        <f t="shared" si="65"/>
        <v>
0.4026845637583894</v>
      </c>
      <c r="DO35" s="99">
        <f t="shared" si="65"/>
        <v>
0.4026845637583894</v>
      </c>
      <c r="DP35" s="99">
        <f t="shared" si="65"/>
        <v>
0.39784946236559138</v>
      </c>
      <c r="DQ35" s="99">
        <f t="shared" si="65"/>
        <v>
0.37857142857142867</v>
      </c>
      <c r="DR35" s="99">
        <f t="shared" si="65"/>
        <v>
0.37857142857142867</v>
      </c>
      <c r="DS35" s="99">
        <f t="shared" si="65"/>
        <v>
0.37857142857142867</v>
      </c>
      <c r="DT35" s="99">
        <f t="shared" si="65"/>
        <v>
0.33333333333333337</v>
      </c>
      <c r="DU35" s="99">
        <f t="shared" si="65"/>
        <v>
0.33333333333333337</v>
      </c>
      <c r="DV35" s="99">
        <f t="shared" si="65"/>
        <v>
0.33333333333333315</v>
      </c>
      <c r="DW35" s="99">
        <f t="shared" si="65"/>
        <v>
0.33333333333333315</v>
      </c>
      <c r="DX35" s="99">
        <f t="shared" si="65"/>
        <v>
0.33333333333333315</v>
      </c>
      <c r="DY35" s="99">
        <f t="shared" si="65"/>
        <v>
0.33469387755102037</v>
      </c>
      <c r="DZ35" s="99">
        <f t="shared" si="65"/>
        <v>
0.40217391304347822</v>
      </c>
    </row>
    <row r="36" spans="80:130">
      <c r="CB36" s="95">
        <v>
8</v>
      </c>
      <c r="CC36" s="95">
        <v>
2</v>
      </c>
      <c r="CD36" s="95" t="str">
        <f t="shared" si="61"/>
        <v>
処遇加算Ⅱ特定加算Ⅰベア加算なしから新加算Ⅱ</v>
      </c>
      <c r="CE36" s="99">
        <f t="shared" si="62"/>
        <v>
6.0999999999999999E-2</v>
      </c>
      <c r="CF36" s="99">
        <f t="shared" si="62"/>
        <v>
6.0999999999999999E-2</v>
      </c>
      <c r="CG36" s="99">
        <f t="shared" si="62"/>
        <v>
6.0999999999999999E-2</v>
      </c>
      <c r="CH36" s="99">
        <f t="shared" si="62"/>
        <v>
3.1E-2</v>
      </c>
      <c r="CI36" s="99">
        <f t="shared" si="62"/>
        <v>
3.4999999999999989E-2</v>
      </c>
      <c r="CJ36" s="99">
        <f t="shared" si="62"/>
        <v>
3.4999999999999989E-2</v>
      </c>
      <c r="CK36" s="99">
        <f t="shared" si="62"/>
        <v>
2.8999999999999984E-2</v>
      </c>
      <c r="CL36" s="99">
        <f t="shared" si="62"/>
        <v>
4.3999999999999997E-2</v>
      </c>
      <c r="CM36" s="99">
        <f t="shared" si="62"/>
        <v>
4.3999999999999997E-2</v>
      </c>
      <c r="CN36" s="99">
        <f t="shared" si="62"/>
        <v>
6.699999999999999E-2</v>
      </c>
      <c r="CO36" s="99">
        <f t="shared" si="63"/>
        <v>
5.7000000000000023E-2</v>
      </c>
      <c r="CP36" s="99">
        <f t="shared" si="63"/>
        <v>
5.7000000000000023E-2</v>
      </c>
      <c r="CQ36" s="99">
        <f t="shared" si="63"/>
        <v>
6.5999999999999989E-2</v>
      </c>
      <c r="CR36" s="99">
        <f t="shared" si="63"/>
        <v>
4.9000000000000016E-2</v>
      </c>
      <c r="CS36" s="99">
        <f t="shared" si="63"/>
        <v>
4.9000000000000016E-2</v>
      </c>
      <c r="CT36" s="99">
        <f t="shared" si="63"/>
        <v>
4.9000000000000016E-2</v>
      </c>
      <c r="CU36" s="99">
        <f t="shared" si="63"/>
        <v>
2.1000000000000005E-2</v>
      </c>
      <c r="CV36" s="99">
        <f t="shared" si="63"/>
        <v>
2.1000000000000005E-2</v>
      </c>
      <c r="CW36" s="99">
        <f t="shared" si="63"/>
        <v>
1.2999999999999991E-2</v>
      </c>
      <c r="CX36" s="99">
        <f t="shared" si="63"/>
        <v>
1.2999999999999991E-2</v>
      </c>
      <c r="CY36" s="99">
        <f t="shared" si="64"/>
        <v>
1.2999999999999991E-2</v>
      </c>
      <c r="CZ36" s="99">
        <f t="shared" si="64"/>
        <v>
6.0999999999999999E-2</v>
      </c>
      <c r="DA36" s="99">
        <f t="shared" si="64"/>
        <v>
3.4999999999999989E-2</v>
      </c>
      <c r="DC36" s="95" t="s">
        <v>
2159</v>
      </c>
      <c r="DD36" s="99">
        <f t="shared" ref="DD36:DD38" si="66">
CE36/BD4</f>
        <v>
0.27232142857142855</v>
      </c>
      <c r="DE36" s="99">
        <f t="shared" si="65"/>
        <v>
0.27232142857142855</v>
      </c>
      <c r="DF36" s="99">
        <f t="shared" si="65"/>
        <v>
0.27232142857142855</v>
      </c>
      <c r="DG36" s="99">
        <f t="shared" si="65"/>
        <v>
0.32978723404255317</v>
      </c>
      <c r="DH36" s="99">
        <f t="shared" si="65"/>
        <v>
0.38888888888888884</v>
      </c>
      <c r="DI36" s="99">
        <f t="shared" si="65"/>
        <v>
0.38888888888888884</v>
      </c>
      <c r="DJ36" s="99">
        <f t="shared" si="65"/>
        <v>
0.34939759036144563</v>
      </c>
      <c r="DK36" s="99">
        <f t="shared" si="65"/>
        <v>
0.36065573770491804</v>
      </c>
      <c r="DL36" s="99">
        <f t="shared" si="65"/>
        <v>
0.36065573770491804</v>
      </c>
      <c r="DM36" s="99">
        <f t="shared" si="65"/>
        <v>
0.38505747126436779</v>
      </c>
      <c r="DN36" s="99">
        <f t="shared" si="65"/>
        <v>
0.39041095890410971</v>
      </c>
      <c r="DO36" s="99">
        <f t="shared" si="65"/>
        <v>
0.39041095890410971</v>
      </c>
      <c r="DP36" s="99">
        <f t="shared" si="65"/>
        <v>
0.37078651685393255</v>
      </c>
      <c r="DQ36" s="99">
        <f t="shared" si="65"/>
        <v>
0.36029411764705893</v>
      </c>
      <c r="DR36" s="99">
        <f t="shared" si="65"/>
        <v>
0.36029411764705893</v>
      </c>
      <c r="DS36" s="99">
        <f t="shared" si="65"/>
        <v>
0.36029411764705893</v>
      </c>
      <c r="DT36" s="99">
        <f t="shared" si="65"/>
        <v>
0.29577464788732399</v>
      </c>
      <c r="DU36" s="99">
        <f t="shared" si="65"/>
        <v>
0.29577464788732399</v>
      </c>
      <c r="DV36" s="99">
        <f t="shared" si="65"/>
        <v>
0.27659574468085091</v>
      </c>
      <c r="DW36" s="99">
        <f t="shared" si="65"/>
        <v>
0.27659574468085091</v>
      </c>
      <c r="DX36" s="99">
        <f t="shared" si="65"/>
        <v>
0.27659574468085091</v>
      </c>
      <c r="DY36" s="99">
        <f t="shared" si="65"/>
        <v>
0.27232142857142855</v>
      </c>
      <c r="DZ36" s="99">
        <f t="shared" si="65"/>
        <v>
0.38888888888888884</v>
      </c>
    </row>
    <row r="37" spans="80:130">
      <c r="CB37" s="95">
        <v>
8</v>
      </c>
      <c r="CC37" s="95">
        <v>
3</v>
      </c>
      <c r="CD37" s="95" t="str">
        <f t="shared" si="61"/>
        <v>
処遇加算Ⅱ特定加算Ⅰベア加算なしから新加算Ⅲ</v>
      </c>
      <c r="CE37" s="99">
        <f t="shared" si="62"/>
        <v>
1.8999999999999989E-2</v>
      </c>
      <c r="CF37" s="99">
        <f t="shared" si="62"/>
        <v>
1.8999999999999989E-2</v>
      </c>
      <c r="CG37" s="99">
        <f t="shared" si="62"/>
        <v>
1.8999999999999989E-2</v>
      </c>
      <c r="CH37" s="99">
        <f t="shared" si="62"/>
        <v>
1.6E-2</v>
      </c>
      <c r="CI37" s="99">
        <f t="shared" si="62"/>
        <v>
2.4999999999999994E-2</v>
      </c>
      <c r="CJ37" s="99">
        <f t="shared" si="62"/>
        <v>
2.4999999999999994E-2</v>
      </c>
      <c r="CK37" s="99">
        <f t="shared" si="62"/>
        <v>
1.1999999999999997E-2</v>
      </c>
      <c r="CL37" s="99">
        <f t="shared" si="62"/>
        <v>
3.2000000000000001E-2</v>
      </c>
      <c r="CM37" s="99">
        <f t="shared" si="62"/>
        <v>
3.2000000000000001E-2</v>
      </c>
      <c r="CN37" s="99">
        <f t="shared" si="62"/>
        <v>
4.2999999999999997E-2</v>
      </c>
      <c r="CO37" s="99">
        <f t="shared" si="63"/>
        <v>
4.5000000000000012E-2</v>
      </c>
      <c r="CP37" s="99">
        <f t="shared" si="63"/>
        <v>
4.5000000000000012E-2</v>
      </c>
      <c r="CQ37" s="99">
        <f t="shared" si="63"/>
        <v>
4.2999999999999997E-2</v>
      </c>
      <c r="CR37" s="99">
        <f t="shared" si="63"/>
        <v>
2.6000000000000009E-2</v>
      </c>
      <c r="CS37" s="99">
        <f t="shared" si="63"/>
        <v>
2.6000000000000009E-2</v>
      </c>
      <c r="CT37" s="99">
        <f t="shared" si="63"/>
        <v>
2.6000000000000009E-2</v>
      </c>
      <c r="CU37" s="99">
        <f t="shared" si="63"/>
        <v>
3.9999999999999966E-3</v>
      </c>
      <c r="CV37" s="99">
        <f t="shared" si="63"/>
        <v>
3.9999999999999966E-3</v>
      </c>
      <c r="CW37" s="99">
        <f t="shared" si="63"/>
        <v>
1.9999999999999948E-3</v>
      </c>
      <c r="CX37" s="99">
        <f t="shared" si="63"/>
        <v>
1.9999999999999948E-3</v>
      </c>
      <c r="CY37" s="99">
        <f t="shared" si="64"/>
        <v>
1.9999999999999948E-3</v>
      </c>
      <c r="CZ37" s="99">
        <f t="shared" si="64"/>
        <v>
1.8999999999999989E-2</v>
      </c>
      <c r="DA37" s="99">
        <f t="shared" si="64"/>
        <v>
2.4999999999999994E-2</v>
      </c>
      <c r="DC37" s="95" t="s">
        <v>
2160</v>
      </c>
      <c r="DD37" s="99">
        <f t="shared" si="66"/>
        <v>
0.10439560439560434</v>
      </c>
      <c r="DE37" s="99">
        <f t="shared" si="65"/>
        <v>
0.10439560439560434</v>
      </c>
      <c r="DF37" s="99">
        <f t="shared" si="65"/>
        <v>
0.10439560439560434</v>
      </c>
      <c r="DG37" s="99">
        <f t="shared" si="65"/>
        <v>
0.20253164556962025</v>
      </c>
      <c r="DH37" s="99">
        <f t="shared" si="65"/>
        <v>
0.3125</v>
      </c>
      <c r="DI37" s="99">
        <f t="shared" si="65"/>
        <v>
0.3125</v>
      </c>
      <c r="DJ37" s="99">
        <f t="shared" si="65"/>
        <v>
0.18181818181818177</v>
      </c>
      <c r="DK37" s="99">
        <f t="shared" si="65"/>
        <v>
0.29090909090909089</v>
      </c>
      <c r="DL37" s="99">
        <f t="shared" si="65"/>
        <v>
0.29090909090909089</v>
      </c>
      <c r="DM37" s="99">
        <f t="shared" si="65"/>
        <v>
0.28666666666666668</v>
      </c>
      <c r="DN37" s="99">
        <f t="shared" si="65"/>
        <v>
0.33582089552238814</v>
      </c>
      <c r="DO37" s="99">
        <f t="shared" si="65"/>
        <v>
0.33582089552238814</v>
      </c>
      <c r="DP37" s="99">
        <f t="shared" si="65"/>
        <v>
0.27741935483870966</v>
      </c>
      <c r="DQ37" s="99">
        <f t="shared" si="65"/>
        <v>
0.23008849557522132</v>
      </c>
      <c r="DR37" s="99">
        <f t="shared" si="65"/>
        <v>
0.23008849557522132</v>
      </c>
      <c r="DS37" s="99">
        <f t="shared" si="65"/>
        <v>
0.23008849557522132</v>
      </c>
      <c r="DT37" s="99">
        <f t="shared" si="65"/>
        <v>
7.4074074074074014E-2</v>
      </c>
      <c r="DU37" s="99">
        <f t="shared" si="65"/>
        <v>
7.4074074074074014E-2</v>
      </c>
      <c r="DV37" s="99">
        <f t="shared" si="65"/>
        <v>
5.5555555555555414E-2</v>
      </c>
      <c r="DW37" s="99">
        <f t="shared" si="65"/>
        <v>
5.5555555555555414E-2</v>
      </c>
      <c r="DX37" s="99">
        <f t="shared" si="65"/>
        <v>
5.5555555555555414E-2</v>
      </c>
      <c r="DY37" s="99">
        <f t="shared" si="65"/>
        <v>
0.10439560439560434</v>
      </c>
      <c r="DZ37" s="99">
        <f t="shared" si="65"/>
        <v>
0.3125</v>
      </c>
    </row>
    <row r="38" spans="80:130">
      <c r="CB38" s="95">
        <v>
8</v>
      </c>
      <c r="CC38" s="95">
        <v>
4</v>
      </c>
      <c r="CD38" s="95" t="str">
        <f t="shared" si="61"/>
        <v>
処遇加算Ⅱ特定加算Ⅰベア加算なしから新加算Ⅳ</v>
      </c>
      <c r="CE38" s="99">
        <f t="shared" si="62"/>
        <v>
-1.8000000000000016E-2</v>
      </c>
      <c r="CF38" s="99">
        <f t="shared" si="62"/>
        <v>
-1.8000000000000016E-2</v>
      </c>
      <c r="CG38" s="99">
        <f t="shared" si="62"/>
        <v>
-1.8000000000000016E-2</v>
      </c>
      <c r="CH38" s="99">
        <f t="shared" si="62"/>
        <v>
0</v>
      </c>
      <c r="CI38" s="99">
        <f t="shared" si="62"/>
        <v>
8.9999999999999941E-3</v>
      </c>
      <c r="CJ38" s="99">
        <f t="shared" si="62"/>
        <v>
8.9999999999999941E-3</v>
      </c>
      <c r="CK38" s="99">
        <f t="shared" si="62"/>
        <v>
-1.0000000000000009E-3</v>
      </c>
      <c r="CL38" s="99">
        <f t="shared" si="62"/>
        <v>
9.999999999999995E-3</v>
      </c>
      <c r="CM38" s="99">
        <f t="shared" si="62"/>
        <v>
9.999999999999995E-3</v>
      </c>
      <c r="CN38" s="99">
        <f t="shared" si="62"/>
        <v>
1.4999999999999999E-2</v>
      </c>
      <c r="CO38" s="99">
        <f t="shared" si="63"/>
        <v>
1.7000000000000001E-2</v>
      </c>
      <c r="CP38" s="99">
        <f t="shared" si="63"/>
        <v>
1.7000000000000001E-2</v>
      </c>
      <c r="CQ38" s="99">
        <f t="shared" si="63"/>
        <v>
1.2999999999999998E-2</v>
      </c>
      <c r="CR38" s="99">
        <f t="shared" si="63"/>
        <v>
3.0000000000000027E-3</v>
      </c>
      <c r="CS38" s="99">
        <f t="shared" si="63"/>
        <v>
3.0000000000000027E-3</v>
      </c>
      <c r="CT38" s="99">
        <f t="shared" si="63"/>
        <v>
3.0000000000000027E-3</v>
      </c>
      <c r="CU38" s="99">
        <f t="shared" si="63"/>
        <v>
-5.9999999999999984E-3</v>
      </c>
      <c r="CV38" s="99">
        <f t="shared" si="63"/>
        <v>
-5.9999999999999984E-3</v>
      </c>
      <c r="CW38" s="99">
        <f t="shared" si="63"/>
        <v>
-5.000000000000001E-3</v>
      </c>
      <c r="CX38" s="99">
        <f t="shared" si="63"/>
        <v>
-5.000000000000001E-3</v>
      </c>
      <c r="CY38" s="99">
        <f t="shared" si="64"/>
        <v>
-5.000000000000001E-3</v>
      </c>
      <c r="CZ38" s="99">
        <f t="shared" si="64"/>
        <v>
-1.8000000000000016E-2</v>
      </c>
      <c r="DA38" s="99">
        <f t="shared" si="64"/>
        <v>
8.9999999999999941E-3</v>
      </c>
      <c r="DC38" s="95" t="s">
        <v>
2161</v>
      </c>
      <c r="DD38" s="99">
        <f t="shared" si="66"/>
        <v>
-0.12413793103448288</v>
      </c>
      <c r="DE38" s="99">
        <f t="shared" si="65"/>
        <v>
-0.12413793103448288</v>
      </c>
      <c r="DF38" s="99">
        <f t="shared" si="65"/>
        <v>
-0.12413793103448288</v>
      </c>
      <c r="DG38" s="99">
        <f t="shared" si="65"/>
        <v>
0</v>
      </c>
      <c r="DH38" s="99">
        <f t="shared" si="65"/>
        <v>
0.14062499999999994</v>
      </c>
      <c r="DI38" s="99">
        <f t="shared" si="65"/>
        <v>
0.14062499999999994</v>
      </c>
      <c r="DJ38" s="99">
        <f t="shared" si="65"/>
        <v>
-1.88679245283019E-2</v>
      </c>
      <c r="DK38" s="99">
        <f t="shared" si="65"/>
        <v>
0.11363636363636359</v>
      </c>
      <c r="DL38" s="99">
        <f t="shared" si="65"/>
        <v>
0.11363636363636359</v>
      </c>
      <c r="DM38" s="99">
        <f t="shared" si="65"/>
        <v>
0.12295081967213115</v>
      </c>
      <c r="DN38" s="99">
        <f t="shared" si="65"/>
        <v>
0.16037735849056606</v>
      </c>
      <c r="DO38" s="99">
        <f t="shared" si="65"/>
        <v>
0.16037735849056606</v>
      </c>
      <c r="DP38" s="99">
        <f t="shared" si="65"/>
        <v>
0.10399999999999998</v>
      </c>
      <c r="DQ38" s="99">
        <f t="shared" si="65"/>
        <v>
3.3333333333333368E-2</v>
      </c>
      <c r="DR38" s="99">
        <f t="shared" si="65"/>
        <v>
3.3333333333333368E-2</v>
      </c>
      <c r="DS38" s="99">
        <f t="shared" si="65"/>
        <v>
3.3333333333333368E-2</v>
      </c>
      <c r="DT38" s="99">
        <f t="shared" si="65"/>
        <v>
-0.13636363636363633</v>
      </c>
      <c r="DU38" s="99">
        <f t="shared" si="65"/>
        <v>
-0.13636363636363633</v>
      </c>
      <c r="DV38" s="99">
        <f t="shared" si="65"/>
        <v>
-0.17241379310344829</v>
      </c>
      <c r="DW38" s="99">
        <f t="shared" si="65"/>
        <v>
-0.17241379310344829</v>
      </c>
      <c r="DX38" s="99">
        <f t="shared" si="65"/>
        <v>
-0.17241379310344829</v>
      </c>
      <c r="DY38" s="99">
        <f t="shared" si="65"/>
        <v>
-0.12413793103448288</v>
      </c>
      <c r="DZ38" s="99">
        <f t="shared" si="65"/>
        <v>
0.14062499999999994</v>
      </c>
    </row>
    <row r="39" spans="80:130">
      <c r="CB39" s="95">
        <v>
8</v>
      </c>
      <c r="CC39" s="95">
        <v>
9</v>
      </c>
      <c r="CD39" s="95" t="str">
        <f t="shared" si="61"/>
        <v>
処遇加算Ⅱ特定加算Ⅰベア加算なしから新加算Ⅴ（５）</v>
      </c>
      <c r="CE39" s="99">
        <f t="shared" ref="CE39:DA39" si="67">
BD11-AD$10</f>
        <v>
2.0999999999999991E-2</v>
      </c>
      <c r="CF39" s="99">
        <f t="shared" si="67"/>
        <v>
2.0999999999999991E-2</v>
      </c>
      <c r="CG39" s="99">
        <f t="shared" si="67"/>
        <v>
2.0999999999999991E-2</v>
      </c>
      <c r="CH39" s="99">
        <f t="shared" si="67"/>
        <v>
9.999999999999995E-3</v>
      </c>
      <c r="CI39" s="99">
        <f t="shared" si="67"/>
        <v>
9.999999999999995E-3</v>
      </c>
      <c r="CJ39" s="99">
        <f t="shared" si="67"/>
        <v>
9.999999999999995E-3</v>
      </c>
      <c r="CK39" s="99">
        <f t="shared" si="67"/>
        <v>
8.9999999999999941E-3</v>
      </c>
      <c r="CL39" s="99">
        <f t="shared" si="67"/>
        <v>
1.2999999999999998E-2</v>
      </c>
      <c r="CM39" s="99">
        <f t="shared" si="67"/>
        <v>
1.2999999999999998E-2</v>
      </c>
      <c r="CN39" s="99">
        <f t="shared" si="67"/>
        <v>
2.3000000000000007E-2</v>
      </c>
      <c r="CO39" s="99">
        <f t="shared" si="67"/>
        <v>
1.4999999999999999E-2</v>
      </c>
      <c r="CP39" s="99">
        <f t="shared" si="67"/>
        <v>
1.4999999999999999E-2</v>
      </c>
      <c r="CQ39" s="99">
        <f t="shared" si="67"/>
        <v>
2.1000000000000005E-2</v>
      </c>
      <c r="CR39" s="99">
        <f t="shared" si="67"/>
        <v>
1.3999999999999999E-2</v>
      </c>
      <c r="CS39" s="99">
        <f t="shared" si="67"/>
        <v>
1.3999999999999999E-2</v>
      </c>
      <c r="CT39" s="99">
        <f t="shared" si="67"/>
        <v>
1.3999999999999999E-2</v>
      </c>
      <c r="CU39" s="99">
        <f t="shared" si="67"/>
        <v>
6.9999999999999993E-3</v>
      </c>
      <c r="CV39" s="99">
        <f t="shared" si="67"/>
        <v>
6.9999999999999993E-3</v>
      </c>
      <c r="CW39" s="99">
        <f t="shared" si="67"/>
        <v>
4.9999999999999975E-3</v>
      </c>
      <c r="CX39" s="99">
        <f t="shared" si="67"/>
        <v>
4.9999999999999975E-3</v>
      </c>
      <c r="CY39" s="99">
        <f t="shared" si="67"/>
        <v>
4.9999999999999975E-3</v>
      </c>
      <c r="CZ39" s="99">
        <f t="shared" si="67"/>
        <v>
2.0999999999999991E-2</v>
      </c>
      <c r="DA39" s="99">
        <f t="shared" si="67"/>
        <v>
9.999999999999995E-3</v>
      </c>
      <c r="DC39" s="95" t="s">
        <v>
2162</v>
      </c>
      <c r="DD39" s="99">
        <f>
CE39/BD11</f>
        <v>
0.11413043478260865</v>
      </c>
      <c r="DE39" s="99">
        <f t="shared" ref="DE39:DZ39" si="68">
CF39/BE11</f>
        <v>
0.11413043478260865</v>
      </c>
      <c r="DF39" s="99">
        <f t="shared" si="68"/>
        <v>
0.11413043478260865</v>
      </c>
      <c r="DG39" s="99">
        <f t="shared" si="68"/>
        <v>
0.13698630136986295</v>
      </c>
      <c r="DH39" s="99">
        <f t="shared" si="68"/>
        <v>
0.1538461538461538</v>
      </c>
      <c r="DI39" s="99">
        <f t="shared" si="68"/>
        <v>
0.1538461538461538</v>
      </c>
      <c r="DJ39" s="99">
        <f t="shared" si="68"/>
        <v>
0.14285714285714277</v>
      </c>
      <c r="DK39" s="99">
        <f t="shared" si="68"/>
        <v>
0.14285714285714285</v>
      </c>
      <c r="DL39" s="99">
        <f t="shared" si="68"/>
        <v>
0.14285714285714285</v>
      </c>
      <c r="DM39" s="99">
        <f t="shared" si="68"/>
        <v>
0.17692307692307696</v>
      </c>
      <c r="DN39" s="99">
        <f t="shared" si="68"/>
        <v>
0.14423076923076925</v>
      </c>
      <c r="DO39" s="99">
        <f t="shared" si="68"/>
        <v>
0.14423076923076925</v>
      </c>
      <c r="DP39" s="99">
        <f t="shared" si="68"/>
        <v>
0.15789473684210528</v>
      </c>
      <c r="DQ39" s="99">
        <f t="shared" si="68"/>
        <v>
0.1386138613861386</v>
      </c>
      <c r="DR39" s="99">
        <f t="shared" si="68"/>
        <v>
0.1386138613861386</v>
      </c>
      <c r="DS39" s="99">
        <f t="shared" si="68"/>
        <v>
0.1386138613861386</v>
      </c>
      <c r="DT39" s="99">
        <f t="shared" si="68"/>
        <v>
0.12280701754385963</v>
      </c>
      <c r="DU39" s="99">
        <f t="shared" si="68"/>
        <v>
0.12280701754385963</v>
      </c>
      <c r="DV39" s="99">
        <f t="shared" si="68"/>
        <v>
0.12820512820512814</v>
      </c>
      <c r="DW39" s="99">
        <f t="shared" si="68"/>
        <v>
0.12820512820512814</v>
      </c>
      <c r="DX39" s="99">
        <f t="shared" si="68"/>
        <v>
0.12820512820512814</v>
      </c>
      <c r="DY39" s="99">
        <f t="shared" si="68"/>
        <v>
0.11413043478260865</v>
      </c>
      <c r="DZ39" s="99">
        <f t="shared" si="68"/>
        <v>
0.1538461538461538</v>
      </c>
    </row>
    <row r="40" spans="80:130">
      <c r="CB40" s="95">
        <v>
9</v>
      </c>
      <c r="CC40" s="95">
        <v>
1</v>
      </c>
      <c r="CD40" s="95" t="str">
        <f t="shared" si="61"/>
        <v>
処遇加算Ⅱ特定加算Ⅱベア加算から新加算Ⅰ</v>
      </c>
      <c r="CE40" s="99">
        <f t="shared" ref="CE40:CN43" si="69">
BD3-AD$11</f>
        <v>
7.8999999999999987E-2</v>
      </c>
      <c r="CF40" s="99">
        <f t="shared" si="69"/>
        <v>
7.8999999999999987E-2</v>
      </c>
      <c r="CG40" s="99">
        <f t="shared" si="69"/>
        <v>
7.8999999999999987E-2</v>
      </c>
      <c r="CH40" s="99">
        <f t="shared" si="69"/>
        <v>
3.1999999999999987E-2</v>
      </c>
      <c r="CI40" s="99">
        <f t="shared" si="69"/>
        <v>
2.7999999999999983E-2</v>
      </c>
      <c r="CJ40" s="99">
        <f t="shared" si="69"/>
        <v>
2.7999999999999983E-2</v>
      </c>
      <c r="CK40" s="99">
        <f t="shared" si="69"/>
        <v>
2.4999999999999988E-2</v>
      </c>
      <c r="CL40" s="99">
        <f t="shared" si="69"/>
        <v>
4.1000000000000009E-2</v>
      </c>
      <c r="CM40" s="99">
        <f t="shared" si="69"/>
        <v>
4.1000000000000009E-2</v>
      </c>
      <c r="CN40" s="99">
        <f t="shared" si="69"/>
        <v>
5.7999999999999996E-2</v>
      </c>
      <c r="CO40" s="99">
        <f t="shared" ref="CO40:CX43" si="70">
BN3-AN$11</f>
        <v>
4.6000000000000027E-2</v>
      </c>
      <c r="CP40" s="99">
        <f t="shared" si="70"/>
        <v>
4.6000000000000027E-2</v>
      </c>
      <c r="CQ40" s="99">
        <f t="shared" si="70"/>
        <v>
5.8999999999999997E-2</v>
      </c>
      <c r="CR40" s="99">
        <f t="shared" si="70"/>
        <v>
4.1000000000000023E-2</v>
      </c>
      <c r="CS40" s="99">
        <f t="shared" si="70"/>
        <v>
4.1000000000000023E-2</v>
      </c>
      <c r="CT40" s="99">
        <f t="shared" si="70"/>
        <v>
4.1000000000000023E-2</v>
      </c>
      <c r="CU40" s="99">
        <f t="shared" si="70"/>
        <v>
2.1000000000000012E-2</v>
      </c>
      <c r="CV40" s="99">
        <f t="shared" si="70"/>
        <v>
2.1000000000000012E-2</v>
      </c>
      <c r="CW40" s="99">
        <f t="shared" si="70"/>
        <v>
1.5999999999999993E-2</v>
      </c>
      <c r="CX40" s="99">
        <f t="shared" si="70"/>
        <v>
1.5999999999999993E-2</v>
      </c>
      <c r="CY40" s="99">
        <f t="shared" ref="CY40:DA43" si="71">
BX3-AX$11</f>
        <v>
1.5999999999999993E-2</v>
      </c>
      <c r="CZ40" s="99">
        <f t="shared" si="71"/>
        <v>
7.8999999999999987E-2</v>
      </c>
      <c r="DA40" s="99">
        <f t="shared" si="71"/>
        <v>
2.7999999999999983E-2</v>
      </c>
      <c r="DC40" s="95" t="s">
        <v>
2163</v>
      </c>
      <c r="DD40" s="99">
        <f>
CE40/BD3</f>
        <v>
0.32244897959183666</v>
      </c>
      <c r="DE40" s="99">
        <f t="shared" ref="DE40:DZ43" si="72">
CF40/BE3</f>
        <v>
0.32244897959183666</v>
      </c>
      <c r="DF40" s="99">
        <f t="shared" si="72"/>
        <v>
0.32244897959183666</v>
      </c>
      <c r="DG40" s="99">
        <f t="shared" si="72"/>
        <v>
0.3199999999999999</v>
      </c>
      <c r="DH40" s="99">
        <f t="shared" si="72"/>
        <v>
0.30434782608695637</v>
      </c>
      <c r="DI40" s="99">
        <f t="shared" si="72"/>
        <v>
0.30434782608695637</v>
      </c>
      <c r="DJ40" s="99">
        <f t="shared" si="72"/>
        <v>
0.29069767441860456</v>
      </c>
      <c r="DK40" s="99">
        <f t="shared" si="72"/>
        <v>
0.32031250000000006</v>
      </c>
      <c r="DL40" s="99">
        <f t="shared" si="72"/>
        <v>
0.32031250000000006</v>
      </c>
      <c r="DM40" s="99">
        <f t="shared" si="72"/>
        <v>
0.32044198895027626</v>
      </c>
      <c r="DN40" s="99">
        <f t="shared" si="72"/>
        <v>
0.30872483221476521</v>
      </c>
      <c r="DO40" s="99">
        <f t="shared" si="72"/>
        <v>
0.30872483221476521</v>
      </c>
      <c r="DP40" s="99">
        <f t="shared" si="72"/>
        <v>
0.31720430107526881</v>
      </c>
      <c r="DQ40" s="99">
        <f t="shared" si="72"/>
        <v>
0.29285714285714298</v>
      </c>
      <c r="DR40" s="99">
        <f t="shared" si="72"/>
        <v>
0.29285714285714298</v>
      </c>
      <c r="DS40" s="99">
        <f t="shared" si="72"/>
        <v>
0.29285714285714298</v>
      </c>
      <c r="DT40" s="99">
        <f t="shared" si="72"/>
        <v>
0.28000000000000014</v>
      </c>
      <c r="DU40" s="99">
        <f t="shared" si="72"/>
        <v>
0.28000000000000014</v>
      </c>
      <c r="DV40" s="99">
        <f t="shared" si="72"/>
        <v>
0.31372549019607837</v>
      </c>
      <c r="DW40" s="99">
        <f t="shared" si="72"/>
        <v>
0.31372549019607837</v>
      </c>
      <c r="DX40" s="99">
        <f t="shared" si="72"/>
        <v>
0.31372549019607837</v>
      </c>
      <c r="DY40" s="99">
        <f t="shared" si="72"/>
        <v>
0.32244897959183666</v>
      </c>
      <c r="DZ40" s="99">
        <f t="shared" si="72"/>
        <v>
0.30434782608695637</v>
      </c>
    </row>
    <row r="41" spans="80:130">
      <c r="CB41" s="95">
        <v>
9</v>
      </c>
      <c r="CC41" s="95">
        <v>
2</v>
      </c>
      <c r="CD41" s="95" t="str">
        <f t="shared" si="61"/>
        <v>
処遇加算Ⅱ特定加算Ⅱベア加算から新加算Ⅱ</v>
      </c>
      <c r="CE41" s="99">
        <f t="shared" si="69"/>
        <v>
5.7999999999999996E-2</v>
      </c>
      <c r="CF41" s="99">
        <f t="shared" si="69"/>
        <v>
5.7999999999999996E-2</v>
      </c>
      <c r="CG41" s="99">
        <f t="shared" si="69"/>
        <v>
5.7999999999999996E-2</v>
      </c>
      <c r="CH41" s="99">
        <f t="shared" si="69"/>
        <v>
2.5999999999999995E-2</v>
      </c>
      <c r="CI41" s="99">
        <f t="shared" si="69"/>
        <v>
2.5999999999999981E-2</v>
      </c>
      <c r="CJ41" s="99">
        <f t="shared" si="69"/>
        <v>
2.5999999999999981E-2</v>
      </c>
      <c r="CK41" s="99">
        <f t="shared" si="69"/>
        <v>
2.1999999999999985E-2</v>
      </c>
      <c r="CL41" s="99">
        <f t="shared" si="69"/>
        <v>
3.5000000000000003E-2</v>
      </c>
      <c r="CM41" s="99">
        <f t="shared" si="69"/>
        <v>
3.5000000000000003E-2</v>
      </c>
      <c r="CN41" s="99">
        <f t="shared" si="69"/>
        <v>
5.099999999999999E-2</v>
      </c>
      <c r="CO41" s="99">
        <f t="shared" si="70"/>
        <v>
4.3000000000000024E-2</v>
      </c>
      <c r="CP41" s="99">
        <f t="shared" si="70"/>
        <v>
4.3000000000000024E-2</v>
      </c>
      <c r="CQ41" s="99">
        <f t="shared" si="70"/>
        <v>
5.099999999999999E-2</v>
      </c>
      <c r="CR41" s="99">
        <f t="shared" si="70"/>
        <v>
3.7000000000000019E-2</v>
      </c>
      <c r="CS41" s="99">
        <f t="shared" si="70"/>
        <v>
3.7000000000000019E-2</v>
      </c>
      <c r="CT41" s="99">
        <f t="shared" si="70"/>
        <v>
3.7000000000000019E-2</v>
      </c>
      <c r="CU41" s="99">
        <f t="shared" si="70"/>
        <v>
1.7000000000000008E-2</v>
      </c>
      <c r="CV41" s="99">
        <f t="shared" si="70"/>
        <v>
1.7000000000000008E-2</v>
      </c>
      <c r="CW41" s="99">
        <f t="shared" si="70"/>
        <v>
1.1999999999999997E-2</v>
      </c>
      <c r="CX41" s="99">
        <f t="shared" si="70"/>
        <v>
1.1999999999999997E-2</v>
      </c>
      <c r="CY41" s="99">
        <f t="shared" si="71"/>
        <v>
1.1999999999999997E-2</v>
      </c>
      <c r="CZ41" s="99">
        <f t="shared" si="71"/>
        <v>
5.7999999999999996E-2</v>
      </c>
      <c r="DA41" s="99">
        <f t="shared" si="71"/>
        <v>
2.5999999999999981E-2</v>
      </c>
      <c r="DC41" s="95" t="s">
        <v>
2164</v>
      </c>
      <c r="DD41" s="99">
        <f t="shared" ref="DD41:DD43" si="73">
CE41/BD4</f>
        <v>
0.2589285714285714</v>
      </c>
      <c r="DE41" s="99">
        <f t="shared" si="72"/>
        <v>
0.2589285714285714</v>
      </c>
      <c r="DF41" s="99">
        <f t="shared" si="72"/>
        <v>
0.2589285714285714</v>
      </c>
      <c r="DG41" s="99">
        <f t="shared" si="72"/>
        <v>
0.27659574468085102</v>
      </c>
      <c r="DH41" s="99">
        <f t="shared" si="72"/>
        <v>
0.28888888888888875</v>
      </c>
      <c r="DI41" s="99">
        <f t="shared" si="72"/>
        <v>
0.28888888888888875</v>
      </c>
      <c r="DJ41" s="99">
        <f t="shared" si="72"/>
        <v>
0.26506024096385528</v>
      </c>
      <c r="DK41" s="99">
        <f t="shared" si="72"/>
        <v>
0.28688524590163939</v>
      </c>
      <c r="DL41" s="99">
        <f t="shared" si="72"/>
        <v>
0.28688524590163939</v>
      </c>
      <c r="DM41" s="99">
        <f t="shared" si="72"/>
        <v>
0.29310344827586204</v>
      </c>
      <c r="DN41" s="99">
        <f t="shared" si="72"/>
        <v>
0.2945205479452056</v>
      </c>
      <c r="DO41" s="99">
        <f t="shared" si="72"/>
        <v>
0.2945205479452056</v>
      </c>
      <c r="DP41" s="99">
        <f t="shared" si="72"/>
        <v>
0.28651685393258425</v>
      </c>
      <c r="DQ41" s="99">
        <f t="shared" si="72"/>
        <v>
0.27205882352941191</v>
      </c>
      <c r="DR41" s="99">
        <f t="shared" si="72"/>
        <v>
0.27205882352941191</v>
      </c>
      <c r="DS41" s="99">
        <f t="shared" si="72"/>
        <v>
0.27205882352941191</v>
      </c>
      <c r="DT41" s="99">
        <f t="shared" si="72"/>
        <v>
0.23943661971830996</v>
      </c>
      <c r="DU41" s="99">
        <f t="shared" si="72"/>
        <v>
0.23943661971830996</v>
      </c>
      <c r="DV41" s="99">
        <f t="shared" si="72"/>
        <v>
0.25531914893617019</v>
      </c>
      <c r="DW41" s="99">
        <f t="shared" si="72"/>
        <v>
0.25531914893617019</v>
      </c>
      <c r="DX41" s="99">
        <f t="shared" si="72"/>
        <v>
0.25531914893617019</v>
      </c>
      <c r="DY41" s="99">
        <f t="shared" si="72"/>
        <v>
0.2589285714285714</v>
      </c>
      <c r="DZ41" s="99">
        <f t="shared" si="72"/>
        <v>
0.28888888888888875</v>
      </c>
    </row>
    <row r="42" spans="80:130">
      <c r="CB42" s="95">
        <v>
9</v>
      </c>
      <c r="CC42" s="95">
        <v>
3</v>
      </c>
      <c r="CD42" s="95" t="str">
        <f t="shared" si="61"/>
        <v>
処遇加算Ⅱ特定加算Ⅱベア加算から新加算Ⅲ</v>
      </c>
      <c r="CE42" s="99">
        <f t="shared" si="69"/>
        <v>
1.5999999999999986E-2</v>
      </c>
      <c r="CF42" s="99">
        <f t="shared" si="69"/>
        <v>
1.5999999999999986E-2</v>
      </c>
      <c r="CG42" s="99">
        <f t="shared" si="69"/>
        <v>
1.5999999999999986E-2</v>
      </c>
      <c r="CH42" s="99">
        <f t="shared" si="69"/>
        <v>
1.0999999999999996E-2</v>
      </c>
      <c r="CI42" s="99">
        <f t="shared" si="69"/>
        <v>
1.5999999999999986E-2</v>
      </c>
      <c r="CJ42" s="99">
        <f t="shared" si="69"/>
        <v>
1.5999999999999986E-2</v>
      </c>
      <c r="CK42" s="99">
        <f t="shared" si="69"/>
        <v>
4.9999999999999975E-3</v>
      </c>
      <c r="CL42" s="99">
        <f t="shared" si="69"/>
        <v>
2.3000000000000007E-2</v>
      </c>
      <c r="CM42" s="99">
        <f t="shared" si="69"/>
        <v>
2.3000000000000007E-2</v>
      </c>
      <c r="CN42" s="99">
        <f t="shared" si="69"/>
        <v>
2.6999999999999996E-2</v>
      </c>
      <c r="CO42" s="99">
        <f t="shared" si="70"/>
        <v>
3.1000000000000014E-2</v>
      </c>
      <c r="CP42" s="99">
        <f t="shared" si="70"/>
        <v>
3.1000000000000014E-2</v>
      </c>
      <c r="CQ42" s="99">
        <f t="shared" si="70"/>
        <v>
2.7999999999999997E-2</v>
      </c>
      <c r="CR42" s="99">
        <f t="shared" si="70"/>
        <v>
1.4000000000000012E-2</v>
      </c>
      <c r="CS42" s="99">
        <f t="shared" si="70"/>
        <v>
1.4000000000000012E-2</v>
      </c>
      <c r="CT42" s="99">
        <f t="shared" si="70"/>
        <v>
1.4000000000000012E-2</v>
      </c>
      <c r="CU42" s="99">
        <f t="shared" si="70"/>
        <v>
0</v>
      </c>
      <c r="CV42" s="99">
        <f t="shared" si="70"/>
        <v>
0</v>
      </c>
      <c r="CW42" s="99">
        <f t="shared" si="70"/>
        <v>
1.0000000000000009E-3</v>
      </c>
      <c r="CX42" s="99">
        <f t="shared" si="70"/>
        <v>
1.0000000000000009E-3</v>
      </c>
      <c r="CY42" s="99">
        <f t="shared" si="71"/>
        <v>
1.0000000000000009E-3</v>
      </c>
      <c r="CZ42" s="99">
        <f t="shared" si="71"/>
        <v>
1.5999999999999986E-2</v>
      </c>
      <c r="DA42" s="99">
        <f t="shared" si="71"/>
        <v>
1.5999999999999986E-2</v>
      </c>
      <c r="DC42" s="95" t="s">
        <v>
2165</v>
      </c>
      <c r="DD42" s="99">
        <f t="shared" si="73"/>
        <v>
8.7912087912087836E-2</v>
      </c>
      <c r="DE42" s="99">
        <f t="shared" si="72"/>
        <v>
8.7912087912087836E-2</v>
      </c>
      <c r="DF42" s="99">
        <f t="shared" si="72"/>
        <v>
8.7912087912087836E-2</v>
      </c>
      <c r="DG42" s="99">
        <f t="shared" si="72"/>
        <v>
0.13924050632911386</v>
      </c>
      <c r="DH42" s="99">
        <f t="shared" si="72"/>
        <v>
0.19999999999999987</v>
      </c>
      <c r="DI42" s="99">
        <f t="shared" si="72"/>
        <v>
0.19999999999999987</v>
      </c>
      <c r="DJ42" s="99">
        <f t="shared" si="72"/>
        <v>
7.5757575757575718E-2</v>
      </c>
      <c r="DK42" s="99">
        <f t="shared" si="72"/>
        <v>
0.20909090909090916</v>
      </c>
      <c r="DL42" s="99">
        <f t="shared" si="72"/>
        <v>
0.20909090909090916</v>
      </c>
      <c r="DM42" s="99">
        <f t="shared" si="72"/>
        <v>
0.18</v>
      </c>
      <c r="DN42" s="99">
        <f t="shared" si="72"/>
        <v>
0.23134328358208964</v>
      </c>
      <c r="DO42" s="99">
        <f t="shared" si="72"/>
        <v>
0.23134328358208964</v>
      </c>
      <c r="DP42" s="99">
        <f t="shared" si="72"/>
        <v>
0.18064516129032257</v>
      </c>
      <c r="DQ42" s="99">
        <f t="shared" si="72"/>
        <v>
0.12389380530973462</v>
      </c>
      <c r="DR42" s="99">
        <f t="shared" si="72"/>
        <v>
0.12389380530973462</v>
      </c>
      <c r="DS42" s="99">
        <f t="shared" si="72"/>
        <v>
0.12389380530973462</v>
      </c>
      <c r="DT42" s="99">
        <f t="shared" si="72"/>
        <v>
0</v>
      </c>
      <c r="DU42" s="99">
        <f t="shared" si="72"/>
        <v>
0</v>
      </c>
      <c r="DV42" s="99">
        <f t="shared" si="72"/>
        <v>
2.7777777777777804E-2</v>
      </c>
      <c r="DW42" s="99">
        <f t="shared" si="72"/>
        <v>
2.7777777777777804E-2</v>
      </c>
      <c r="DX42" s="99">
        <f t="shared" si="72"/>
        <v>
2.7777777777777804E-2</v>
      </c>
      <c r="DY42" s="99">
        <f t="shared" si="72"/>
        <v>
8.7912087912087836E-2</v>
      </c>
      <c r="DZ42" s="99">
        <f t="shared" si="72"/>
        <v>
0.19999999999999987</v>
      </c>
    </row>
    <row r="43" spans="80:130">
      <c r="CB43" s="95">
        <v>
9</v>
      </c>
      <c r="CC43" s="95">
        <v>
4</v>
      </c>
      <c r="CD43" s="95" t="str">
        <f t="shared" si="61"/>
        <v>
処遇加算Ⅱ特定加算Ⅱベア加算から新加算Ⅳ</v>
      </c>
      <c r="CE43" s="99">
        <f t="shared" si="69"/>
        <v>
-2.1000000000000019E-2</v>
      </c>
      <c r="CF43" s="99">
        <f t="shared" si="69"/>
        <v>
-2.1000000000000019E-2</v>
      </c>
      <c r="CG43" s="99">
        <f t="shared" si="69"/>
        <v>
-2.1000000000000019E-2</v>
      </c>
      <c r="CH43" s="99">
        <f t="shared" si="69"/>
        <v>
-5.0000000000000044E-3</v>
      </c>
      <c r="CI43" s="99">
        <f t="shared" si="69"/>
        <v>
0</v>
      </c>
      <c r="CJ43" s="99">
        <f t="shared" si="69"/>
        <v>
0</v>
      </c>
      <c r="CK43" s="99">
        <f t="shared" si="69"/>
        <v>
-8.0000000000000002E-3</v>
      </c>
      <c r="CL43" s="99">
        <f t="shared" si="69"/>
        <v>
1.0000000000000009E-3</v>
      </c>
      <c r="CM43" s="99">
        <f t="shared" si="69"/>
        <v>
1.0000000000000009E-3</v>
      </c>
      <c r="CN43" s="99">
        <f t="shared" si="69"/>
        <v>
-1.0000000000000009E-3</v>
      </c>
      <c r="CO43" s="99">
        <f t="shared" si="70"/>
        <v>
3.0000000000000027E-3</v>
      </c>
      <c r="CP43" s="99">
        <f t="shared" si="70"/>
        <v>
3.0000000000000027E-3</v>
      </c>
      <c r="CQ43" s="99">
        <f t="shared" si="70"/>
        <v>
-2.0000000000000018E-3</v>
      </c>
      <c r="CR43" s="99">
        <f t="shared" si="70"/>
        <v>
-8.9999999999999941E-3</v>
      </c>
      <c r="CS43" s="99">
        <f t="shared" si="70"/>
        <v>
-8.9999999999999941E-3</v>
      </c>
      <c r="CT43" s="99">
        <f t="shared" si="70"/>
        <v>
-8.9999999999999941E-3</v>
      </c>
      <c r="CU43" s="99">
        <f t="shared" si="70"/>
        <v>
-9.999999999999995E-3</v>
      </c>
      <c r="CV43" s="99">
        <f t="shared" si="70"/>
        <v>
-9.999999999999995E-3</v>
      </c>
      <c r="CW43" s="99">
        <f t="shared" si="70"/>
        <v>
-5.9999999999999949E-3</v>
      </c>
      <c r="CX43" s="99">
        <f t="shared" si="70"/>
        <v>
-5.9999999999999949E-3</v>
      </c>
      <c r="CY43" s="99">
        <f t="shared" si="71"/>
        <v>
-5.9999999999999949E-3</v>
      </c>
      <c r="CZ43" s="99">
        <f t="shared" si="71"/>
        <v>
-2.1000000000000019E-2</v>
      </c>
      <c r="DA43" s="99">
        <f t="shared" si="71"/>
        <v>
0</v>
      </c>
      <c r="DC43" s="95" t="s">
        <v>
2166</v>
      </c>
      <c r="DD43" s="99">
        <f t="shared" si="73"/>
        <v>
-0.1448275862068967</v>
      </c>
      <c r="DE43" s="99">
        <f t="shared" si="72"/>
        <v>
-0.1448275862068967</v>
      </c>
      <c r="DF43" s="99">
        <f t="shared" si="72"/>
        <v>
-0.1448275862068967</v>
      </c>
      <c r="DG43" s="99">
        <f t="shared" si="72"/>
        <v>
-7.936507936507943E-2</v>
      </c>
      <c r="DH43" s="99">
        <f t="shared" si="72"/>
        <v>
0</v>
      </c>
      <c r="DI43" s="99">
        <f t="shared" si="72"/>
        <v>
0</v>
      </c>
      <c r="DJ43" s="99">
        <f t="shared" si="72"/>
        <v>
-0.15094339622641509</v>
      </c>
      <c r="DK43" s="99">
        <f t="shared" si="72"/>
        <v>
1.1363636363636374E-2</v>
      </c>
      <c r="DL43" s="99">
        <f t="shared" si="72"/>
        <v>
1.1363636363636374E-2</v>
      </c>
      <c r="DM43" s="99">
        <f t="shared" si="72"/>
        <v>
-8.1967213114754172E-3</v>
      </c>
      <c r="DN43" s="99">
        <f t="shared" si="72"/>
        <v>
2.8301886792452855E-2</v>
      </c>
      <c r="DO43" s="99">
        <f t="shared" si="72"/>
        <v>
2.8301886792452855E-2</v>
      </c>
      <c r="DP43" s="99">
        <f t="shared" si="72"/>
        <v>
-1.6000000000000014E-2</v>
      </c>
      <c r="DQ43" s="99">
        <f t="shared" si="72"/>
        <v>
-9.9999999999999936E-2</v>
      </c>
      <c r="DR43" s="99">
        <f t="shared" si="72"/>
        <v>
-9.9999999999999936E-2</v>
      </c>
      <c r="DS43" s="99">
        <f t="shared" si="72"/>
        <v>
-9.9999999999999936E-2</v>
      </c>
      <c r="DT43" s="99">
        <f t="shared" si="72"/>
        <v>
-0.22727272727272713</v>
      </c>
      <c r="DU43" s="99">
        <f t="shared" si="72"/>
        <v>
-0.22727272727272713</v>
      </c>
      <c r="DV43" s="99">
        <f t="shared" si="72"/>
        <v>
-0.20689655172413773</v>
      </c>
      <c r="DW43" s="99">
        <f t="shared" si="72"/>
        <v>
-0.20689655172413773</v>
      </c>
      <c r="DX43" s="99">
        <f t="shared" si="72"/>
        <v>
-0.20689655172413773</v>
      </c>
      <c r="DY43" s="99">
        <f t="shared" si="72"/>
        <v>
-0.1448275862068967</v>
      </c>
      <c r="DZ43" s="99">
        <f t="shared" si="72"/>
        <v>
0</v>
      </c>
    </row>
    <row r="44" spans="80:130">
      <c r="CB44" s="95">
        <v>
9</v>
      </c>
      <c r="CC44" s="95">
        <v>
8</v>
      </c>
      <c r="CD44" s="95" t="str">
        <f t="shared" si="61"/>
        <v>
処遇加算Ⅱ特定加算Ⅱベア加算から新加算Ⅴ（４）</v>
      </c>
      <c r="CE44" s="99">
        <f t="shared" ref="CE44:DA44" si="74">
BD10-AD$11</f>
        <v>
2.0999999999999991E-2</v>
      </c>
      <c r="CF44" s="99">
        <f t="shared" si="74"/>
        <v>
2.0999999999999991E-2</v>
      </c>
      <c r="CG44" s="99">
        <f t="shared" si="74"/>
        <v>
2.0999999999999991E-2</v>
      </c>
      <c r="CH44" s="99">
        <f t="shared" si="74"/>
        <v>
9.999999999999995E-3</v>
      </c>
      <c r="CI44" s="99">
        <f t="shared" si="74"/>
        <v>
9.999999999999995E-3</v>
      </c>
      <c r="CJ44" s="99">
        <f t="shared" si="74"/>
        <v>
9.999999999999995E-3</v>
      </c>
      <c r="CK44" s="99">
        <f t="shared" si="74"/>
        <v>
9.0000000000000011E-3</v>
      </c>
      <c r="CL44" s="99">
        <f t="shared" si="74"/>
        <v>
1.2999999999999998E-2</v>
      </c>
      <c r="CM44" s="99">
        <f t="shared" si="74"/>
        <v>
1.2999999999999998E-2</v>
      </c>
      <c r="CN44" s="99">
        <f t="shared" si="74"/>
        <v>
2.2999999999999993E-2</v>
      </c>
      <c r="CO44" s="99">
        <f t="shared" si="74"/>
        <v>
1.4999999999999999E-2</v>
      </c>
      <c r="CP44" s="99">
        <f t="shared" si="74"/>
        <v>
1.4999999999999999E-2</v>
      </c>
      <c r="CQ44" s="99">
        <f t="shared" si="74"/>
        <v>
2.0999999999999991E-2</v>
      </c>
      <c r="CR44" s="99">
        <f t="shared" si="74"/>
        <v>
1.3999999999999999E-2</v>
      </c>
      <c r="CS44" s="99">
        <f t="shared" si="74"/>
        <v>
1.3999999999999999E-2</v>
      </c>
      <c r="CT44" s="99">
        <f t="shared" si="74"/>
        <v>
1.3999999999999999E-2</v>
      </c>
      <c r="CU44" s="99">
        <f t="shared" si="74"/>
        <v>
6.9999999999999993E-3</v>
      </c>
      <c r="CV44" s="99">
        <f t="shared" si="74"/>
        <v>
6.9999999999999993E-3</v>
      </c>
      <c r="CW44" s="99">
        <f t="shared" si="74"/>
        <v>
4.9999999999999975E-3</v>
      </c>
      <c r="CX44" s="99">
        <f t="shared" si="74"/>
        <v>
4.9999999999999975E-3</v>
      </c>
      <c r="CY44" s="99">
        <f t="shared" si="74"/>
        <v>
4.9999999999999975E-3</v>
      </c>
      <c r="CZ44" s="99">
        <f t="shared" si="74"/>
        <v>
2.0999999999999991E-2</v>
      </c>
      <c r="DA44" s="99">
        <f t="shared" si="74"/>
        <v>
9.999999999999995E-3</v>
      </c>
      <c r="DC44" s="95" t="s">
        <v>
2167</v>
      </c>
      <c r="DD44" s="99">
        <f>
CE44/BD10</f>
        <v>
0.11229946524064166</v>
      </c>
      <c r="DE44" s="99">
        <f t="shared" ref="DE44:DZ44" si="75">
CF44/BE10</f>
        <v>
0.11229946524064166</v>
      </c>
      <c r="DF44" s="99">
        <f t="shared" si="75"/>
        <v>
0.11229946524064166</v>
      </c>
      <c r="DG44" s="99">
        <f t="shared" si="75"/>
        <v>
0.12820512820512814</v>
      </c>
      <c r="DH44" s="99">
        <f t="shared" si="75"/>
        <v>
0.13513513513513509</v>
      </c>
      <c r="DI44" s="99">
        <f t="shared" si="75"/>
        <v>
0.13513513513513509</v>
      </c>
      <c r="DJ44" s="99">
        <f t="shared" si="75"/>
        <v>
0.12857142857142859</v>
      </c>
      <c r="DK44" s="99">
        <f t="shared" si="75"/>
        <v>
0.12999999999999998</v>
      </c>
      <c r="DL44" s="99">
        <f t="shared" si="75"/>
        <v>
0.12999999999999998</v>
      </c>
      <c r="DM44" s="99">
        <f t="shared" si="75"/>
        <v>
0.15753424657534243</v>
      </c>
      <c r="DN44" s="99">
        <f t="shared" si="75"/>
        <v>
0.1271186440677966</v>
      </c>
      <c r="DO44" s="99">
        <f t="shared" si="75"/>
        <v>
0.1271186440677966</v>
      </c>
      <c r="DP44" s="99">
        <f t="shared" si="75"/>
        <v>
0.14189189189189183</v>
      </c>
      <c r="DQ44" s="99">
        <f t="shared" si="75"/>
        <v>
0.12389380530973451</v>
      </c>
      <c r="DR44" s="99">
        <f t="shared" si="75"/>
        <v>
0.12389380530973451</v>
      </c>
      <c r="DS44" s="99">
        <f t="shared" si="75"/>
        <v>
0.12389380530973451</v>
      </c>
      <c r="DT44" s="99">
        <f t="shared" si="75"/>
        <v>
0.11475409836065573</v>
      </c>
      <c r="DU44" s="99">
        <f t="shared" si="75"/>
        <v>
0.11475409836065573</v>
      </c>
      <c r="DV44" s="99">
        <f t="shared" si="75"/>
        <v>
0.12499999999999996</v>
      </c>
      <c r="DW44" s="99">
        <f t="shared" si="75"/>
        <v>
0.12499999999999996</v>
      </c>
      <c r="DX44" s="99">
        <f t="shared" si="75"/>
        <v>
0.12499999999999996</v>
      </c>
      <c r="DY44" s="99">
        <f t="shared" si="75"/>
        <v>
0.11229946524064166</v>
      </c>
      <c r="DZ44" s="99">
        <f t="shared" si="75"/>
        <v>
0.13513513513513509</v>
      </c>
    </row>
    <row r="45" spans="80:130">
      <c r="CB45" s="95">
        <v>
10</v>
      </c>
      <c r="CC45" s="95">
        <v>
1</v>
      </c>
      <c r="CD45" s="95" t="str">
        <f t="shared" si="61"/>
        <v>
処遇加算Ⅱ特定加算Ⅱベア加算なしから新加算Ⅰ</v>
      </c>
      <c r="CE45" s="99">
        <f t="shared" ref="CE45:CN48" si="76">
BD3-AD$12</f>
        <v>
0.10299999999999998</v>
      </c>
      <c r="CF45" s="99">
        <f t="shared" si="76"/>
        <v>
0.10299999999999998</v>
      </c>
      <c r="CG45" s="99">
        <f t="shared" si="76"/>
        <v>
0.10299999999999998</v>
      </c>
      <c r="CH45" s="99">
        <f t="shared" si="76"/>
        <v>
4.299999999999999E-2</v>
      </c>
      <c r="CI45" s="99">
        <f t="shared" si="76"/>
        <v>
3.8999999999999986E-2</v>
      </c>
      <c r="CJ45" s="99">
        <f t="shared" si="76"/>
        <v>
3.8999999999999986E-2</v>
      </c>
      <c r="CK45" s="99">
        <f t="shared" si="76"/>
        <v>
3.4999999999999989E-2</v>
      </c>
      <c r="CL45" s="99">
        <f t="shared" si="76"/>
        <v>
5.6000000000000008E-2</v>
      </c>
      <c r="CM45" s="99">
        <f t="shared" si="76"/>
        <v>
5.6000000000000008E-2</v>
      </c>
      <c r="CN45" s="99">
        <f t="shared" si="76"/>
        <v>
8.0999999999999989E-2</v>
      </c>
      <c r="CO45" s="99">
        <f t="shared" ref="CO45:CX48" si="77">
BN3-AN$12</f>
        <v>
6.3000000000000028E-2</v>
      </c>
      <c r="CP45" s="99">
        <f t="shared" si="77"/>
        <v>
6.3000000000000028E-2</v>
      </c>
      <c r="CQ45" s="99">
        <f t="shared" si="77"/>
        <v>
8.199999999999999E-2</v>
      </c>
      <c r="CR45" s="99">
        <f t="shared" si="77"/>
        <v>
5.7000000000000023E-2</v>
      </c>
      <c r="CS45" s="99">
        <f t="shared" si="77"/>
        <v>
5.7000000000000023E-2</v>
      </c>
      <c r="CT45" s="99">
        <f t="shared" si="77"/>
        <v>
5.7000000000000023E-2</v>
      </c>
      <c r="CU45" s="99">
        <f t="shared" si="77"/>
        <v>
2.9000000000000012E-2</v>
      </c>
      <c r="CV45" s="99">
        <f t="shared" si="77"/>
        <v>
2.9000000000000012E-2</v>
      </c>
      <c r="CW45" s="99">
        <f t="shared" si="77"/>
        <v>
2.0999999999999991E-2</v>
      </c>
      <c r="CX45" s="99">
        <f t="shared" si="77"/>
        <v>
2.0999999999999991E-2</v>
      </c>
      <c r="CY45" s="99">
        <f t="shared" ref="CY45:DA48" si="78">
BX3-AX$12</f>
        <v>
2.0999999999999991E-2</v>
      </c>
      <c r="CZ45" s="99">
        <f t="shared" si="78"/>
        <v>
0.10299999999999998</v>
      </c>
      <c r="DA45" s="99">
        <f t="shared" si="78"/>
        <v>
3.8999999999999986E-2</v>
      </c>
      <c r="DC45" s="95" t="s">
        <v>
2168</v>
      </c>
      <c r="DD45" s="99">
        <f>
CE45/BD3</f>
        <v>
0.42040816326530606</v>
      </c>
      <c r="DE45" s="99">
        <f t="shared" ref="DE45:DZ48" si="79">
CF45/BE3</f>
        <v>
0.42040816326530606</v>
      </c>
      <c r="DF45" s="99">
        <f t="shared" si="79"/>
        <v>
0.42040816326530606</v>
      </c>
      <c r="DG45" s="99">
        <f t="shared" si="79"/>
        <v>
0.42999999999999994</v>
      </c>
      <c r="DH45" s="99">
        <f t="shared" si="79"/>
        <v>
0.42391304347826081</v>
      </c>
      <c r="DI45" s="99">
        <f t="shared" si="79"/>
        <v>
0.42391304347826081</v>
      </c>
      <c r="DJ45" s="99">
        <f t="shared" si="79"/>
        <v>
0.4069767441860464</v>
      </c>
      <c r="DK45" s="99">
        <f t="shared" si="79"/>
        <v>
0.43750000000000006</v>
      </c>
      <c r="DL45" s="99">
        <f t="shared" si="79"/>
        <v>
0.43750000000000006</v>
      </c>
      <c r="DM45" s="99">
        <f t="shared" si="79"/>
        <v>
0.4475138121546961</v>
      </c>
      <c r="DN45" s="99">
        <f t="shared" si="79"/>
        <v>
0.42281879194630884</v>
      </c>
      <c r="DO45" s="99">
        <f t="shared" si="79"/>
        <v>
0.42281879194630884</v>
      </c>
      <c r="DP45" s="99">
        <f t="shared" si="79"/>
        <v>
0.44086021505376338</v>
      </c>
      <c r="DQ45" s="99">
        <f t="shared" si="79"/>
        <v>
0.40714285714285725</v>
      </c>
      <c r="DR45" s="99">
        <f t="shared" si="79"/>
        <v>
0.40714285714285725</v>
      </c>
      <c r="DS45" s="99">
        <f t="shared" si="79"/>
        <v>
0.40714285714285725</v>
      </c>
      <c r="DT45" s="99">
        <f t="shared" si="79"/>
        <v>
0.38666666666666677</v>
      </c>
      <c r="DU45" s="99">
        <f t="shared" si="79"/>
        <v>
0.38666666666666677</v>
      </c>
      <c r="DV45" s="99">
        <f t="shared" si="79"/>
        <v>
0.41176470588235287</v>
      </c>
      <c r="DW45" s="99">
        <f t="shared" si="79"/>
        <v>
0.41176470588235287</v>
      </c>
      <c r="DX45" s="99">
        <f t="shared" si="79"/>
        <v>
0.41176470588235287</v>
      </c>
      <c r="DY45" s="99">
        <f t="shared" si="79"/>
        <v>
0.42040816326530606</v>
      </c>
      <c r="DZ45" s="99">
        <f t="shared" si="79"/>
        <v>
0.42391304347826081</v>
      </c>
    </row>
    <row r="46" spans="80:130">
      <c r="CB46" s="95">
        <v>
10</v>
      </c>
      <c r="CC46" s="95">
        <v>
2</v>
      </c>
      <c r="CD46" s="95" t="str">
        <f t="shared" si="61"/>
        <v>
処遇加算Ⅱ特定加算Ⅱベア加算なしから新加算Ⅱ</v>
      </c>
      <c r="CE46" s="99">
        <f t="shared" si="76"/>
        <v>
8.199999999999999E-2</v>
      </c>
      <c r="CF46" s="99">
        <f t="shared" si="76"/>
        <v>
8.199999999999999E-2</v>
      </c>
      <c r="CG46" s="99">
        <f t="shared" si="76"/>
        <v>
8.199999999999999E-2</v>
      </c>
      <c r="CH46" s="99">
        <f t="shared" si="76"/>
        <v>
3.6999999999999998E-2</v>
      </c>
      <c r="CI46" s="99">
        <f t="shared" si="76"/>
        <v>
3.6999999999999984E-2</v>
      </c>
      <c r="CJ46" s="99">
        <f t="shared" si="76"/>
        <v>
3.6999999999999984E-2</v>
      </c>
      <c r="CK46" s="99">
        <f t="shared" si="76"/>
        <v>
3.1999999999999987E-2</v>
      </c>
      <c r="CL46" s="99">
        <f t="shared" si="76"/>
        <v>
0.05</v>
      </c>
      <c r="CM46" s="99">
        <f t="shared" si="76"/>
        <v>
0.05</v>
      </c>
      <c r="CN46" s="99">
        <f t="shared" si="76"/>
        <v>
7.3999999999999982E-2</v>
      </c>
      <c r="CO46" s="99">
        <f t="shared" si="77"/>
        <v>
6.0000000000000026E-2</v>
      </c>
      <c r="CP46" s="99">
        <f t="shared" si="77"/>
        <v>
6.0000000000000026E-2</v>
      </c>
      <c r="CQ46" s="99">
        <f t="shared" si="77"/>
        <v>
7.3999999999999982E-2</v>
      </c>
      <c r="CR46" s="99">
        <f t="shared" si="77"/>
        <v>
5.3000000000000019E-2</v>
      </c>
      <c r="CS46" s="99">
        <f t="shared" si="77"/>
        <v>
5.3000000000000019E-2</v>
      </c>
      <c r="CT46" s="99">
        <f t="shared" si="77"/>
        <v>
5.3000000000000019E-2</v>
      </c>
      <c r="CU46" s="99">
        <f t="shared" si="77"/>
        <v>
2.5000000000000008E-2</v>
      </c>
      <c r="CV46" s="99">
        <f t="shared" si="77"/>
        <v>
2.5000000000000008E-2</v>
      </c>
      <c r="CW46" s="99">
        <f t="shared" si="77"/>
        <v>
1.6999999999999994E-2</v>
      </c>
      <c r="CX46" s="99">
        <f t="shared" si="77"/>
        <v>
1.6999999999999994E-2</v>
      </c>
      <c r="CY46" s="99">
        <f t="shared" si="78"/>
        <v>
1.6999999999999994E-2</v>
      </c>
      <c r="CZ46" s="99">
        <f t="shared" si="78"/>
        <v>
8.199999999999999E-2</v>
      </c>
      <c r="DA46" s="99">
        <f t="shared" si="78"/>
        <v>
3.6999999999999984E-2</v>
      </c>
      <c r="DC46" s="95" t="s">
        <v>
2169</v>
      </c>
      <c r="DD46" s="99">
        <f t="shared" ref="DD46:DD48" si="80">
CE46/BD4</f>
        <v>
0.36607142857142849</v>
      </c>
      <c r="DE46" s="99">
        <f t="shared" si="79"/>
        <v>
0.36607142857142849</v>
      </c>
      <c r="DF46" s="99">
        <f t="shared" si="79"/>
        <v>
0.36607142857142849</v>
      </c>
      <c r="DG46" s="99">
        <f t="shared" si="79"/>
        <v>
0.3936170212765957</v>
      </c>
      <c r="DH46" s="99">
        <f t="shared" si="79"/>
        <v>
0.41111111111111104</v>
      </c>
      <c r="DI46" s="99">
        <f t="shared" si="79"/>
        <v>
0.41111111111111104</v>
      </c>
      <c r="DJ46" s="99">
        <f t="shared" si="79"/>
        <v>
0.3855421686746987</v>
      </c>
      <c r="DK46" s="99">
        <f t="shared" si="79"/>
        <v>
0.4098360655737705</v>
      </c>
      <c r="DL46" s="99">
        <f t="shared" si="79"/>
        <v>
0.4098360655737705</v>
      </c>
      <c r="DM46" s="99">
        <f t="shared" si="79"/>
        <v>
0.42528735632183901</v>
      </c>
      <c r="DN46" s="99">
        <f t="shared" si="79"/>
        <v>
0.41095890410958918</v>
      </c>
      <c r="DO46" s="99">
        <f t="shared" si="79"/>
        <v>
0.41095890410958918</v>
      </c>
      <c r="DP46" s="99">
        <f t="shared" si="79"/>
        <v>
0.41573033707865159</v>
      </c>
      <c r="DQ46" s="99">
        <f t="shared" si="79"/>
        <v>
0.38970588235294129</v>
      </c>
      <c r="DR46" s="99">
        <f t="shared" si="79"/>
        <v>
0.38970588235294129</v>
      </c>
      <c r="DS46" s="99">
        <f t="shared" si="79"/>
        <v>
0.38970588235294129</v>
      </c>
      <c r="DT46" s="99">
        <f t="shared" si="79"/>
        <v>
0.35211267605633811</v>
      </c>
      <c r="DU46" s="99">
        <f t="shared" si="79"/>
        <v>
0.35211267605633811</v>
      </c>
      <c r="DV46" s="99">
        <f t="shared" si="79"/>
        <v>
0.36170212765957438</v>
      </c>
      <c r="DW46" s="99">
        <f t="shared" si="79"/>
        <v>
0.36170212765957438</v>
      </c>
      <c r="DX46" s="99">
        <f t="shared" si="79"/>
        <v>
0.36170212765957438</v>
      </c>
      <c r="DY46" s="99">
        <f t="shared" si="79"/>
        <v>
0.36607142857142849</v>
      </c>
      <c r="DZ46" s="99">
        <f t="shared" si="79"/>
        <v>
0.41111111111111104</v>
      </c>
    </row>
    <row r="47" spans="80:130">
      <c r="CB47" s="95">
        <v>
10</v>
      </c>
      <c r="CC47" s="95">
        <v>
3</v>
      </c>
      <c r="CD47" s="95" t="str">
        <f t="shared" si="61"/>
        <v>
処遇加算Ⅱ特定加算Ⅱベア加算なしから新加算Ⅲ</v>
      </c>
      <c r="CE47" s="99">
        <f t="shared" si="76"/>
        <v>
3.999999999999998E-2</v>
      </c>
      <c r="CF47" s="99">
        <f t="shared" si="76"/>
        <v>
3.999999999999998E-2</v>
      </c>
      <c r="CG47" s="99">
        <f t="shared" si="76"/>
        <v>
3.999999999999998E-2</v>
      </c>
      <c r="CH47" s="99">
        <f t="shared" si="76"/>
        <v>
2.1999999999999999E-2</v>
      </c>
      <c r="CI47" s="99">
        <f t="shared" si="76"/>
        <v>
2.6999999999999989E-2</v>
      </c>
      <c r="CJ47" s="99">
        <f t="shared" si="76"/>
        <v>
2.6999999999999989E-2</v>
      </c>
      <c r="CK47" s="99">
        <f t="shared" si="76"/>
        <v>
1.4999999999999999E-2</v>
      </c>
      <c r="CL47" s="99">
        <f t="shared" si="76"/>
        <v>
3.8000000000000006E-2</v>
      </c>
      <c r="CM47" s="99">
        <f t="shared" si="76"/>
        <v>
3.8000000000000006E-2</v>
      </c>
      <c r="CN47" s="99">
        <f t="shared" si="76"/>
        <v>
4.9999999999999989E-2</v>
      </c>
      <c r="CO47" s="99">
        <f t="shared" si="77"/>
        <v>
4.8000000000000015E-2</v>
      </c>
      <c r="CP47" s="99">
        <f t="shared" si="77"/>
        <v>
4.8000000000000015E-2</v>
      </c>
      <c r="CQ47" s="99">
        <f t="shared" si="77"/>
        <v>
5.099999999999999E-2</v>
      </c>
      <c r="CR47" s="99">
        <f t="shared" si="77"/>
        <v>
3.0000000000000013E-2</v>
      </c>
      <c r="CS47" s="99">
        <f t="shared" si="77"/>
        <v>
3.0000000000000013E-2</v>
      </c>
      <c r="CT47" s="99">
        <f t="shared" si="77"/>
        <v>
3.0000000000000013E-2</v>
      </c>
      <c r="CU47" s="99">
        <f t="shared" si="77"/>
        <v>
8.0000000000000002E-3</v>
      </c>
      <c r="CV47" s="99">
        <f t="shared" si="77"/>
        <v>
8.0000000000000002E-3</v>
      </c>
      <c r="CW47" s="99">
        <f t="shared" si="77"/>
        <v>
5.9999999999999984E-3</v>
      </c>
      <c r="CX47" s="99">
        <f t="shared" si="77"/>
        <v>
5.9999999999999984E-3</v>
      </c>
      <c r="CY47" s="99">
        <f t="shared" si="78"/>
        <v>
5.9999999999999984E-3</v>
      </c>
      <c r="CZ47" s="99">
        <f t="shared" si="78"/>
        <v>
3.999999999999998E-2</v>
      </c>
      <c r="DA47" s="99">
        <f t="shared" si="78"/>
        <v>
2.6999999999999989E-2</v>
      </c>
      <c r="DC47" s="95" t="s">
        <v>
2170</v>
      </c>
      <c r="DD47" s="99">
        <f t="shared" si="80"/>
        <v>
0.21978021978021967</v>
      </c>
      <c r="DE47" s="99">
        <f t="shared" si="79"/>
        <v>
0.21978021978021967</v>
      </c>
      <c r="DF47" s="99">
        <f t="shared" si="79"/>
        <v>
0.21978021978021967</v>
      </c>
      <c r="DG47" s="99">
        <f t="shared" si="79"/>
        <v>
0.27848101265822783</v>
      </c>
      <c r="DH47" s="99">
        <f t="shared" si="79"/>
        <v>
0.33749999999999991</v>
      </c>
      <c r="DI47" s="99">
        <f t="shared" si="79"/>
        <v>
0.33749999999999991</v>
      </c>
      <c r="DJ47" s="99">
        <f t="shared" si="79"/>
        <v>
0.22727272727272727</v>
      </c>
      <c r="DK47" s="99">
        <f t="shared" si="79"/>
        <v>
0.34545454545454551</v>
      </c>
      <c r="DL47" s="99">
        <f t="shared" si="79"/>
        <v>
0.34545454545454551</v>
      </c>
      <c r="DM47" s="99">
        <f t="shared" si="79"/>
        <v>
0.33333333333333326</v>
      </c>
      <c r="DN47" s="99">
        <f t="shared" si="79"/>
        <v>
0.35820895522388069</v>
      </c>
      <c r="DO47" s="99">
        <f t="shared" si="79"/>
        <v>
0.35820895522388069</v>
      </c>
      <c r="DP47" s="99">
        <f t="shared" si="79"/>
        <v>
0.32903225806451608</v>
      </c>
      <c r="DQ47" s="99">
        <f t="shared" si="79"/>
        <v>
0.26548672566371689</v>
      </c>
      <c r="DR47" s="99">
        <f t="shared" si="79"/>
        <v>
0.26548672566371689</v>
      </c>
      <c r="DS47" s="99">
        <f t="shared" si="79"/>
        <v>
0.26548672566371689</v>
      </c>
      <c r="DT47" s="99">
        <f t="shared" si="79"/>
        <v>
0.14814814814814814</v>
      </c>
      <c r="DU47" s="99">
        <f t="shared" si="79"/>
        <v>
0.14814814814814814</v>
      </c>
      <c r="DV47" s="99">
        <f t="shared" si="79"/>
        <v>
0.16666666666666663</v>
      </c>
      <c r="DW47" s="99">
        <f t="shared" si="79"/>
        <v>
0.16666666666666663</v>
      </c>
      <c r="DX47" s="99">
        <f t="shared" si="79"/>
        <v>
0.16666666666666663</v>
      </c>
      <c r="DY47" s="99">
        <f t="shared" si="79"/>
        <v>
0.21978021978021967</v>
      </c>
      <c r="DZ47" s="99">
        <f t="shared" si="79"/>
        <v>
0.33749999999999991</v>
      </c>
    </row>
    <row r="48" spans="80:130">
      <c r="CB48" s="95">
        <v>
10</v>
      </c>
      <c r="CC48" s="95">
        <v>
4</v>
      </c>
      <c r="CD48" s="95" t="str">
        <f t="shared" si="61"/>
        <v>
処遇加算Ⅱ特定加算Ⅱベア加算なしから新加算Ⅳ</v>
      </c>
      <c r="CE48" s="99">
        <f t="shared" si="76"/>
        <v>
2.9999999999999749E-3</v>
      </c>
      <c r="CF48" s="99">
        <f t="shared" si="76"/>
        <v>
2.9999999999999749E-3</v>
      </c>
      <c r="CG48" s="99">
        <f t="shared" si="76"/>
        <v>
2.9999999999999749E-3</v>
      </c>
      <c r="CH48" s="99">
        <f t="shared" si="76"/>
        <v>
5.9999999999999984E-3</v>
      </c>
      <c r="CI48" s="99">
        <f t="shared" si="76"/>
        <v>
1.0999999999999989E-2</v>
      </c>
      <c r="CJ48" s="99">
        <f t="shared" si="76"/>
        <v>
1.0999999999999989E-2</v>
      </c>
      <c r="CK48" s="99">
        <f t="shared" si="76"/>
        <v>
2.0000000000000018E-3</v>
      </c>
      <c r="CL48" s="99">
        <f t="shared" si="76"/>
        <v>
1.6E-2</v>
      </c>
      <c r="CM48" s="99">
        <f t="shared" si="76"/>
        <v>
1.6E-2</v>
      </c>
      <c r="CN48" s="99">
        <f t="shared" si="76"/>
        <v>
2.1999999999999992E-2</v>
      </c>
      <c r="CO48" s="99">
        <f t="shared" si="77"/>
        <v>
2.0000000000000004E-2</v>
      </c>
      <c r="CP48" s="99">
        <f t="shared" si="77"/>
        <v>
2.0000000000000004E-2</v>
      </c>
      <c r="CQ48" s="99">
        <f t="shared" si="77"/>
        <v>
2.0999999999999991E-2</v>
      </c>
      <c r="CR48" s="99">
        <f t="shared" si="77"/>
        <v>
7.0000000000000062E-3</v>
      </c>
      <c r="CS48" s="99">
        <f t="shared" si="77"/>
        <v>
7.0000000000000062E-3</v>
      </c>
      <c r="CT48" s="99">
        <f t="shared" si="77"/>
        <v>
7.0000000000000062E-3</v>
      </c>
      <c r="CU48" s="99">
        <f t="shared" si="77"/>
        <v>
-1.9999999999999948E-3</v>
      </c>
      <c r="CV48" s="99">
        <f t="shared" si="77"/>
        <v>
-1.9999999999999948E-3</v>
      </c>
      <c r="CW48" s="99">
        <f t="shared" si="77"/>
        <v>
-9.9999999999999742E-4</v>
      </c>
      <c r="CX48" s="99">
        <f t="shared" si="77"/>
        <v>
-9.9999999999999742E-4</v>
      </c>
      <c r="CY48" s="99">
        <f t="shared" si="78"/>
        <v>
-9.9999999999999742E-4</v>
      </c>
      <c r="CZ48" s="99">
        <f t="shared" si="78"/>
        <v>
2.9999999999999749E-3</v>
      </c>
      <c r="DA48" s="99">
        <f t="shared" si="78"/>
        <v>
1.0999999999999989E-2</v>
      </c>
      <c r="DC48" s="95" t="s">
        <v>
2171</v>
      </c>
      <c r="DD48" s="99">
        <f t="shared" si="80"/>
        <v>
2.0689655172413623E-2</v>
      </c>
      <c r="DE48" s="99">
        <f t="shared" si="79"/>
        <v>
2.0689655172413623E-2</v>
      </c>
      <c r="DF48" s="99">
        <f t="shared" si="79"/>
        <v>
2.0689655172413623E-2</v>
      </c>
      <c r="DG48" s="99">
        <f t="shared" si="79"/>
        <v>
9.5238095238095205E-2</v>
      </c>
      <c r="DH48" s="99">
        <f t="shared" si="79"/>
        <v>
0.17187499999999986</v>
      </c>
      <c r="DI48" s="99">
        <f t="shared" si="79"/>
        <v>
0.17187499999999986</v>
      </c>
      <c r="DJ48" s="99">
        <f t="shared" si="79"/>
        <v>
3.77358490566038E-2</v>
      </c>
      <c r="DK48" s="99">
        <f t="shared" si="79"/>
        <v>
0.18181818181818182</v>
      </c>
      <c r="DL48" s="99">
        <f t="shared" si="79"/>
        <v>
0.18181818181818182</v>
      </c>
      <c r="DM48" s="99">
        <f t="shared" si="79"/>
        <v>
0.18032786885245897</v>
      </c>
      <c r="DN48" s="99">
        <f t="shared" si="79"/>
        <v>
0.18867924528301891</v>
      </c>
      <c r="DO48" s="99">
        <f t="shared" si="79"/>
        <v>
0.18867924528301891</v>
      </c>
      <c r="DP48" s="99">
        <f t="shared" si="79"/>
        <v>
0.16799999999999993</v>
      </c>
      <c r="DQ48" s="99">
        <f t="shared" si="79"/>
        <v>
7.7777777777777848E-2</v>
      </c>
      <c r="DR48" s="99">
        <f t="shared" si="79"/>
        <v>
7.7777777777777848E-2</v>
      </c>
      <c r="DS48" s="99">
        <f t="shared" si="79"/>
        <v>
7.7777777777777848E-2</v>
      </c>
      <c r="DT48" s="99">
        <f t="shared" si="79"/>
        <v>
-4.5454545454545331E-2</v>
      </c>
      <c r="DU48" s="99">
        <f t="shared" si="79"/>
        <v>
-4.5454545454545331E-2</v>
      </c>
      <c r="DV48" s="99">
        <f t="shared" si="79"/>
        <v>
-3.4482758620689564E-2</v>
      </c>
      <c r="DW48" s="99">
        <f t="shared" si="79"/>
        <v>
-3.4482758620689564E-2</v>
      </c>
      <c r="DX48" s="99">
        <f t="shared" si="79"/>
        <v>
-3.4482758620689564E-2</v>
      </c>
      <c r="DY48" s="99">
        <f t="shared" si="79"/>
        <v>
2.0689655172413623E-2</v>
      </c>
      <c r="DZ48" s="99">
        <f t="shared" si="79"/>
        <v>
0.17187499999999986</v>
      </c>
    </row>
    <row r="49" spans="80:130">
      <c r="CB49" s="95">
        <v>
10</v>
      </c>
      <c r="CC49" s="95">
        <v>
10</v>
      </c>
      <c r="CD49" s="95" t="str">
        <f t="shared" si="61"/>
        <v>
処遇加算Ⅱ特定加算Ⅱベア加算なしから新加算Ⅴ（６）</v>
      </c>
      <c r="CE49" s="99">
        <f t="shared" ref="CE49:DA49" si="81">
BD12-AD$12</f>
        <v>
2.0999999999999991E-2</v>
      </c>
      <c r="CF49" s="99">
        <f t="shared" si="81"/>
        <v>
2.0999999999999991E-2</v>
      </c>
      <c r="CG49" s="99">
        <f t="shared" si="81"/>
        <v>
2.0999999999999991E-2</v>
      </c>
      <c r="CH49" s="99">
        <f t="shared" si="81"/>
        <v>
1.0000000000000002E-2</v>
      </c>
      <c r="CI49" s="99">
        <f t="shared" si="81"/>
        <v>
1.0000000000000002E-2</v>
      </c>
      <c r="CJ49" s="99">
        <f t="shared" si="81"/>
        <v>
1.0000000000000002E-2</v>
      </c>
      <c r="CK49" s="99">
        <f t="shared" si="81"/>
        <v>
9.0000000000000011E-3</v>
      </c>
      <c r="CL49" s="99">
        <f t="shared" si="81"/>
        <v>
1.2999999999999998E-2</v>
      </c>
      <c r="CM49" s="99">
        <f t="shared" si="81"/>
        <v>
1.2999999999999998E-2</v>
      </c>
      <c r="CN49" s="99">
        <f t="shared" si="81"/>
        <v>
2.2999999999999993E-2</v>
      </c>
      <c r="CO49" s="99">
        <f t="shared" si="81"/>
        <v>
1.4999999999999999E-2</v>
      </c>
      <c r="CP49" s="99">
        <f t="shared" si="81"/>
        <v>
1.4999999999999999E-2</v>
      </c>
      <c r="CQ49" s="99">
        <f t="shared" si="81"/>
        <v>
2.0999999999999991E-2</v>
      </c>
      <c r="CR49" s="99">
        <f t="shared" si="81"/>
        <v>
1.3999999999999999E-2</v>
      </c>
      <c r="CS49" s="99">
        <f t="shared" si="81"/>
        <v>
1.3999999999999999E-2</v>
      </c>
      <c r="CT49" s="99">
        <f t="shared" si="81"/>
        <v>
1.3999999999999999E-2</v>
      </c>
      <c r="CU49" s="99">
        <f t="shared" si="81"/>
        <v>
6.9999999999999993E-3</v>
      </c>
      <c r="CV49" s="99">
        <f t="shared" si="81"/>
        <v>
6.9999999999999993E-3</v>
      </c>
      <c r="CW49" s="99">
        <f t="shared" si="81"/>
        <v>
4.9999999999999975E-3</v>
      </c>
      <c r="CX49" s="99">
        <f t="shared" si="81"/>
        <v>
4.9999999999999975E-3</v>
      </c>
      <c r="CY49" s="99">
        <f t="shared" si="81"/>
        <v>
4.9999999999999975E-3</v>
      </c>
      <c r="CZ49" s="99">
        <f t="shared" si="81"/>
        <v>
2.0999999999999991E-2</v>
      </c>
      <c r="DA49" s="99">
        <f t="shared" si="81"/>
        <v>
1.0000000000000002E-2</v>
      </c>
      <c r="DC49" s="95" t="s">
        <v>
2172</v>
      </c>
      <c r="DD49" s="99">
        <f>
CE49/BD12</f>
        <v>
0.12883435582822081</v>
      </c>
      <c r="DE49" s="99">
        <f t="shared" ref="DE49:DZ49" si="82">
CF49/BE12</f>
        <v>
0.12883435582822081</v>
      </c>
      <c r="DF49" s="99">
        <f t="shared" si="82"/>
        <v>
0.12883435582822081</v>
      </c>
      <c r="DG49" s="99">
        <f t="shared" si="82"/>
        <v>
0.1492537313432836</v>
      </c>
      <c r="DH49" s="99">
        <f t="shared" si="82"/>
        <v>
0.15873015873015875</v>
      </c>
      <c r="DI49" s="99">
        <f t="shared" si="82"/>
        <v>
0.15873015873015875</v>
      </c>
      <c r="DJ49" s="99">
        <f t="shared" si="82"/>
        <v>
0.15</v>
      </c>
      <c r="DK49" s="99">
        <f t="shared" si="82"/>
        <v>
0.15294117647058822</v>
      </c>
      <c r="DL49" s="99">
        <f t="shared" si="82"/>
        <v>
0.15294117647058822</v>
      </c>
      <c r="DM49" s="99">
        <f t="shared" si="82"/>
        <v>
0.18699186991869912</v>
      </c>
      <c r="DN49" s="99">
        <f t="shared" si="82"/>
        <v>
0.14851485148514851</v>
      </c>
      <c r="DO49" s="99">
        <f t="shared" si="82"/>
        <v>
0.14851485148514851</v>
      </c>
      <c r="DP49" s="99">
        <f t="shared" si="82"/>
        <v>
0.16799999999999993</v>
      </c>
      <c r="DQ49" s="99">
        <f t="shared" si="82"/>
        <v>
0.14432989690721651</v>
      </c>
      <c r="DR49" s="99">
        <f t="shared" si="82"/>
        <v>
0.14432989690721651</v>
      </c>
      <c r="DS49" s="99">
        <f t="shared" si="82"/>
        <v>
0.14432989690721651</v>
      </c>
      <c r="DT49" s="99">
        <f t="shared" si="82"/>
        <v>
0.13207547169811321</v>
      </c>
      <c r="DU49" s="99">
        <f t="shared" si="82"/>
        <v>
0.13207547169811321</v>
      </c>
      <c r="DV49" s="99">
        <f t="shared" si="82"/>
        <v>
0.14285714285714279</v>
      </c>
      <c r="DW49" s="99">
        <f t="shared" si="82"/>
        <v>
0.14285714285714279</v>
      </c>
      <c r="DX49" s="99">
        <f t="shared" si="82"/>
        <v>
0.14285714285714279</v>
      </c>
      <c r="DY49" s="99">
        <f t="shared" si="82"/>
        <v>
0.12883435582822081</v>
      </c>
      <c r="DZ49" s="99">
        <f t="shared" si="82"/>
        <v>
0.15873015873015875</v>
      </c>
    </row>
    <row r="50" spans="80:130">
      <c r="CB50" s="95">
        <v>
11</v>
      </c>
      <c r="CC50" s="95">
        <v>
1</v>
      </c>
      <c r="CD50" s="95" t="str">
        <f t="shared" si="61"/>
        <v>
処遇加算Ⅱ特定加算なしベア加算から新加算Ⅰ</v>
      </c>
      <c r="CE50" s="99">
        <f t="shared" ref="CE50:CN53" si="83">
BD3-AD$13</f>
        <v>
0.121</v>
      </c>
      <c r="CF50" s="99">
        <f t="shared" si="83"/>
        <v>
0.121</v>
      </c>
      <c r="CG50" s="99">
        <f t="shared" si="83"/>
        <v>
0.121</v>
      </c>
      <c r="CH50" s="99">
        <f t="shared" si="83"/>
        <v>
4.6999999999999986E-2</v>
      </c>
      <c r="CI50" s="99">
        <f t="shared" si="83"/>
        <v>
3.7999999999999992E-2</v>
      </c>
      <c r="CJ50" s="99">
        <f t="shared" si="83"/>
        <v>
3.7999999999999992E-2</v>
      </c>
      <c r="CK50" s="99">
        <f t="shared" si="83"/>
        <v>
4.1999999999999989E-2</v>
      </c>
      <c r="CL50" s="99">
        <f t="shared" si="83"/>
        <v>
5.3000000000000005E-2</v>
      </c>
      <c r="CM50" s="99">
        <f t="shared" si="83"/>
        <v>
5.3000000000000005E-2</v>
      </c>
      <c r="CN50" s="99">
        <f t="shared" si="83"/>
        <v>
8.199999999999999E-2</v>
      </c>
      <c r="CO50" s="99">
        <f t="shared" ref="CO50:CX53" si="84">
BN3-AN$13</f>
        <v>
5.8000000000000024E-2</v>
      </c>
      <c r="CP50" s="99">
        <f t="shared" si="84"/>
        <v>
5.8000000000000024E-2</v>
      </c>
      <c r="CQ50" s="99">
        <f t="shared" si="84"/>
        <v>
8.199999999999999E-2</v>
      </c>
      <c r="CR50" s="99">
        <f t="shared" si="84"/>
        <v>
6.4000000000000015E-2</v>
      </c>
      <c r="CS50" s="99">
        <f t="shared" si="84"/>
        <v>
6.4000000000000015E-2</v>
      </c>
      <c r="CT50" s="99">
        <f t="shared" si="84"/>
        <v>
6.4000000000000015E-2</v>
      </c>
      <c r="CU50" s="99">
        <f t="shared" si="84"/>
        <v>
3.8000000000000006E-2</v>
      </c>
      <c r="CV50" s="99">
        <f t="shared" si="84"/>
        <v>
3.8000000000000006E-2</v>
      </c>
      <c r="CW50" s="99">
        <f t="shared" si="84"/>
        <v>
2.6999999999999989E-2</v>
      </c>
      <c r="CX50" s="99">
        <f t="shared" si="84"/>
        <v>
2.6999999999999989E-2</v>
      </c>
      <c r="CY50" s="99">
        <f t="shared" ref="CY50:DA53" si="85">
BX3-AX$13</f>
        <v>
2.6999999999999989E-2</v>
      </c>
      <c r="CZ50" s="99">
        <f t="shared" si="85"/>
        <v>
0.121</v>
      </c>
      <c r="DA50" s="99">
        <f t="shared" si="85"/>
        <v>
3.7999999999999992E-2</v>
      </c>
      <c r="DC50" s="95" t="s">
        <v>
2173</v>
      </c>
      <c r="DD50" s="99">
        <f>
CE50/BD3</f>
        <v>
0.49387755102040815</v>
      </c>
      <c r="DE50" s="99">
        <f t="shared" ref="DE50:DZ53" si="86">
CF50/BE3</f>
        <v>
0.49387755102040815</v>
      </c>
      <c r="DF50" s="99">
        <f t="shared" si="86"/>
        <v>
0.49387755102040815</v>
      </c>
      <c r="DG50" s="99">
        <f t="shared" si="86"/>
        <v>
0.46999999999999992</v>
      </c>
      <c r="DH50" s="99">
        <f t="shared" si="86"/>
        <v>
0.41304347826086957</v>
      </c>
      <c r="DI50" s="99">
        <f t="shared" si="86"/>
        <v>
0.41304347826086957</v>
      </c>
      <c r="DJ50" s="99">
        <f t="shared" si="86"/>
        <v>
0.48837209302325574</v>
      </c>
      <c r="DK50" s="99">
        <f t="shared" si="86"/>
        <v>
0.41406250000000006</v>
      </c>
      <c r="DL50" s="99">
        <f t="shared" si="86"/>
        <v>
0.41406250000000006</v>
      </c>
      <c r="DM50" s="99">
        <f t="shared" si="86"/>
        <v>
0.45303867403314912</v>
      </c>
      <c r="DN50" s="99">
        <f t="shared" si="86"/>
        <v>
0.38926174496644306</v>
      </c>
      <c r="DO50" s="99">
        <f t="shared" si="86"/>
        <v>
0.38926174496644306</v>
      </c>
      <c r="DP50" s="99">
        <f t="shared" si="86"/>
        <v>
0.44086021505376338</v>
      </c>
      <c r="DQ50" s="99">
        <f t="shared" si="86"/>
        <v>
0.45714285714285718</v>
      </c>
      <c r="DR50" s="99">
        <f t="shared" si="86"/>
        <v>
0.45714285714285718</v>
      </c>
      <c r="DS50" s="99">
        <f t="shared" si="86"/>
        <v>
0.45714285714285718</v>
      </c>
      <c r="DT50" s="99">
        <f t="shared" si="86"/>
        <v>
0.50666666666666671</v>
      </c>
      <c r="DU50" s="99">
        <f t="shared" si="86"/>
        <v>
0.50666666666666671</v>
      </c>
      <c r="DV50" s="99">
        <f t="shared" si="86"/>
        <v>
0.52941176470588225</v>
      </c>
      <c r="DW50" s="99">
        <f t="shared" si="86"/>
        <v>
0.52941176470588225</v>
      </c>
      <c r="DX50" s="99">
        <f t="shared" si="86"/>
        <v>
0.52941176470588225</v>
      </c>
      <c r="DY50" s="99">
        <f t="shared" si="86"/>
        <v>
0.49387755102040815</v>
      </c>
      <c r="DZ50" s="99">
        <f t="shared" si="86"/>
        <v>
0.41304347826086957</v>
      </c>
    </row>
    <row r="51" spans="80:130">
      <c r="CB51" s="95">
        <v>
11</v>
      </c>
      <c r="CC51" s="95">
        <v>
2</v>
      </c>
      <c r="CD51" s="95" t="str">
        <f t="shared" si="61"/>
        <v>
処遇加算Ⅱ特定加算なしベア加算から新加算Ⅱ</v>
      </c>
      <c r="CE51" s="99">
        <f t="shared" si="83"/>
        <v>
0.1</v>
      </c>
      <c r="CF51" s="99">
        <f t="shared" si="83"/>
        <v>
0.1</v>
      </c>
      <c r="CG51" s="99">
        <f t="shared" si="83"/>
        <v>
0.1</v>
      </c>
      <c r="CH51" s="99">
        <f t="shared" si="83"/>
        <v>
4.0999999999999995E-2</v>
      </c>
      <c r="CI51" s="99">
        <f t="shared" si="83"/>
        <v>
3.599999999999999E-2</v>
      </c>
      <c r="CJ51" s="99">
        <f t="shared" si="83"/>
        <v>
3.599999999999999E-2</v>
      </c>
      <c r="CK51" s="99">
        <f t="shared" si="83"/>
        <v>
3.8999999999999986E-2</v>
      </c>
      <c r="CL51" s="99">
        <f t="shared" si="83"/>
        <v>
4.7E-2</v>
      </c>
      <c r="CM51" s="99">
        <f t="shared" si="83"/>
        <v>
4.7E-2</v>
      </c>
      <c r="CN51" s="99">
        <f t="shared" si="83"/>
        <v>
7.4999999999999983E-2</v>
      </c>
      <c r="CO51" s="99">
        <f t="shared" si="84"/>
        <v>
5.5000000000000021E-2</v>
      </c>
      <c r="CP51" s="99">
        <f t="shared" si="84"/>
        <v>
5.5000000000000021E-2</v>
      </c>
      <c r="CQ51" s="99">
        <f t="shared" si="84"/>
        <v>
7.3999999999999982E-2</v>
      </c>
      <c r="CR51" s="99">
        <f t="shared" si="84"/>
        <v>
6.0000000000000012E-2</v>
      </c>
      <c r="CS51" s="99">
        <f t="shared" si="84"/>
        <v>
6.0000000000000012E-2</v>
      </c>
      <c r="CT51" s="99">
        <f t="shared" si="84"/>
        <v>
6.0000000000000012E-2</v>
      </c>
      <c r="CU51" s="99">
        <f t="shared" si="84"/>
        <v>
3.4000000000000002E-2</v>
      </c>
      <c r="CV51" s="99">
        <f t="shared" si="84"/>
        <v>
3.4000000000000002E-2</v>
      </c>
      <c r="CW51" s="99">
        <f t="shared" si="84"/>
        <v>
2.2999999999999993E-2</v>
      </c>
      <c r="CX51" s="99">
        <f t="shared" si="84"/>
        <v>
2.2999999999999993E-2</v>
      </c>
      <c r="CY51" s="99">
        <f t="shared" si="85"/>
        <v>
2.2999999999999993E-2</v>
      </c>
      <c r="CZ51" s="99">
        <f t="shared" si="85"/>
        <v>
0.1</v>
      </c>
      <c r="DA51" s="99">
        <f t="shared" si="85"/>
        <v>
3.599999999999999E-2</v>
      </c>
      <c r="DC51" s="95" t="s">
        <v>
2174</v>
      </c>
      <c r="DD51" s="99">
        <f t="shared" ref="DD51:DD53" si="87">
CE51/BD4</f>
        <v>
0.44642857142857145</v>
      </c>
      <c r="DE51" s="99">
        <f t="shared" si="86"/>
        <v>
0.44642857142857145</v>
      </c>
      <c r="DF51" s="99">
        <f t="shared" si="86"/>
        <v>
0.44642857142857145</v>
      </c>
      <c r="DG51" s="99">
        <f t="shared" si="86"/>
        <v>
0.43617021276595741</v>
      </c>
      <c r="DH51" s="99">
        <f t="shared" si="86"/>
        <v>
0.39999999999999997</v>
      </c>
      <c r="DI51" s="99">
        <f t="shared" si="86"/>
        <v>
0.39999999999999997</v>
      </c>
      <c r="DJ51" s="99">
        <f t="shared" si="86"/>
        <v>
0.46987951807228906</v>
      </c>
      <c r="DK51" s="99">
        <f t="shared" si="86"/>
        <v>
0.38524590163934425</v>
      </c>
      <c r="DL51" s="99">
        <f t="shared" si="86"/>
        <v>
0.38524590163934425</v>
      </c>
      <c r="DM51" s="99">
        <f t="shared" si="86"/>
        <v>
0.43103448275862061</v>
      </c>
      <c r="DN51" s="99">
        <f t="shared" si="86"/>
        <v>
0.37671232876712341</v>
      </c>
      <c r="DO51" s="99">
        <f t="shared" si="86"/>
        <v>
0.37671232876712341</v>
      </c>
      <c r="DP51" s="99">
        <f t="shared" si="86"/>
        <v>
0.41573033707865159</v>
      </c>
      <c r="DQ51" s="99">
        <f t="shared" si="86"/>
        <v>
0.44117647058823534</v>
      </c>
      <c r="DR51" s="99">
        <f t="shared" si="86"/>
        <v>
0.44117647058823534</v>
      </c>
      <c r="DS51" s="99">
        <f t="shared" si="86"/>
        <v>
0.44117647058823534</v>
      </c>
      <c r="DT51" s="99">
        <f t="shared" si="86"/>
        <v>
0.47887323943661969</v>
      </c>
      <c r="DU51" s="99">
        <f t="shared" si="86"/>
        <v>
0.47887323943661969</v>
      </c>
      <c r="DV51" s="99">
        <f t="shared" si="86"/>
        <v>
0.4893617021276595</v>
      </c>
      <c r="DW51" s="99">
        <f t="shared" si="86"/>
        <v>
0.4893617021276595</v>
      </c>
      <c r="DX51" s="99">
        <f t="shared" si="86"/>
        <v>
0.4893617021276595</v>
      </c>
      <c r="DY51" s="99">
        <f t="shared" si="86"/>
        <v>
0.44642857142857145</v>
      </c>
      <c r="DZ51" s="99">
        <f t="shared" si="86"/>
        <v>
0.39999999999999997</v>
      </c>
    </row>
    <row r="52" spans="80:130">
      <c r="CB52" s="95">
        <v>
11</v>
      </c>
      <c r="CC52" s="95">
        <v>
3</v>
      </c>
      <c r="CD52" s="95" t="str">
        <f t="shared" si="61"/>
        <v>
処遇加算Ⅱ特定加算なしベア加算から新加算Ⅲ</v>
      </c>
      <c r="CE52" s="99">
        <f t="shared" si="83"/>
        <v>
5.7999999999999996E-2</v>
      </c>
      <c r="CF52" s="99">
        <f t="shared" si="83"/>
        <v>
5.7999999999999996E-2</v>
      </c>
      <c r="CG52" s="99">
        <f t="shared" si="83"/>
        <v>
5.7999999999999996E-2</v>
      </c>
      <c r="CH52" s="99">
        <f t="shared" si="83"/>
        <v>
2.5999999999999995E-2</v>
      </c>
      <c r="CI52" s="99">
        <f t="shared" si="83"/>
        <v>
2.5999999999999995E-2</v>
      </c>
      <c r="CJ52" s="99">
        <f t="shared" si="83"/>
        <v>
2.5999999999999995E-2</v>
      </c>
      <c r="CK52" s="99">
        <f t="shared" si="83"/>
        <v>
2.1999999999999999E-2</v>
      </c>
      <c r="CL52" s="99">
        <f t="shared" si="83"/>
        <v>
3.5000000000000003E-2</v>
      </c>
      <c r="CM52" s="99">
        <f t="shared" si="83"/>
        <v>
3.5000000000000003E-2</v>
      </c>
      <c r="CN52" s="99">
        <f t="shared" si="83"/>
        <v>
5.099999999999999E-2</v>
      </c>
      <c r="CO52" s="99">
        <f t="shared" si="84"/>
        <v>
4.300000000000001E-2</v>
      </c>
      <c r="CP52" s="99">
        <f t="shared" si="84"/>
        <v>
4.300000000000001E-2</v>
      </c>
      <c r="CQ52" s="99">
        <f t="shared" si="84"/>
        <v>
5.099999999999999E-2</v>
      </c>
      <c r="CR52" s="99">
        <f t="shared" si="84"/>
        <v>
3.7000000000000005E-2</v>
      </c>
      <c r="CS52" s="99">
        <f t="shared" si="84"/>
        <v>
3.7000000000000005E-2</v>
      </c>
      <c r="CT52" s="99">
        <f t="shared" si="84"/>
        <v>
3.7000000000000005E-2</v>
      </c>
      <c r="CU52" s="99">
        <f t="shared" si="84"/>
        <v>
1.6999999999999994E-2</v>
      </c>
      <c r="CV52" s="99">
        <f t="shared" si="84"/>
        <v>
1.6999999999999994E-2</v>
      </c>
      <c r="CW52" s="99">
        <f t="shared" si="84"/>
        <v>
1.1999999999999997E-2</v>
      </c>
      <c r="CX52" s="99">
        <f t="shared" si="84"/>
        <v>
1.1999999999999997E-2</v>
      </c>
      <c r="CY52" s="99">
        <f t="shared" si="85"/>
        <v>
1.1999999999999997E-2</v>
      </c>
      <c r="CZ52" s="99">
        <f t="shared" si="85"/>
        <v>
5.7999999999999996E-2</v>
      </c>
      <c r="DA52" s="99">
        <f t="shared" si="85"/>
        <v>
2.5999999999999995E-2</v>
      </c>
      <c r="DC52" s="95" t="s">
        <v>
2175</v>
      </c>
      <c r="DD52" s="99">
        <f t="shared" si="87"/>
        <v>
0.31868131868131866</v>
      </c>
      <c r="DE52" s="99">
        <f t="shared" si="86"/>
        <v>
0.31868131868131866</v>
      </c>
      <c r="DF52" s="99">
        <f t="shared" si="86"/>
        <v>
0.31868131868131866</v>
      </c>
      <c r="DG52" s="99">
        <f t="shared" si="86"/>
        <v>
0.32911392405063283</v>
      </c>
      <c r="DH52" s="99">
        <f t="shared" si="86"/>
        <v>
0.32500000000000001</v>
      </c>
      <c r="DI52" s="99">
        <f t="shared" si="86"/>
        <v>
0.32500000000000001</v>
      </c>
      <c r="DJ52" s="99">
        <f t="shared" si="86"/>
        <v>
0.33333333333333331</v>
      </c>
      <c r="DK52" s="99">
        <f t="shared" si="86"/>
        <v>
0.31818181818181823</v>
      </c>
      <c r="DL52" s="99">
        <f t="shared" si="86"/>
        <v>
0.31818181818181823</v>
      </c>
      <c r="DM52" s="99">
        <f t="shared" si="86"/>
        <v>
0.33999999999999997</v>
      </c>
      <c r="DN52" s="99">
        <f t="shared" si="86"/>
        <v>
0.32089552238805974</v>
      </c>
      <c r="DO52" s="99">
        <f t="shared" si="86"/>
        <v>
0.32089552238805974</v>
      </c>
      <c r="DP52" s="99">
        <f t="shared" si="86"/>
        <v>
0.32903225806451608</v>
      </c>
      <c r="DQ52" s="99">
        <f t="shared" si="86"/>
        <v>
0.32743362831858408</v>
      </c>
      <c r="DR52" s="99">
        <f t="shared" si="86"/>
        <v>
0.32743362831858408</v>
      </c>
      <c r="DS52" s="99">
        <f t="shared" si="86"/>
        <v>
0.32743362831858408</v>
      </c>
      <c r="DT52" s="99">
        <f t="shared" si="86"/>
        <v>
0.31481481481481471</v>
      </c>
      <c r="DU52" s="99">
        <f t="shared" si="86"/>
        <v>
0.31481481481481471</v>
      </c>
      <c r="DV52" s="99">
        <f t="shared" si="86"/>
        <v>
0.33333333333333326</v>
      </c>
      <c r="DW52" s="99">
        <f t="shared" si="86"/>
        <v>
0.33333333333333326</v>
      </c>
      <c r="DX52" s="99">
        <f t="shared" si="86"/>
        <v>
0.33333333333333326</v>
      </c>
      <c r="DY52" s="99">
        <f t="shared" si="86"/>
        <v>
0.31868131868131866</v>
      </c>
      <c r="DZ52" s="99">
        <f t="shared" si="86"/>
        <v>
0.32500000000000001</v>
      </c>
    </row>
    <row r="53" spans="80:130">
      <c r="CB53" s="95">
        <v>
11</v>
      </c>
      <c r="CC53" s="95">
        <v>
4</v>
      </c>
      <c r="CD53" s="95" t="str">
        <f t="shared" si="61"/>
        <v>
処遇加算Ⅱ特定加算なしベア加算から新加算Ⅳ</v>
      </c>
      <c r="CE53" s="99">
        <f t="shared" si="83"/>
        <v>
2.0999999999999991E-2</v>
      </c>
      <c r="CF53" s="99">
        <f t="shared" si="83"/>
        <v>
2.0999999999999991E-2</v>
      </c>
      <c r="CG53" s="99">
        <f t="shared" si="83"/>
        <v>
2.0999999999999991E-2</v>
      </c>
      <c r="CH53" s="99">
        <f t="shared" si="83"/>
        <v>
9.999999999999995E-3</v>
      </c>
      <c r="CI53" s="99">
        <f t="shared" si="83"/>
        <v>
9.999999999999995E-3</v>
      </c>
      <c r="CJ53" s="99">
        <f t="shared" si="83"/>
        <v>
9.999999999999995E-3</v>
      </c>
      <c r="CK53" s="99">
        <f t="shared" si="83"/>
        <v>
9.0000000000000011E-3</v>
      </c>
      <c r="CL53" s="99">
        <f t="shared" si="83"/>
        <v>
1.2999999999999998E-2</v>
      </c>
      <c r="CM53" s="99">
        <f t="shared" si="83"/>
        <v>
1.2999999999999998E-2</v>
      </c>
      <c r="CN53" s="99">
        <f t="shared" si="83"/>
        <v>
2.2999999999999993E-2</v>
      </c>
      <c r="CO53" s="99">
        <f t="shared" si="84"/>
        <v>
1.4999999999999999E-2</v>
      </c>
      <c r="CP53" s="99">
        <f t="shared" si="84"/>
        <v>
1.4999999999999999E-2</v>
      </c>
      <c r="CQ53" s="99">
        <f t="shared" si="84"/>
        <v>
2.0999999999999991E-2</v>
      </c>
      <c r="CR53" s="99">
        <f t="shared" si="84"/>
        <v>
1.3999999999999999E-2</v>
      </c>
      <c r="CS53" s="99">
        <f t="shared" si="84"/>
        <v>
1.3999999999999999E-2</v>
      </c>
      <c r="CT53" s="99">
        <f t="shared" si="84"/>
        <v>
1.3999999999999999E-2</v>
      </c>
      <c r="CU53" s="99">
        <f t="shared" si="84"/>
        <v>
6.9999999999999993E-3</v>
      </c>
      <c r="CV53" s="99">
        <f t="shared" si="84"/>
        <v>
6.9999999999999993E-3</v>
      </c>
      <c r="CW53" s="99">
        <f t="shared" si="84"/>
        <v>
5.000000000000001E-3</v>
      </c>
      <c r="CX53" s="99">
        <f t="shared" si="84"/>
        <v>
5.000000000000001E-3</v>
      </c>
      <c r="CY53" s="99">
        <f t="shared" si="85"/>
        <v>
5.000000000000001E-3</v>
      </c>
      <c r="CZ53" s="99">
        <f t="shared" si="85"/>
        <v>
2.0999999999999991E-2</v>
      </c>
      <c r="DA53" s="99">
        <f t="shared" si="85"/>
        <v>
9.999999999999995E-3</v>
      </c>
      <c r="DC53" s="95" t="s">
        <v>
2176</v>
      </c>
      <c r="DD53" s="99">
        <f t="shared" si="87"/>
        <v>
0.14482758620689651</v>
      </c>
      <c r="DE53" s="99">
        <f t="shared" si="86"/>
        <v>
0.14482758620689651</v>
      </c>
      <c r="DF53" s="99">
        <f t="shared" si="86"/>
        <v>
0.14482758620689651</v>
      </c>
      <c r="DG53" s="99">
        <f t="shared" si="86"/>
        <v>
0.15873015873015864</v>
      </c>
      <c r="DH53" s="99">
        <f t="shared" si="86"/>
        <v>
0.15624999999999994</v>
      </c>
      <c r="DI53" s="99">
        <f t="shared" si="86"/>
        <v>
0.15624999999999994</v>
      </c>
      <c r="DJ53" s="99">
        <f t="shared" si="86"/>
        <v>
0.16981132075471697</v>
      </c>
      <c r="DK53" s="99">
        <f t="shared" si="86"/>
        <v>
0.14772727272727271</v>
      </c>
      <c r="DL53" s="99">
        <f t="shared" si="86"/>
        <v>
0.14772727272727271</v>
      </c>
      <c r="DM53" s="99">
        <f t="shared" si="86"/>
        <v>
0.18852459016393436</v>
      </c>
      <c r="DN53" s="99">
        <f t="shared" si="86"/>
        <v>
0.14150943396226415</v>
      </c>
      <c r="DO53" s="99">
        <f t="shared" si="86"/>
        <v>
0.14150943396226415</v>
      </c>
      <c r="DP53" s="99">
        <f t="shared" si="86"/>
        <v>
0.16799999999999993</v>
      </c>
      <c r="DQ53" s="99">
        <f t="shared" si="86"/>
        <v>
0.15555555555555556</v>
      </c>
      <c r="DR53" s="99">
        <f t="shared" si="86"/>
        <v>
0.15555555555555556</v>
      </c>
      <c r="DS53" s="99">
        <f t="shared" si="86"/>
        <v>
0.15555555555555556</v>
      </c>
      <c r="DT53" s="99">
        <f t="shared" si="86"/>
        <v>
0.15909090909090906</v>
      </c>
      <c r="DU53" s="99">
        <f t="shared" si="86"/>
        <v>
0.15909090909090906</v>
      </c>
      <c r="DV53" s="99">
        <f t="shared" si="86"/>
        <v>
0.17241379310344829</v>
      </c>
      <c r="DW53" s="99">
        <f t="shared" si="86"/>
        <v>
0.17241379310344829</v>
      </c>
      <c r="DX53" s="99">
        <f t="shared" si="86"/>
        <v>
0.17241379310344829</v>
      </c>
      <c r="DY53" s="99">
        <f t="shared" si="86"/>
        <v>
0.14482758620689651</v>
      </c>
      <c r="DZ53" s="99">
        <f t="shared" si="86"/>
        <v>
0.15624999999999994</v>
      </c>
    </row>
    <row r="54" spans="80:130">
      <c r="CB54" s="95">
        <v>
12</v>
      </c>
      <c r="CC54" s="95">
        <v>
1</v>
      </c>
      <c r="CD54" s="95" t="str">
        <f t="shared" si="61"/>
        <v>
処遇加算Ⅱ特定加算なしベア加算なしから新加算Ⅰ</v>
      </c>
      <c r="CE54" s="99">
        <f t="shared" ref="CE54:CN57" si="88">
BD3-AD$14</f>
        <v>
0.14499999999999999</v>
      </c>
      <c r="CF54" s="99">
        <f t="shared" si="88"/>
        <v>
0.14499999999999999</v>
      </c>
      <c r="CG54" s="99">
        <f t="shared" si="88"/>
        <v>
0.14499999999999999</v>
      </c>
      <c r="CH54" s="99">
        <f t="shared" si="88"/>
        <v>
5.7999999999999989E-2</v>
      </c>
      <c r="CI54" s="99">
        <f t="shared" si="88"/>
        <v>
4.8999999999999988E-2</v>
      </c>
      <c r="CJ54" s="99">
        <f t="shared" si="88"/>
        <v>
4.8999999999999988E-2</v>
      </c>
      <c r="CK54" s="99">
        <f t="shared" si="88"/>
        <v>
5.1999999999999991E-2</v>
      </c>
      <c r="CL54" s="99">
        <f t="shared" si="88"/>
        <v>
6.8000000000000005E-2</v>
      </c>
      <c r="CM54" s="99">
        <f t="shared" si="88"/>
        <v>
6.8000000000000005E-2</v>
      </c>
      <c r="CN54" s="99">
        <f t="shared" si="88"/>
        <v>
0.105</v>
      </c>
      <c r="CO54" s="99">
        <f t="shared" ref="CO54:CX57" si="89">
BN3-AN$14</f>
        <v>
7.5000000000000025E-2</v>
      </c>
      <c r="CP54" s="99">
        <f t="shared" si="89"/>
        <v>
7.5000000000000025E-2</v>
      </c>
      <c r="CQ54" s="99">
        <f t="shared" si="89"/>
        <v>
0.105</v>
      </c>
      <c r="CR54" s="99">
        <f t="shared" si="89"/>
        <v>
8.0000000000000016E-2</v>
      </c>
      <c r="CS54" s="99">
        <f t="shared" si="89"/>
        <v>
8.0000000000000016E-2</v>
      </c>
      <c r="CT54" s="99">
        <f t="shared" si="89"/>
        <v>
8.0000000000000016E-2</v>
      </c>
      <c r="CU54" s="99">
        <f t="shared" si="89"/>
        <v>
4.6000000000000013E-2</v>
      </c>
      <c r="CV54" s="99">
        <f t="shared" si="89"/>
        <v>
4.6000000000000013E-2</v>
      </c>
      <c r="CW54" s="99">
        <f t="shared" si="89"/>
        <v>
3.1999999999999987E-2</v>
      </c>
      <c r="CX54" s="99">
        <f t="shared" si="89"/>
        <v>
3.1999999999999987E-2</v>
      </c>
      <c r="CY54" s="99">
        <f t="shared" ref="CY54:DA57" si="90">
BX3-AX$14</f>
        <v>
3.1999999999999987E-2</v>
      </c>
      <c r="CZ54" s="99">
        <f t="shared" si="90"/>
        <v>
0.14499999999999999</v>
      </c>
      <c r="DA54" s="99">
        <f t="shared" si="90"/>
        <v>
4.8999999999999988E-2</v>
      </c>
      <c r="DC54" s="95" t="s">
        <v>
2177</v>
      </c>
      <c r="DD54" s="99">
        <f>
CE54/BD3</f>
        <v>
0.59183673469387754</v>
      </c>
      <c r="DE54" s="99">
        <f t="shared" ref="DE54:DZ57" si="91">
CF54/BE3</f>
        <v>
0.59183673469387754</v>
      </c>
      <c r="DF54" s="99">
        <f t="shared" si="91"/>
        <v>
0.59183673469387754</v>
      </c>
      <c r="DG54" s="99">
        <f t="shared" si="91"/>
        <v>
0.57999999999999996</v>
      </c>
      <c r="DH54" s="99">
        <f t="shared" si="91"/>
        <v>
0.53260869565217384</v>
      </c>
      <c r="DI54" s="99">
        <f t="shared" si="91"/>
        <v>
0.53260869565217384</v>
      </c>
      <c r="DJ54" s="99">
        <f t="shared" si="91"/>
        <v>
0.60465116279069764</v>
      </c>
      <c r="DK54" s="99">
        <f t="shared" si="91"/>
        <v>
0.53125</v>
      </c>
      <c r="DL54" s="99">
        <f t="shared" si="91"/>
        <v>
0.53125</v>
      </c>
      <c r="DM54" s="99">
        <f t="shared" si="91"/>
        <v>
0.58011049723756902</v>
      </c>
      <c r="DN54" s="99">
        <f t="shared" si="91"/>
        <v>
0.50335570469798663</v>
      </c>
      <c r="DO54" s="99">
        <f t="shared" si="91"/>
        <v>
0.50335570469798663</v>
      </c>
      <c r="DP54" s="99">
        <f t="shared" si="91"/>
        <v>
0.56451612903225801</v>
      </c>
      <c r="DQ54" s="99">
        <f t="shared" si="91"/>
        <v>
0.57142857142857151</v>
      </c>
      <c r="DR54" s="99">
        <f t="shared" si="91"/>
        <v>
0.57142857142857151</v>
      </c>
      <c r="DS54" s="99">
        <f t="shared" si="91"/>
        <v>
0.57142857142857151</v>
      </c>
      <c r="DT54" s="99">
        <f t="shared" si="91"/>
        <v>
0.6133333333333334</v>
      </c>
      <c r="DU54" s="99">
        <f t="shared" si="91"/>
        <v>
0.6133333333333334</v>
      </c>
      <c r="DV54" s="99">
        <f t="shared" si="91"/>
        <v>
0.62745098039215674</v>
      </c>
      <c r="DW54" s="99">
        <f t="shared" si="91"/>
        <v>
0.62745098039215674</v>
      </c>
      <c r="DX54" s="99">
        <f t="shared" si="91"/>
        <v>
0.62745098039215674</v>
      </c>
      <c r="DY54" s="99">
        <f t="shared" si="91"/>
        <v>
0.59183673469387754</v>
      </c>
      <c r="DZ54" s="99">
        <f t="shared" si="91"/>
        <v>
0.53260869565217384</v>
      </c>
    </row>
    <row r="55" spans="80:130">
      <c r="CB55" s="95">
        <v>
12</v>
      </c>
      <c r="CC55" s="95">
        <v>
2</v>
      </c>
      <c r="CD55" s="95" t="str">
        <f t="shared" si="61"/>
        <v>
処遇加算Ⅱ特定加算なしベア加算なしから新加算Ⅱ</v>
      </c>
      <c r="CE55" s="99">
        <f t="shared" si="88"/>
        <v>
0.124</v>
      </c>
      <c r="CF55" s="99">
        <f t="shared" si="88"/>
        <v>
0.124</v>
      </c>
      <c r="CG55" s="99">
        <f t="shared" si="88"/>
        <v>
0.124</v>
      </c>
      <c r="CH55" s="99">
        <f t="shared" si="88"/>
        <v>
5.1999999999999998E-2</v>
      </c>
      <c r="CI55" s="99">
        <f t="shared" si="88"/>
        <v>
4.6999999999999986E-2</v>
      </c>
      <c r="CJ55" s="99">
        <f t="shared" si="88"/>
        <v>
4.6999999999999986E-2</v>
      </c>
      <c r="CK55" s="99">
        <f t="shared" si="88"/>
        <v>
4.8999999999999988E-2</v>
      </c>
      <c r="CL55" s="99">
        <f t="shared" si="88"/>
        <v>
6.2E-2</v>
      </c>
      <c r="CM55" s="99">
        <f t="shared" si="88"/>
        <v>
6.2E-2</v>
      </c>
      <c r="CN55" s="99">
        <f t="shared" si="88"/>
        <v>
9.799999999999999E-2</v>
      </c>
      <c r="CO55" s="99">
        <f t="shared" si="89"/>
        <v>
7.2000000000000022E-2</v>
      </c>
      <c r="CP55" s="99">
        <f t="shared" si="89"/>
        <v>
7.2000000000000022E-2</v>
      </c>
      <c r="CQ55" s="99">
        <f t="shared" si="89"/>
        <v>
9.6999999999999989E-2</v>
      </c>
      <c r="CR55" s="99">
        <f t="shared" si="89"/>
        <v>
7.6000000000000012E-2</v>
      </c>
      <c r="CS55" s="99">
        <f t="shared" si="89"/>
        <v>
7.6000000000000012E-2</v>
      </c>
      <c r="CT55" s="99">
        <f t="shared" si="89"/>
        <v>
7.6000000000000012E-2</v>
      </c>
      <c r="CU55" s="99">
        <f t="shared" si="89"/>
        <v>
4.200000000000001E-2</v>
      </c>
      <c r="CV55" s="99">
        <f t="shared" si="89"/>
        <v>
4.200000000000001E-2</v>
      </c>
      <c r="CW55" s="99">
        <f t="shared" si="89"/>
        <v>
2.7999999999999994E-2</v>
      </c>
      <c r="CX55" s="99">
        <f t="shared" si="89"/>
        <v>
2.7999999999999994E-2</v>
      </c>
      <c r="CY55" s="99">
        <f t="shared" si="90"/>
        <v>
2.7999999999999994E-2</v>
      </c>
      <c r="CZ55" s="99">
        <f t="shared" si="90"/>
        <v>
0.124</v>
      </c>
      <c r="DA55" s="99">
        <f t="shared" si="90"/>
        <v>
4.6999999999999986E-2</v>
      </c>
      <c r="DC55" s="95" t="s">
        <v>
2178</v>
      </c>
      <c r="DD55" s="99">
        <f t="shared" ref="DD55:DD57" si="92">
CE55/BD4</f>
        <v>
0.5535714285714286</v>
      </c>
      <c r="DE55" s="99">
        <f t="shared" si="91"/>
        <v>
0.5535714285714286</v>
      </c>
      <c r="DF55" s="99">
        <f t="shared" si="91"/>
        <v>
0.5535714285714286</v>
      </c>
      <c r="DG55" s="99">
        <f t="shared" si="91"/>
        <v>
0.55319148936170215</v>
      </c>
      <c r="DH55" s="99">
        <f t="shared" si="91"/>
        <v>
0.52222222222222214</v>
      </c>
      <c r="DI55" s="99">
        <f t="shared" si="91"/>
        <v>
0.52222222222222214</v>
      </c>
      <c r="DJ55" s="99">
        <f t="shared" si="91"/>
        <v>
0.59036144578313243</v>
      </c>
      <c r="DK55" s="99">
        <f t="shared" si="91"/>
        <v>
0.50819672131147542</v>
      </c>
      <c r="DL55" s="99">
        <f t="shared" si="91"/>
        <v>
0.50819672131147542</v>
      </c>
      <c r="DM55" s="99">
        <f t="shared" si="91"/>
        <v>
0.56321839080459768</v>
      </c>
      <c r="DN55" s="99">
        <f t="shared" si="91"/>
        <v>
0.49315068493150693</v>
      </c>
      <c r="DO55" s="99">
        <f t="shared" si="91"/>
        <v>
0.49315068493150693</v>
      </c>
      <c r="DP55" s="99">
        <f t="shared" si="91"/>
        <v>
0.5449438202247191</v>
      </c>
      <c r="DQ55" s="99">
        <f t="shared" si="91"/>
        <v>
0.55882352941176472</v>
      </c>
      <c r="DR55" s="99">
        <f t="shared" si="91"/>
        <v>
0.55882352941176472</v>
      </c>
      <c r="DS55" s="99">
        <f t="shared" si="91"/>
        <v>
0.55882352941176472</v>
      </c>
      <c r="DT55" s="99">
        <f t="shared" si="91"/>
        <v>
0.59154929577464799</v>
      </c>
      <c r="DU55" s="99">
        <f t="shared" si="91"/>
        <v>
0.59154929577464799</v>
      </c>
      <c r="DV55" s="99">
        <f t="shared" si="91"/>
        <v>
0.5957446808510638</v>
      </c>
      <c r="DW55" s="99">
        <f t="shared" si="91"/>
        <v>
0.5957446808510638</v>
      </c>
      <c r="DX55" s="99">
        <f t="shared" si="91"/>
        <v>
0.5957446808510638</v>
      </c>
      <c r="DY55" s="99">
        <f t="shared" si="91"/>
        <v>
0.5535714285714286</v>
      </c>
      <c r="DZ55" s="99">
        <f t="shared" si="91"/>
        <v>
0.52222222222222214</v>
      </c>
    </row>
    <row r="56" spans="80:130">
      <c r="CB56" s="95">
        <v>
12</v>
      </c>
      <c r="CC56" s="95">
        <v>
3</v>
      </c>
      <c r="CD56" s="95" t="str">
        <f t="shared" si="61"/>
        <v>
処遇加算Ⅱ特定加算なしベア加算なしから新加算Ⅲ</v>
      </c>
      <c r="CE56" s="99">
        <f t="shared" si="88"/>
        <v>
8.199999999999999E-2</v>
      </c>
      <c r="CF56" s="99">
        <f t="shared" si="88"/>
        <v>
8.199999999999999E-2</v>
      </c>
      <c r="CG56" s="99">
        <f t="shared" si="88"/>
        <v>
8.199999999999999E-2</v>
      </c>
      <c r="CH56" s="99">
        <f t="shared" si="88"/>
        <v>
3.6999999999999998E-2</v>
      </c>
      <c r="CI56" s="99">
        <f t="shared" si="88"/>
        <v>
3.6999999999999991E-2</v>
      </c>
      <c r="CJ56" s="99">
        <f t="shared" si="88"/>
        <v>
3.6999999999999991E-2</v>
      </c>
      <c r="CK56" s="99">
        <f t="shared" si="88"/>
        <v>
3.2000000000000001E-2</v>
      </c>
      <c r="CL56" s="99">
        <f t="shared" si="88"/>
        <v>
0.05</v>
      </c>
      <c r="CM56" s="99">
        <f t="shared" si="88"/>
        <v>
0.05</v>
      </c>
      <c r="CN56" s="99">
        <f t="shared" si="88"/>
        <v>
7.3999999999999996E-2</v>
      </c>
      <c r="CO56" s="99">
        <f t="shared" si="89"/>
        <v>
6.0000000000000012E-2</v>
      </c>
      <c r="CP56" s="99">
        <f t="shared" si="89"/>
        <v>
6.0000000000000012E-2</v>
      </c>
      <c r="CQ56" s="99">
        <f t="shared" si="89"/>
        <v>
7.3999999999999996E-2</v>
      </c>
      <c r="CR56" s="99">
        <f t="shared" si="89"/>
        <v>
5.3000000000000005E-2</v>
      </c>
      <c r="CS56" s="99">
        <f t="shared" si="89"/>
        <v>
5.3000000000000005E-2</v>
      </c>
      <c r="CT56" s="99">
        <f t="shared" si="89"/>
        <v>
5.3000000000000005E-2</v>
      </c>
      <c r="CU56" s="99">
        <f t="shared" si="89"/>
        <v>
2.4999999999999998E-2</v>
      </c>
      <c r="CV56" s="99">
        <f t="shared" si="89"/>
        <v>
2.4999999999999998E-2</v>
      </c>
      <c r="CW56" s="99">
        <f t="shared" si="89"/>
        <v>
1.6999999999999998E-2</v>
      </c>
      <c r="CX56" s="99">
        <f t="shared" si="89"/>
        <v>
1.6999999999999998E-2</v>
      </c>
      <c r="CY56" s="99">
        <f t="shared" si="90"/>
        <v>
1.6999999999999998E-2</v>
      </c>
      <c r="CZ56" s="99">
        <f t="shared" si="90"/>
        <v>
8.199999999999999E-2</v>
      </c>
      <c r="DA56" s="99">
        <f t="shared" si="90"/>
        <v>
3.6999999999999991E-2</v>
      </c>
      <c r="DC56" s="95" t="s">
        <v>
2179</v>
      </c>
      <c r="DD56" s="99">
        <f t="shared" si="92"/>
        <v>
0.4505494505494505</v>
      </c>
      <c r="DE56" s="99">
        <f t="shared" si="91"/>
        <v>
0.4505494505494505</v>
      </c>
      <c r="DF56" s="99">
        <f t="shared" si="91"/>
        <v>
0.4505494505494505</v>
      </c>
      <c r="DG56" s="99">
        <f t="shared" si="91"/>
        <v>
0.46835443037974683</v>
      </c>
      <c r="DH56" s="99">
        <f t="shared" si="91"/>
        <v>
0.46249999999999997</v>
      </c>
      <c r="DI56" s="99">
        <f t="shared" si="91"/>
        <v>
0.46249999999999997</v>
      </c>
      <c r="DJ56" s="99">
        <f t="shared" si="91"/>
        <v>
0.48484848484848486</v>
      </c>
      <c r="DK56" s="99">
        <f t="shared" si="91"/>
        <v>
0.45454545454545459</v>
      </c>
      <c r="DL56" s="99">
        <f t="shared" si="91"/>
        <v>
0.45454545454545459</v>
      </c>
      <c r="DM56" s="99">
        <f t="shared" si="91"/>
        <v>
0.49333333333333335</v>
      </c>
      <c r="DN56" s="99">
        <f t="shared" si="91"/>
        <v>
0.44776119402985082</v>
      </c>
      <c r="DO56" s="99">
        <f t="shared" si="91"/>
        <v>
0.44776119402985082</v>
      </c>
      <c r="DP56" s="99">
        <f t="shared" si="91"/>
        <v>
0.47741935483870968</v>
      </c>
      <c r="DQ56" s="99">
        <f t="shared" si="91"/>
        <v>
0.46902654867256638</v>
      </c>
      <c r="DR56" s="99">
        <f t="shared" si="91"/>
        <v>
0.46902654867256638</v>
      </c>
      <c r="DS56" s="99">
        <f t="shared" si="91"/>
        <v>
0.46902654867256638</v>
      </c>
      <c r="DT56" s="99">
        <f t="shared" si="91"/>
        <v>
0.46296296296296291</v>
      </c>
      <c r="DU56" s="99">
        <f t="shared" si="91"/>
        <v>
0.46296296296296291</v>
      </c>
      <c r="DV56" s="99">
        <f t="shared" si="91"/>
        <v>
0.47222222222222221</v>
      </c>
      <c r="DW56" s="99">
        <f t="shared" si="91"/>
        <v>
0.47222222222222221</v>
      </c>
      <c r="DX56" s="99">
        <f t="shared" si="91"/>
        <v>
0.47222222222222221</v>
      </c>
      <c r="DY56" s="99">
        <f t="shared" si="91"/>
        <v>
0.4505494505494505</v>
      </c>
      <c r="DZ56" s="99">
        <f t="shared" si="91"/>
        <v>
0.46249999999999997</v>
      </c>
    </row>
    <row r="57" spans="80:130">
      <c r="CB57" s="95">
        <v>
12</v>
      </c>
      <c r="CC57" s="95">
        <v>
4</v>
      </c>
      <c r="CD57" s="95" t="str">
        <f t="shared" si="61"/>
        <v>
処遇加算Ⅱ特定加算なしベア加算なしから新加算Ⅳ</v>
      </c>
      <c r="CE57" s="99">
        <f t="shared" si="88"/>
        <v>
4.4999999999999984E-2</v>
      </c>
      <c r="CF57" s="99">
        <f t="shared" si="88"/>
        <v>
4.4999999999999984E-2</v>
      </c>
      <c r="CG57" s="99">
        <f t="shared" si="88"/>
        <v>
4.4999999999999984E-2</v>
      </c>
      <c r="CH57" s="99">
        <f t="shared" si="88"/>
        <v>
2.0999999999999998E-2</v>
      </c>
      <c r="CI57" s="99">
        <f t="shared" si="88"/>
        <v>
2.0999999999999991E-2</v>
      </c>
      <c r="CJ57" s="99">
        <f t="shared" si="88"/>
        <v>
2.0999999999999991E-2</v>
      </c>
      <c r="CK57" s="99">
        <f t="shared" si="88"/>
        <v>
1.9000000000000003E-2</v>
      </c>
      <c r="CL57" s="99">
        <f t="shared" si="88"/>
        <v>
2.7999999999999997E-2</v>
      </c>
      <c r="CM57" s="99">
        <f t="shared" si="88"/>
        <v>
2.7999999999999997E-2</v>
      </c>
      <c r="CN57" s="99">
        <f t="shared" si="88"/>
        <v>
4.5999999999999999E-2</v>
      </c>
      <c r="CO57" s="99">
        <f t="shared" si="89"/>
        <v>
3.2000000000000001E-2</v>
      </c>
      <c r="CP57" s="99">
        <f t="shared" si="89"/>
        <v>
3.2000000000000001E-2</v>
      </c>
      <c r="CQ57" s="99">
        <f t="shared" si="89"/>
        <v>
4.3999999999999997E-2</v>
      </c>
      <c r="CR57" s="99">
        <f t="shared" si="89"/>
        <v>
0.03</v>
      </c>
      <c r="CS57" s="99">
        <f t="shared" si="89"/>
        <v>
0.03</v>
      </c>
      <c r="CT57" s="99">
        <f t="shared" si="89"/>
        <v>
0.03</v>
      </c>
      <c r="CU57" s="99">
        <f t="shared" si="89"/>
        <v>
1.5000000000000003E-2</v>
      </c>
      <c r="CV57" s="99">
        <f t="shared" si="89"/>
        <v>
1.5000000000000003E-2</v>
      </c>
      <c r="CW57" s="99">
        <f t="shared" si="89"/>
        <v>
1.0000000000000002E-2</v>
      </c>
      <c r="CX57" s="99">
        <f t="shared" si="89"/>
        <v>
1.0000000000000002E-2</v>
      </c>
      <c r="CY57" s="99">
        <f t="shared" si="90"/>
        <v>
1.0000000000000002E-2</v>
      </c>
      <c r="CZ57" s="99">
        <f t="shared" si="90"/>
        <v>
4.4999999999999984E-2</v>
      </c>
      <c r="DA57" s="99">
        <f t="shared" si="90"/>
        <v>
2.0999999999999991E-2</v>
      </c>
      <c r="DC57" s="95" t="s">
        <v>
2180</v>
      </c>
      <c r="DD57" s="99">
        <f t="shared" si="92"/>
        <v>
0.3103448275862068</v>
      </c>
      <c r="DE57" s="99">
        <f t="shared" si="91"/>
        <v>
0.3103448275862068</v>
      </c>
      <c r="DF57" s="99">
        <f t="shared" si="91"/>
        <v>
0.3103448275862068</v>
      </c>
      <c r="DG57" s="99">
        <f t="shared" si="91"/>
        <v>
0.33333333333333331</v>
      </c>
      <c r="DH57" s="99">
        <f t="shared" si="91"/>
        <v>
0.32812499999999994</v>
      </c>
      <c r="DI57" s="99">
        <f t="shared" si="91"/>
        <v>
0.32812499999999994</v>
      </c>
      <c r="DJ57" s="99">
        <f t="shared" si="91"/>
        <v>
0.35849056603773588</v>
      </c>
      <c r="DK57" s="99">
        <f t="shared" si="91"/>
        <v>
0.31818181818181818</v>
      </c>
      <c r="DL57" s="99">
        <f t="shared" si="91"/>
        <v>
0.31818181818181818</v>
      </c>
      <c r="DM57" s="99">
        <f t="shared" si="91"/>
        <v>
0.37704918032786883</v>
      </c>
      <c r="DN57" s="99">
        <f t="shared" si="91"/>
        <v>
0.30188679245283018</v>
      </c>
      <c r="DO57" s="99">
        <f t="shared" si="91"/>
        <v>
0.30188679245283018</v>
      </c>
      <c r="DP57" s="99">
        <f t="shared" si="91"/>
        <v>
0.35199999999999998</v>
      </c>
      <c r="DQ57" s="99">
        <f t="shared" si="91"/>
        <v>
0.33333333333333331</v>
      </c>
      <c r="DR57" s="99">
        <f t="shared" si="91"/>
        <v>
0.33333333333333331</v>
      </c>
      <c r="DS57" s="99">
        <f t="shared" si="91"/>
        <v>
0.33333333333333331</v>
      </c>
      <c r="DT57" s="99">
        <f t="shared" si="91"/>
        <v>
0.34090909090909094</v>
      </c>
      <c r="DU57" s="99">
        <f t="shared" si="91"/>
        <v>
0.34090909090909094</v>
      </c>
      <c r="DV57" s="99">
        <f t="shared" si="91"/>
        <v>
0.34482758620689657</v>
      </c>
      <c r="DW57" s="99">
        <f t="shared" si="91"/>
        <v>
0.34482758620689657</v>
      </c>
      <c r="DX57" s="99">
        <f t="shared" si="91"/>
        <v>
0.34482758620689657</v>
      </c>
      <c r="DY57" s="99">
        <f t="shared" si="91"/>
        <v>
0.3103448275862068</v>
      </c>
      <c r="DZ57" s="99">
        <f t="shared" si="91"/>
        <v>
0.32812499999999994</v>
      </c>
    </row>
    <row r="58" spans="80:130">
      <c r="CB58" s="95">
        <v>
12</v>
      </c>
      <c r="CC58" s="95">
        <v>
15</v>
      </c>
      <c r="CD58" s="95" t="str">
        <f t="shared" si="61"/>
        <v>
処遇加算Ⅱ特定加算なしベア加算なしから新加算Ⅴ（11）</v>
      </c>
      <c r="CE58" s="99">
        <f t="shared" ref="CE58:DA58" si="93">
BD17-AD$14</f>
        <v>
2.1000000000000005E-2</v>
      </c>
      <c r="CF58" s="99">
        <f t="shared" si="93"/>
        <v>
2.1000000000000005E-2</v>
      </c>
      <c r="CG58" s="99">
        <f t="shared" si="93"/>
        <v>
2.1000000000000005E-2</v>
      </c>
      <c r="CH58" s="99">
        <f t="shared" si="93"/>
        <v>
1.0000000000000002E-2</v>
      </c>
      <c r="CI58" s="99">
        <f t="shared" si="93"/>
        <v>
1.0000000000000002E-2</v>
      </c>
      <c r="CJ58" s="99">
        <f t="shared" si="93"/>
        <v>
1.0000000000000002E-2</v>
      </c>
      <c r="CK58" s="99">
        <f t="shared" si="93"/>
        <v>
9.0000000000000011E-3</v>
      </c>
      <c r="CL58" s="99">
        <f t="shared" si="93"/>
        <v>
1.2999999999999998E-2</v>
      </c>
      <c r="CM58" s="99">
        <f t="shared" si="93"/>
        <v>
1.2999999999999998E-2</v>
      </c>
      <c r="CN58" s="99">
        <f t="shared" si="93"/>
        <v>
2.3000000000000007E-2</v>
      </c>
      <c r="CO58" s="99">
        <f t="shared" si="93"/>
        <v>
1.4999999999999999E-2</v>
      </c>
      <c r="CP58" s="99">
        <f t="shared" si="93"/>
        <v>
1.4999999999999999E-2</v>
      </c>
      <c r="CQ58" s="99">
        <f t="shared" si="93"/>
        <v>
2.1000000000000005E-2</v>
      </c>
      <c r="CR58" s="99">
        <f t="shared" si="93"/>
        <v>
1.3999999999999999E-2</v>
      </c>
      <c r="CS58" s="99">
        <f t="shared" si="93"/>
        <v>
1.3999999999999999E-2</v>
      </c>
      <c r="CT58" s="99">
        <f t="shared" si="93"/>
        <v>
1.3999999999999999E-2</v>
      </c>
      <c r="CU58" s="99">
        <f t="shared" si="93"/>
        <v>
7.0000000000000027E-3</v>
      </c>
      <c r="CV58" s="99">
        <f t="shared" si="93"/>
        <v>
7.0000000000000027E-3</v>
      </c>
      <c r="CW58" s="99">
        <f t="shared" si="93"/>
        <v>
5.000000000000001E-3</v>
      </c>
      <c r="CX58" s="99">
        <f t="shared" si="93"/>
        <v>
5.000000000000001E-3</v>
      </c>
      <c r="CY58" s="99">
        <f t="shared" si="93"/>
        <v>
5.000000000000001E-3</v>
      </c>
      <c r="CZ58" s="99">
        <f t="shared" si="93"/>
        <v>
2.1000000000000005E-2</v>
      </c>
      <c r="DA58" s="99">
        <f t="shared" si="93"/>
        <v>
1.0000000000000002E-2</v>
      </c>
      <c r="DC58" s="95" t="s">
        <v>
2181</v>
      </c>
      <c r="DD58" s="99">
        <f>
CE58/BD17</f>
        <v>
0.1735537190082645</v>
      </c>
      <c r="DE58" s="99">
        <f t="shared" ref="DE58:DZ58" si="94">
CF58/BE17</f>
        <v>
0.1735537190082645</v>
      </c>
      <c r="DF58" s="99">
        <f t="shared" si="94"/>
        <v>
0.1735537190082645</v>
      </c>
      <c r="DG58" s="99">
        <f t="shared" si="94"/>
        <v>
0.19230769230769232</v>
      </c>
      <c r="DH58" s="99">
        <f t="shared" si="94"/>
        <v>
0.18867924528301891</v>
      </c>
      <c r="DI58" s="99">
        <f t="shared" si="94"/>
        <v>
0.18867924528301891</v>
      </c>
      <c r="DJ58" s="99">
        <f t="shared" si="94"/>
        <v>
0.20930232558139536</v>
      </c>
      <c r="DK58" s="99">
        <f t="shared" si="94"/>
        <v>
0.17808219178082191</v>
      </c>
      <c r="DL58" s="99">
        <f t="shared" si="94"/>
        <v>
0.17808219178082191</v>
      </c>
      <c r="DM58" s="99">
        <f t="shared" si="94"/>
        <v>
0.23232323232323238</v>
      </c>
      <c r="DN58" s="99">
        <f t="shared" si="94"/>
        <v>
0.16853932584269662</v>
      </c>
      <c r="DO58" s="99">
        <f t="shared" si="94"/>
        <v>
0.16853932584269662</v>
      </c>
      <c r="DP58" s="99">
        <f t="shared" si="94"/>
        <v>
0.20588235294117652</v>
      </c>
      <c r="DQ58" s="99">
        <f t="shared" si="94"/>
        <v>
0.18918918918918917</v>
      </c>
      <c r="DR58" s="99">
        <f t="shared" si="94"/>
        <v>
0.18918918918918917</v>
      </c>
      <c r="DS58" s="99">
        <f t="shared" si="94"/>
        <v>
0.18918918918918917</v>
      </c>
      <c r="DT58" s="99">
        <f t="shared" si="94"/>
        <v>
0.1944444444444445</v>
      </c>
      <c r="DU58" s="99">
        <f t="shared" si="94"/>
        <v>
0.1944444444444445</v>
      </c>
      <c r="DV58" s="99">
        <f t="shared" si="94"/>
        <v>
0.20833333333333337</v>
      </c>
      <c r="DW58" s="99">
        <f t="shared" si="94"/>
        <v>
0.20833333333333337</v>
      </c>
      <c r="DX58" s="99">
        <f t="shared" si="94"/>
        <v>
0.20833333333333337</v>
      </c>
      <c r="DY58" s="99">
        <f t="shared" si="94"/>
        <v>
0.1735537190082645</v>
      </c>
      <c r="DZ58" s="99">
        <f t="shared" si="94"/>
        <v>
0.18867924528301891</v>
      </c>
    </row>
    <row r="59" spans="80:130">
      <c r="CB59" s="95">
        <v>
13</v>
      </c>
      <c r="CC59" s="95">
        <v>
1</v>
      </c>
      <c r="CD59" s="95" t="str">
        <f t="shared" si="61"/>
        <v>
処遇加算Ⅲ特定加算Ⅰベア加算から新加算Ⅰ</v>
      </c>
      <c r="CE59" s="99">
        <f t="shared" ref="CE59:CN62" si="95">
BD3-AD$15</f>
        <v>
0.10300000000000001</v>
      </c>
      <c r="CF59" s="99">
        <f t="shared" si="95"/>
        <v>
0.10300000000000001</v>
      </c>
      <c r="CG59" s="99">
        <f t="shared" si="95"/>
        <v>
0.10300000000000001</v>
      </c>
      <c r="CH59" s="99">
        <f t="shared" si="95"/>
        <v>
4.4999999999999998E-2</v>
      </c>
      <c r="CI59" s="99">
        <f t="shared" si="95"/>
        <v>
4.5999999999999985E-2</v>
      </c>
      <c r="CJ59" s="99">
        <f t="shared" si="95"/>
        <v>
4.5999999999999985E-2</v>
      </c>
      <c r="CK59" s="99">
        <f t="shared" si="95"/>
        <v>
3.6999999999999991E-2</v>
      </c>
      <c r="CL59" s="99">
        <f t="shared" si="95"/>
        <v>
6.2E-2</v>
      </c>
      <c r="CM59" s="99">
        <f t="shared" si="95"/>
        <v>
6.2E-2</v>
      </c>
      <c r="CN59" s="99">
        <f t="shared" si="95"/>
        <v>
8.4999999999999992E-2</v>
      </c>
      <c r="CO59" s="99">
        <f t="shared" ref="CO59:CX62" si="96">
BN3-AN$15</f>
        <v>
7.6000000000000012E-2</v>
      </c>
      <c r="CP59" s="99">
        <f t="shared" si="96"/>
        <v>
7.6000000000000012E-2</v>
      </c>
      <c r="CQ59" s="99">
        <f t="shared" si="96"/>
        <v>
8.6999999999999994E-2</v>
      </c>
      <c r="CR59" s="99">
        <f t="shared" si="96"/>
        <v>
6.4000000000000015E-2</v>
      </c>
      <c r="CS59" s="99">
        <f t="shared" si="96"/>
        <v>
6.4000000000000015E-2</v>
      </c>
      <c r="CT59" s="99">
        <f t="shared" si="96"/>
        <v>
6.4000000000000015E-2</v>
      </c>
      <c r="CU59" s="99">
        <f t="shared" si="96"/>
        <v>
3.0000000000000006E-2</v>
      </c>
      <c r="CV59" s="99">
        <f t="shared" si="96"/>
        <v>
3.0000000000000006E-2</v>
      </c>
      <c r="CW59" s="99">
        <f t="shared" si="96"/>
        <v>
2.0999999999999987E-2</v>
      </c>
      <c r="CX59" s="99">
        <f t="shared" si="96"/>
        <v>
2.0999999999999987E-2</v>
      </c>
      <c r="CY59" s="99">
        <f t="shared" ref="CY59:DA62" si="97">
BX3-AX$15</f>
        <v>
2.0999999999999987E-2</v>
      </c>
      <c r="CZ59" s="99">
        <f t="shared" si="97"/>
        <v>
0.10300000000000001</v>
      </c>
      <c r="DA59" s="99">
        <f t="shared" si="97"/>
        <v>
4.5999999999999985E-2</v>
      </c>
      <c r="DC59" s="95" t="s">
        <v>
2182</v>
      </c>
      <c r="DD59" s="99">
        <f>
CE59/BD3</f>
        <v>
0.42040816326530617</v>
      </c>
      <c r="DE59" s="99">
        <f t="shared" ref="DE59:DZ62" si="98">
CF59/BE3</f>
        <v>
0.42040816326530617</v>
      </c>
      <c r="DF59" s="99">
        <f t="shared" si="98"/>
        <v>
0.42040816326530617</v>
      </c>
      <c r="DG59" s="99">
        <f t="shared" si="98"/>
        <v>
0.45</v>
      </c>
      <c r="DH59" s="99">
        <f t="shared" si="98"/>
        <v>
0.49999999999999994</v>
      </c>
      <c r="DI59" s="99">
        <f t="shared" si="98"/>
        <v>
0.49999999999999994</v>
      </c>
      <c r="DJ59" s="99">
        <f t="shared" si="98"/>
        <v>
0.43023255813953482</v>
      </c>
      <c r="DK59" s="99">
        <f t="shared" si="98"/>
        <v>
0.484375</v>
      </c>
      <c r="DL59" s="99">
        <f t="shared" si="98"/>
        <v>
0.484375</v>
      </c>
      <c r="DM59" s="99">
        <f t="shared" si="98"/>
        <v>
0.46961325966850825</v>
      </c>
      <c r="DN59" s="99">
        <f t="shared" si="98"/>
        <v>
0.51006711409395977</v>
      </c>
      <c r="DO59" s="99">
        <f t="shared" si="98"/>
        <v>
0.51006711409395977</v>
      </c>
      <c r="DP59" s="99">
        <f t="shared" si="98"/>
        <v>
0.46774193548387094</v>
      </c>
      <c r="DQ59" s="99">
        <f t="shared" si="98"/>
        <v>
0.45714285714285718</v>
      </c>
      <c r="DR59" s="99">
        <f t="shared" si="98"/>
        <v>
0.45714285714285718</v>
      </c>
      <c r="DS59" s="99">
        <f t="shared" si="98"/>
        <v>
0.45714285714285718</v>
      </c>
      <c r="DT59" s="99">
        <f t="shared" si="98"/>
        <v>
0.4</v>
      </c>
      <c r="DU59" s="99">
        <f t="shared" si="98"/>
        <v>
0.4</v>
      </c>
      <c r="DV59" s="99">
        <f t="shared" si="98"/>
        <v>
0.41176470588235276</v>
      </c>
      <c r="DW59" s="99">
        <f t="shared" si="98"/>
        <v>
0.41176470588235276</v>
      </c>
      <c r="DX59" s="99">
        <f t="shared" si="98"/>
        <v>
0.41176470588235276</v>
      </c>
      <c r="DY59" s="99">
        <f t="shared" si="98"/>
        <v>
0.42040816326530617</v>
      </c>
      <c r="DZ59" s="99">
        <f t="shared" si="98"/>
        <v>
0.49999999999999994</v>
      </c>
    </row>
    <row r="60" spans="80:130">
      <c r="CB60" s="95">
        <v>
13</v>
      </c>
      <c r="CC60" s="95">
        <v>
2</v>
      </c>
      <c r="CD60" s="95" t="str">
        <f t="shared" si="61"/>
        <v>
処遇加算Ⅲ特定加算Ⅰベア加算から新加算Ⅱ</v>
      </c>
      <c r="CE60" s="99">
        <f t="shared" si="95"/>
        <v>
8.2000000000000017E-2</v>
      </c>
      <c r="CF60" s="99">
        <f t="shared" si="95"/>
        <v>
8.2000000000000017E-2</v>
      </c>
      <c r="CG60" s="99">
        <f t="shared" si="95"/>
        <v>
8.2000000000000017E-2</v>
      </c>
      <c r="CH60" s="99">
        <f t="shared" si="95"/>
        <v>
3.9000000000000007E-2</v>
      </c>
      <c r="CI60" s="99">
        <f t="shared" si="95"/>
        <v>
4.3999999999999984E-2</v>
      </c>
      <c r="CJ60" s="99">
        <f t="shared" si="95"/>
        <v>
4.3999999999999984E-2</v>
      </c>
      <c r="CK60" s="99">
        <f t="shared" si="95"/>
        <v>
3.3999999999999989E-2</v>
      </c>
      <c r="CL60" s="99">
        <f t="shared" si="95"/>
        <v>
5.5999999999999994E-2</v>
      </c>
      <c r="CM60" s="99">
        <f t="shared" si="95"/>
        <v>
5.5999999999999994E-2</v>
      </c>
      <c r="CN60" s="99">
        <f t="shared" si="95"/>
        <v>
7.7999999999999986E-2</v>
      </c>
      <c r="CO60" s="99">
        <f t="shared" si="96"/>
        <v>
7.3000000000000009E-2</v>
      </c>
      <c r="CP60" s="99">
        <f t="shared" si="96"/>
        <v>
7.3000000000000009E-2</v>
      </c>
      <c r="CQ60" s="99">
        <f t="shared" si="96"/>
        <v>
7.8999999999999987E-2</v>
      </c>
      <c r="CR60" s="99">
        <f t="shared" si="96"/>
        <v>
6.0000000000000012E-2</v>
      </c>
      <c r="CS60" s="99">
        <f t="shared" si="96"/>
        <v>
6.0000000000000012E-2</v>
      </c>
      <c r="CT60" s="99">
        <f t="shared" si="96"/>
        <v>
6.0000000000000012E-2</v>
      </c>
      <c r="CU60" s="99">
        <f t="shared" si="96"/>
        <v>
2.6000000000000002E-2</v>
      </c>
      <c r="CV60" s="99">
        <f t="shared" si="96"/>
        <v>
2.6000000000000002E-2</v>
      </c>
      <c r="CW60" s="99">
        <f t="shared" si="96"/>
        <v>
1.6999999999999991E-2</v>
      </c>
      <c r="CX60" s="99">
        <f t="shared" si="96"/>
        <v>
1.6999999999999991E-2</v>
      </c>
      <c r="CY60" s="99">
        <f t="shared" si="97"/>
        <v>
1.6999999999999991E-2</v>
      </c>
      <c r="CZ60" s="99">
        <f t="shared" si="97"/>
        <v>
8.2000000000000017E-2</v>
      </c>
      <c r="DA60" s="99">
        <f t="shared" si="97"/>
        <v>
4.3999999999999984E-2</v>
      </c>
      <c r="DC60" s="95" t="s">
        <v>
2183</v>
      </c>
      <c r="DD60" s="99">
        <f t="shared" ref="DD60:DD62" si="99">
CE60/BD4</f>
        <v>
0.36607142857142866</v>
      </c>
      <c r="DE60" s="99">
        <f t="shared" si="98"/>
        <v>
0.36607142857142866</v>
      </c>
      <c r="DF60" s="99">
        <f t="shared" si="98"/>
        <v>
0.36607142857142866</v>
      </c>
      <c r="DG60" s="99">
        <f t="shared" si="98"/>
        <v>
0.41489361702127669</v>
      </c>
      <c r="DH60" s="99">
        <f t="shared" si="98"/>
        <v>
0.48888888888888882</v>
      </c>
      <c r="DI60" s="99">
        <f t="shared" si="98"/>
        <v>
0.48888888888888882</v>
      </c>
      <c r="DJ60" s="99">
        <f t="shared" si="98"/>
        <v>
0.4096385542168674</v>
      </c>
      <c r="DK60" s="99">
        <f t="shared" si="98"/>
        <v>
0.45901639344262291</v>
      </c>
      <c r="DL60" s="99">
        <f t="shared" si="98"/>
        <v>
0.45901639344262291</v>
      </c>
      <c r="DM60" s="99">
        <f t="shared" si="98"/>
        <v>
0.44827586206896547</v>
      </c>
      <c r="DN60" s="99">
        <f t="shared" si="98"/>
        <v>
0.5</v>
      </c>
      <c r="DO60" s="99">
        <f t="shared" si="98"/>
        <v>
0.5</v>
      </c>
      <c r="DP60" s="99">
        <f t="shared" si="98"/>
        <v>
0.4438202247191011</v>
      </c>
      <c r="DQ60" s="99">
        <f t="shared" si="98"/>
        <v>
0.44117647058823534</v>
      </c>
      <c r="DR60" s="99">
        <f t="shared" si="98"/>
        <v>
0.44117647058823534</v>
      </c>
      <c r="DS60" s="99">
        <f t="shared" si="98"/>
        <v>
0.44117647058823534</v>
      </c>
      <c r="DT60" s="99">
        <f t="shared" si="98"/>
        <v>
0.36619718309859156</v>
      </c>
      <c r="DU60" s="99">
        <f t="shared" si="98"/>
        <v>
0.36619718309859156</v>
      </c>
      <c r="DV60" s="99">
        <f t="shared" si="98"/>
        <v>
0.36170212765957432</v>
      </c>
      <c r="DW60" s="99">
        <f t="shared" si="98"/>
        <v>
0.36170212765957432</v>
      </c>
      <c r="DX60" s="99">
        <f t="shared" si="98"/>
        <v>
0.36170212765957432</v>
      </c>
      <c r="DY60" s="99">
        <f t="shared" si="98"/>
        <v>
0.36607142857142866</v>
      </c>
      <c r="DZ60" s="99">
        <f t="shared" si="98"/>
        <v>
0.48888888888888882</v>
      </c>
    </row>
    <row r="61" spans="80:130">
      <c r="CB61" s="95">
        <v>
13</v>
      </c>
      <c r="CC61" s="95">
        <v>
3</v>
      </c>
      <c r="CD61" s="95" t="str">
        <f t="shared" si="61"/>
        <v>
処遇加算Ⅲ特定加算Ⅰベア加算から新加算Ⅲ</v>
      </c>
      <c r="CE61" s="99">
        <f t="shared" si="95"/>
        <v>
4.0000000000000008E-2</v>
      </c>
      <c r="CF61" s="99">
        <f t="shared" si="95"/>
        <v>
4.0000000000000008E-2</v>
      </c>
      <c r="CG61" s="99">
        <f t="shared" si="95"/>
        <v>
4.0000000000000008E-2</v>
      </c>
      <c r="CH61" s="99">
        <f t="shared" si="95"/>
        <v>
2.4000000000000007E-2</v>
      </c>
      <c r="CI61" s="99">
        <f t="shared" si="95"/>
        <v>
3.3999999999999989E-2</v>
      </c>
      <c r="CJ61" s="99">
        <f t="shared" si="95"/>
        <v>
3.3999999999999989E-2</v>
      </c>
      <c r="CK61" s="99">
        <f t="shared" si="95"/>
        <v>
1.7000000000000001E-2</v>
      </c>
      <c r="CL61" s="99">
        <f t="shared" si="95"/>
        <v>
4.3999999999999997E-2</v>
      </c>
      <c r="CM61" s="99">
        <f t="shared" si="95"/>
        <v>
4.3999999999999997E-2</v>
      </c>
      <c r="CN61" s="99">
        <f t="shared" si="95"/>
        <v>
5.3999999999999992E-2</v>
      </c>
      <c r="CO61" s="99">
        <f t="shared" si="96"/>
        <v>
6.0999999999999999E-2</v>
      </c>
      <c r="CP61" s="99">
        <f t="shared" si="96"/>
        <v>
6.0999999999999999E-2</v>
      </c>
      <c r="CQ61" s="99">
        <f t="shared" si="96"/>
        <v>
5.5999999999999994E-2</v>
      </c>
      <c r="CR61" s="99">
        <f t="shared" si="96"/>
        <v>
3.7000000000000005E-2</v>
      </c>
      <c r="CS61" s="99">
        <f t="shared" si="96"/>
        <v>
3.7000000000000005E-2</v>
      </c>
      <c r="CT61" s="99">
        <f t="shared" si="96"/>
        <v>
3.7000000000000005E-2</v>
      </c>
      <c r="CU61" s="99">
        <f t="shared" si="96"/>
        <v>
8.9999999999999941E-3</v>
      </c>
      <c r="CV61" s="99">
        <f t="shared" si="96"/>
        <v>
8.9999999999999941E-3</v>
      </c>
      <c r="CW61" s="99">
        <f t="shared" si="96"/>
        <v>
5.9999999999999949E-3</v>
      </c>
      <c r="CX61" s="99">
        <f t="shared" si="96"/>
        <v>
5.9999999999999949E-3</v>
      </c>
      <c r="CY61" s="99">
        <f t="shared" si="97"/>
        <v>
5.9999999999999949E-3</v>
      </c>
      <c r="CZ61" s="99">
        <f t="shared" si="97"/>
        <v>
4.0000000000000008E-2</v>
      </c>
      <c r="DA61" s="99">
        <f t="shared" si="97"/>
        <v>
3.3999999999999989E-2</v>
      </c>
      <c r="DC61" s="95" t="s">
        <v>
2184</v>
      </c>
      <c r="DD61" s="99">
        <f t="shared" si="99"/>
        <v>
0.21978021978021983</v>
      </c>
      <c r="DE61" s="99">
        <f t="shared" si="98"/>
        <v>
0.21978021978021983</v>
      </c>
      <c r="DF61" s="99">
        <f t="shared" si="98"/>
        <v>
0.21978021978021983</v>
      </c>
      <c r="DG61" s="99">
        <f t="shared" si="98"/>
        <v>
0.30379746835443044</v>
      </c>
      <c r="DH61" s="99">
        <f t="shared" si="98"/>
        <v>
0.42499999999999993</v>
      </c>
      <c r="DI61" s="99">
        <f t="shared" si="98"/>
        <v>
0.42499999999999993</v>
      </c>
      <c r="DJ61" s="99">
        <f t="shared" si="98"/>
        <v>
0.25757575757575757</v>
      </c>
      <c r="DK61" s="99">
        <f t="shared" si="98"/>
        <v>
0.39999999999999997</v>
      </c>
      <c r="DL61" s="99">
        <f t="shared" si="98"/>
        <v>
0.39999999999999997</v>
      </c>
      <c r="DM61" s="99">
        <f t="shared" si="98"/>
        <v>
0.36</v>
      </c>
      <c r="DN61" s="99">
        <f t="shared" si="98"/>
        <v>
0.45522388059701491</v>
      </c>
      <c r="DO61" s="99">
        <f t="shared" si="98"/>
        <v>
0.45522388059701491</v>
      </c>
      <c r="DP61" s="99">
        <f t="shared" si="98"/>
        <v>
0.36129032258064514</v>
      </c>
      <c r="DQ61" s="99">
        <f t="shared" si="98"/>
        <v>
0.32743362831858408</v>
      </c>
      <c r="DR61" s="99">
        <f t="shared" si="98"/>
        <v>
0.32743362831858408</v>
      </c>
      <c r="DS61" s="99">
        <f t="shared" si="98"/>
        <v>
0.32743362831858408</v>
      </c>
      <c r="DT61" s="99">
        <f t="shared" si="98"/>
        <v>
0.16666666666666655</v>
      </c>
      <c r="DU61" s="99">
        <f t="shared" si="98"/>
        <v>
0.16666666666666655</v>
      </c>
      <c r="DV61" s="99">
        <f t="shared" si="98"/>
        <v>
0.16666666666666655</v>
      </c>
      <c r="DW61" s="99">
        <f t="shared" si="98"/>
        <v>
0.16666666666666655</v>
      </c>
      <c r="DX61" s="99">
        <f t="shared" si="98"/>
        <v>
0.16666666666666655</v>
      </c>
      <c r="DY61" s="99">
        <f t="shared" si="98"/>
        <v>
0.21978021978021983</v>
      </c>
      <c r="DZ61" s="99">
        <f t="shared" si="98"/>
        <v>
0.42499999999999993</v>
      </c>
    </row>
    <row r="62" spans="80:130">
      <c r="CB62" s="95">
        <v>
13</v>
      </c>
      <c r="CC62" s="95">
        <v>
4</v>
      </c>
      <c r="CD62" s="95" t="str">
        <f t="shared" si="61"/>
        <v>
処遇加算Ⅲ特定加算Ⅰベア加算から新加算Ⅳ</v>
      </c>
      <c r="CE62" s="99">
        <f t="shared" si="95"/>
        <v>
3.0000000000000027E-3</v>
      </c>
      <c r="CF62" s="99">
        <f t="shared" si="95"/>
        <v>
3.0000000000000027E-3</v>
      </c>
      <c r="CG62" s="99">
        <f t="shared" si="95"/>
        <v>
3.0000000000000027E-3</v>
      </c>
      <c r="CH62" s="99">
        <f t="shared" si="95"/>
        <v>
8.0000000000000071E-3</v>
      </c>
      <c r="CI62" s="99">
        <f t="shared" si="95"/>
        <v>
1.7999999999999988E-2</v>
      </c>
      <c r="CJ62" s="99">
        <f t="shared" si="95"/>
        <v>
1.7999999999999988E-2</v>
      </c>
      <c r="CK62" s="99">
        <f t="shared" si="95"/>
        <v>
4.0000000000000036E-3</v>
      </c>
      <c r="CL62" s="99">
        <f t="shared" si="95"/>
        <v>
2.1999999999999992E-2</v>
      </c>
      <c r="CM62" s="99">
        <f t="shared" si="95"/>
        <v>
2.1999999999999992E-2</v>
      </c>
      <c r="CN62" s="99">
        <f t="shared" si="95"/>
        <v>
2.5999999999999995E-2</v>
      </c>
      <c r="CO62" s="99">
        <f t="shared" si="96"/>
        <v>
3.2999999999999988E-2</v>
      </c>
      <c r="CP62" s="99">
        <f t="shared" si="96"/>
        <v>
3.2999999999999988E-2</v>
      </c>
      <c r="CQ62" s="99">
        <f t="shared" si="96"/>
        <v>
2.5999999999999995E-2</v>
      </c>
      <c r="CR62" s="99">
        <f t="shared" si="96"/>
        <v>
1.3999999999999999E-2</v>
      </c>
      <c r="CS62" s="99">
        <f t="shared" si="96"/>
        <v>
1.3999999999999999E-2</v>
      </c>
      <c r="CT62" s="99">
        <f t="shared" si="96"/>
        <v>
1.3999999999999999E-2</v>
      </c>
      <c r="CU62" s="99">
        <f t="shared" si="96"/>
        <v>
-1.0000000000000009E-3</v>
      </c>
      <c r="CV62" s="99">
        <f t="shared" si="96"/>
        <v>
-1.0000000000000009E-3</v>
      </c>
      <c r="CW62" s="99">
        <f t="shared" si="96"/>
        <v>
-1.0000000000000009E-3</v>
      </c>
      <c r="CX62" s="99">
        <f t="shared" si="96"/>
        <v>
-1.0000000000000009E-3</v>
      </c>
      <c r="CY62" s="99">
        <f t="shared" si="97"/>
        <v>
-1.0000000000000009E-3</v>
      </c>
      <c r="CZ62" s="99">
        <f t="shared" si="97"/>
        <v>
3.0000000000000027E-3</v>
      </c>
      <c r="DA62" s="99">
        <f t="shared" si="97"/>
        <v>
1.7999999999999988E-2</v>
      </c>
      <c r="DC62" s="95" t="s">
        <v>
2185</v>
      </c>
      <c r="DD62" s="99">
        <f t="shared" si="99"/>
        <v>
2.0689655172413814E-2</v>
      </c>
      <c r="DE62" s="99">
        <f t="shared" si="98"/>
        <v>
2.0689655172413814E-2</v>
      </c>
      <c r="DF62" s="99">
        <f t="shared" si="98"/>
        <v>
2.0689655172413814E-2</v>
      </c>
      <c r="DG62" s="99">
        <f t="shared" si="98"/>
        <v>
0.12698412698412709</v>
      </c>
      <c r="DH62" s="99">
        <f t="shared" si="98"/>
        <v>
0.28124999999999989</v>
      </c>
      <c r="DI62" s="99">
        <f t="shared" si="98"/>
        <v>
0.28124999999999989</v>
      </c>
      <c r="DJ62" s="99">
        <f t="shared" si="98"/>
        <v>
7.54716981132076E-2</v>
      </c>
      <c r="DK62" s="99">
        <f t="shared" si="98"/>
        <v>
0.24999999999999992</v>
      </c>
      <c r="DL62" s="99">
        <f t="shared" si="98"/>
        <v>
0.24999999999999992</v>
      </c>
      <c r="DM62" s="99">
        <f t="shared" si="98"/>
        <v>
0.21311475409836061</v>
      </c>
      <c r="DN62" s="99">
        <f t="shared" si="98"/>
        <v>
0.31132075471698101</v>
      </c>
      <c r="DO62" s="99">
        <f t="shared" si="98"/>
        <v>
0.31132075471698101</v>
      </c>
      <c r="DP62" s="99">
        <f t="shared" si="98"/>
        <v>
0.20799999999999996</v>
      </c>
      <c r="DQ62" s="99">
        <f t="shared" si="98"/>
        <v>
0.15555555555555556</v>
      </c>
      <c r="DR62" s="99">
        <f t="shared" si="98"/>
        <v>
0.15555555555555556</v>
      </c>
      <c r="DS62" s="99">
        <f t="shared" si="98"/>
        <v>
0.15555555555555556</v>
      </c>
      <c r="DT62" s="99">
        <f t="shared" si="98"/>
        <v>
-2.2727272727272745E-2</v>
      </c>
      <c r="DU62" s="99">
        <f t="shared" si="98"/>
        <v>
-2.2727272727272745E-2</v>
      </c>
      <c r="DV62" s="99">
        <f t="shared" si="98"/>
        <v>
-3.4482758620689682E-2</v>
      </c>
      <c r="DW62" s="99">
        <f t="shared" si="98"/>
        <v>
-3.4482758620689682E-2</v>
      </c>
      <c r="DX62" s="99">
        <f t="shared" si="98"/>
        <v>
-3.4482758620689682E-2</v>
      </c>
      <c r="DY62" s="99">
        <f t="shared" si="98"/>
        <v>
2.0689655172413814E-2</v>
      </c>
      <c r="DZ62" s="99">
        <f t="shared" si="98"/>
        <v>
0.28124999999999989</v>
      </c>
    </row>
    <row r="63" spans="80:130">
      <c r="CB63" s="95">
        <v>
13</v>
      </c>
      <c r="CC63" s="95">
        <v>
11</v>
      </c>
      <c r="CD63" s="95" t="str">
        <f t="shared" si="61"/>
        <v>
処遇加算Ⅲ特定加算Ⅰベア加算から新加算Ⅴ（７）</v>
      </c>
      <c r="CE63" s="99">
        <f t="shared" ref="CE63:DA63" si="100">
BD13-AD$15</f>
        <v>
2.0999999999999991E-2</v>
      </c>
      <c r="CF63" s="99">
        <f t="shared" si="100"/>
        <v>
2.0999999999999991E-2</v>
      </c>
      <c r="CG63" s="99">
        <f t="shared" si="100"/>
        <v>
2.0999999999999991E-2</v>
      </c>
      <c r="CH63" s="99">
        <f t="shared" si="100"/>
        <v>
9.999999999999995E-3</v>
      </c>
      <c r="CI63" s="99">
        <f t="shared" si="100"/>
        <v>
1.0000000000000002E-2</v>
      </c>
      <c r="CJ63" s="99">
        <f t="shared" si="100"/>
        <v>
1.0000000000000002E-2</v>
      </c>
      <c r="CK63" s="99">
        <f t="shared" si="100"/>
        <v>
9.0000000000000011E-3</v>
      </c>
      <c r="CL63" s="99">
        <f t="shared" si="100"/>
        <v>
1.2999999999999998E-2</v>
      </c>
      <c r="CM63" s="99">
        <f t="shared" si="100"/>
        <v>
1.2999999999999998E-2</v>
      </c>
      <c r="CN63" s="99">
        <f t="shared" si="100"/>
        <v>
2.2999999999999993E-2</v>
      </c>
      <c r="CO63" s="99">
        <f t="shared" si="100"/>
        <v>
1.4999999999999999E-2</v>
      </c>
      <c r="CP63" s="99">
        <f t="shared" si="100"/>
        <v>
1.4999999999999999E-2</v>
      </c>
      <c r="CQ63" s="99">
        <f t="shared" si="100"/>
        <v>
2.1000000000000005E-2</v>
      </c>
      <c r="CR63" s="99">
        <f t="shared" si="100"/>
        <v>
1.3999999999999999E-2</v>
      </c>
      <c r="CS63" s="99">
        <f t="shared" si="100"/>
        <v>
1.3999999999999999E-2</v>
      </c>
      <c r="CT63" s="99">
        <f t="shared" si="100"/>
        <v>
1.3999999999999999E-2</v>
      </c>
      <c r="CU63" s="99">
        <f t="shared" si="100"/>
        <v>
6.9999999999999993E-3</v>
      </c>
      <c r="CV63" s="99">
        <f t="shared" si="100"/>
        <v>
6.9999999999999993E-3</v>
      </c>
      <c r="CW63" s="99">
        <f t="shared" si="100"/>
        <v>
5.000000000000001E-3</v>
      </c>
      <c r="CX63" s="99">
        <f t="shared" si="100"/>
        <v>
5.000000000000001E-3</v>
      </c>
      <c r="CY63" s="99">
        <f t="shared" si="100"/>
        <v>
5.000000000000001E-3</v>
      </c>
      <c r="CZ63" s="99">
        <f t="shared" si="100"/>
        <v>
2.0999999999999991E-2</v>
      </c>
      <c r="DA63" s="99">
        <f t="shared" si="100"/>
        <v>
1.0000000000000002E-2</v>
      </c>
      <c r="DC63" s="95" t="s">
        <v>
2186</v>
      </c>
      <c r="DD63" s="99">
        <f>
CE63/BD13</f>
        <v>
0.12883435582822081</v>
      </c>
      <c r="DE63" s="99">
        <f t="shared" ref="DE63:DZ63" si="101">
CF63/BE13</f>
        <v>
0.12883435582822081</v>
      </c>
      <c r="DF63" s="99">
        <f t="shared" si="101"/>
        <v>
0.12883435582822081</v>
      </c>
      <c r="DG63" s="99">
        <f t="shared" si="101"/>
        <v>
0.1538461538461538</v>
      </c>
      <c r="DH63" s="99">
        <f t="shared" si="101"/>
        <v>
0.1785714285714286</v>
      </c>
      <c r="DI63" s="99">
        <f t="shared" si="101"/>
        <v>
0.1785714285714286</v>
      </c>
      <c r="DJ63" s="99">
        <f t="shared" si="101"/>
        <v>
0.15517241379310345</v>
      </c>
      <c r="DK63" s="99">
        <f t="shared" si="101"/>
        <v>
0.16455696202531642</v>
      </c>
      <c r="DL63" s="99">
        <f t="shared" si="101"/>
        <v>
0.16455696202531642</v>
      </c>
      <c r="DM63" s="99">
        <f t="shared" si="101"/>
        <v>
0.1932773109243697</v>
      </c>
      <c r="DN63" s="99">
        <f t="shared" si="101"/>
        <v>
0.17045454545454544</v>
      </c>
      <c r="DO63" s="99">
        <f t="shared" si="101"/>
        <v>
0.17045454545454544</v>
      </c>
      <c r="DP63" s="99">
        <f t="shared" si="101"/>
        <v>
0.17500000000000002</v>
      </c>
      <c r="DQ63" s="99">
        <f t="shared" si="101"/>
        <v>
0.15555555555555556</v>
      </c>
      <c r="DR63" s="99">
        <f t="shared" si="101"/>
        <v>
0.15555555555555556</v>
      </c>
      <c r="DS63" s="99">
        <f t="shared" si="101"/>
        <v>
0.15555555555555556</v>
      </c>
      <c r="DT63" s="99">
        <f t="shared" si="101"/>
        <v>
0.13461538461538458</v>
      </c>
      <c r="DU63" s="99">
        <f t="shared" si="101"/>
        <v>
0.13461538461538458</v>
      </c>
      <c r="DV63" s="99">
        <f t="shared" si="101"/>
        <v>
0.14285714285714288</v>
      </c>
      <c r="DW63" s="99">
        <f t="shared" si="101"/>
        <v>
0.14285714285714288</v>
      </c>
      <c r="DX63" s="99">
        <f t="shared" si="101"/>
        <v>
0.14285714285714288</v>
      </c>
      <c r="DY63" s="99">
        <f t="shared" si="101"/>
        <v>
0.12883435582822081</v>
      </c>
      <c r="DZ63" s="99">
        <f t="shared" si="101"/>
        <v>
0.1785714285714286</v>
      </c>
    </row>
    <row r="64" spans="80:130">
      <c r="CB64" s="95">
        <v>
14</v>
      </c>
      <c r="CC64" s="95">
        <v>
1</v>
      </c>
      <c r="CD64" s="95" t="str">
        <f t="shared" si="61"/>
        <v>
処遇加算Ⅲ特定加算Ⅰベア加算なしから新加算Ⅰ</v>
      </c>
      <c r="CE64" s="99">
        <f t="shared" ref="CE64:CN67" si="102">
BD3-AD$16</f>
        <v>
0.127</v>
      </c>
      <c r="CF64" s="99">
        <f t="shared" si="102"/>
        <v>
0.127</v>
      </c>
      <c r="CG64" s="99">
        <f t="shared" si="102"/>
        <v>
0.127</v>
      </c>
      <c r="CH64" s="99">
        <f t="shared" si="102"/>
        <v>
5.5999999999999994E-2</v>
      </c>
      <c r="CI64" s="99">
        <f t="shared" si="102"/>
        <v>
5.6999999999999981E-2</v>
      </c>
      <c r="CJ64" s="99">
        <f t="shared" si="102"/>
        <v>
5.6999999999999981E-2</v>
      </c>
      <c r="CK64" s="99">
        <f t="shared" si="102"/>
        <v>
4.6999999999999993E-2</v>
      </c>
      <c r="CL64" s="99">
        <f t="shared" si="102"/>
        <v>
7.6999999999999999E-2</v>
      </c>
      <c r="CM64" s="99">
        <f t="shared" si="102"/>
        <v>
7.6999999999999999E-2</v>
      </c>
      <c r="CN64" s="99">
        <f t="shared" si="102"/>
        <v>
0.10799999999999998</v>
      </c>
      <c r="CO64" s="99">
        <f t="shared" ref="CO64:CX67" si="103">
BN3-AN$16</f>
        <v>
9.3000000000000027E-2</v>
      </c>
      <c r="CP64" s="99">
        <f t="shared" si="103"/>
        <v>
9.3000000000000027E-2</v>
      </c>
      <c r="CQ64" s="99">
        <f t="shared" si="103"/>
        <v>
0.11</v>
      </c>
      <c r="CR64" s="99">
        <f t="shared" si="103"/>
        <v>
8.0000000000000016E-2</v>
      </c>
      <c r="CS64" s="99">
        <f t="shared" si="103"/>
        <v>
8.0000000000000016E-2</v>
      </c>
      <c r="CT64" s="99">
        <f t="shared" si="103"/>
        <v>
8.0000000000000016E-2</v>
      </c>
      <c r="CU64" s="99">
        <f t="shared" si="103"/>
        <v>
3.8000000000000006E-2</v>
      </c>
      <c r="CV64" s="99">
        <f t="shared" si="103"/>
        <v>
3.8000000000000006E-2</v>
      </c>
      <c r="CW64" s="99">
        <f t="shared" si="103"/>
        <v>
2.5999999999999988E-2</v>
      </c>
      <c r="CX64" s="99">
        <f t="shared" si="103"/>
        <v>
2.5999999999999988E-2</v>
      </c>
      <c r="CY64" s="99">
        <f t="shared" ref="CY64:DA67" si="104">
BX3-AX$16</f>
        <v>
2.5999999999999988E-2</v>
      </c>
      <c r="CZ64" s="99">
        <f t="shared" si="104"/>
        <v>
0.127</v>
      </c>
      <c r="DA64" s="99">
        <f t="shared" si="104"/>
        <v>
5.6999999999999981E-2</v>
      </c>
      <c r="DC64" s="95" t="s">
        <v>
2187</v>
      </c>
      <c r="DD64" s="99">
        <f>
CE64/BD3</f>
        <v>
0.51836734693877551</v>
      </c>
      <c r="DE64" s="99">
        <f t="shared" ref="DE64:DZ67" si="105">
CF64/BE3</f>
        <v>
0.51836734693877551</v>
      </c>
      <c r="DF64" s="99">
        <f t="shared" si="105"/>
        <v>
0.51836734693877551</v>
      </c>
      <c r="DG64" s="99">
        <f t="shared" si="105"/>
        <v>
0.55999999999999994</v>
      </c>
      <c r="DH64" s="99">
        <f t="shared" si="105"/>
        <v>
0.61956521739130421</v>
      </c>
      <c r="DI64" s="99">
        <f t="shared" si="105"/>
        <v>
0.61956521739130421</v>
      </c>
      <c r="DJ64" s="99">
        <f t="shared" si="105"/>
        <v>
0.54651162790697672</v>
      </c>
      <c r="DK64" s="99">
        <f t="shared" si="105"/>
        <v>
0.6015625</v>
      </c>
      <c r="DL64" s="99">
        <f t="shared" si="105"/>
        <v>
0.6015625</v>
      </c>
      <c r="DM64" s="99">
        <f t="shared" si="105"/>
        <v>
0.5966850828729281</v>
      </c>
      <c r="DN64" s="99">
        <f t="shared" si="105"/>
        <v>
0.62416107382550345</v>
      </c>
      <c r="DO64" s="99">
        <f t="shared" si="105"/>
        <v>
0.62416107382550345</v>
      </c>
      <c r="DP64" s="99">
        <f t="shared" si="105"/>
        <v>
0.59139784946236562</v>
      </c>
      <c r="DQ64" s="99">
        <f t="shared" si="105"/>
        <v>
0.57142857142857151</v>
      </c>
      <c r="DR64" s="99">
        <f t="shared" si="105"/>
        <v>
0.57142857142857151</v>
      </c>
      <c r="DS64" s="99">
        <f t="shared" si="105"/>
        <v>
0.57142857142857151</v>
      </c>
      <c r="DT64" s="99">
        <f t="shared" si="105"/>
        <v>
0.50666666666666671</v>
      </c>
      <c r="DU64" s="99">
        <f t="shared" si="105"/>
        <v>
0.50666666666666671</v>
      </c>
      <c r="DV64" s="99">
        <f t="shared" si="105"/>
        <v>
0.50980392156862731</v>
      </c>
      <c r="DW64" s="99">
        <f t="shared" si="105"/>
        <v>
0.50980392156862731</v>
      </c>
      <c r="DX64" s="99">
        <f t="shared" si="105"/>
        <v>
0.50980392156862731</v>
      </c>
      <c r="DY64" s="99">
        <f t="shared" si="105"/>
        <v>
0.51836734693877551</v>
      </c>
      <c r="DZ64" s="99">
        <f t="shared" si="105"/>
        <v>
0.61956521739130421</v>
      </c>
    </row>
    <row r="65" spans="80:130">
      <c r="CB65" s="95">
        <v>
14</v>
      </c>
      <c r="CC65" s="95">
        <v>
2</v>
      </c>
      <c r="CD65" s="95" t="str">
        <f t="shared" si="61"/>
        <v>
処遇加算Ⅲ特定加算Ⅰベア加算なしから新加算Ⅱ</v>
      </c>
      <c r="CE65" s="99">
        <f t="shared" si="102"/>
        <v>
0.10600000000000001</v>
      </c>
      <c r="CF65" s="99">
        <f t="shared" si="102"/>
        <v>
0.10600000000000001</v>
      </c>
      <c r="CG65" s="99">
        <f t="shared" si="102"/>
        <v>
0.10600000000000001</v>
      </c>
      <c r="CH65" s="99">
        <f t="shared" si="102"/>
        <v>
0.05</v>
      </c>
      <c r="CI65" s="99">
        <f t="shared" si="102"/>
        <v>
5.4999999999999979E-2</v>
      </c>
      <c r="CJ65" s="99">
        <f t="shared" si="102"/>
        <v>
5.4999999999999979E-2</v>
      </c>
      <c r="CK65" s="99">
        <f t="shared" si="102"/>
        <v>
4.3999999999999991E-2</v>
      </c>
      <c r="CL65" s="99">
        <f t="shared" si="102"/>
        <v>
7.0999999999999994E-2</v>
      </c>
      <c r="CM65" s="99">
        <f t="shared" si="102"/>
        <v>
7.0999999999999994E-2</v>
      </c>
      <c r="CN65" s="99">
        <f t="shared" si="102"/>
        <v>
0.10099999999999998</v>
      </c>
      <c r="CO65" s="99">
        <f t="shared" si="103"/>
        <v>
9.0000000000000024E-2</v>
      </c>
      <c r="CP65" s="99">
        <f t="shared" si="103"/>
        <v>
9.0000000000000024E-2</v>
      </c>
      <c r="CQ65" s="99">
        <f t="shared" si="103"/>
        <v>
0.10199999999999999</v>
      </c>
      <c r="CR65" s="99">
        <f t="shared" si="103"/>
        <v>
7.6000000000000012E-2</v>
      </c>
      <c r="CS65" s="99">
        <f t="shared" si="103"/>
        <v>
7.6000000000000012E-2</v>
      </c>
      <c r="CT65" s="99">
        <f t="shared" si="103"/>
        <v>
7.6000000000000012E-2</v>
      </c>
      <c r="CU65" s="99">
        <f t="shared" si="103"/>
        <v>
3.4000000000000002E-2</v>
      </c>
      <c r="CV65" s="99">
        <f t="shared" si="103"/>
        <v>
3.4000000000000002E-2</v>
      </c>
      <c r="CW65" s="99">
        <f t="shared" si="103"/>
        <v>
2.1999999999999992E-2</v>
      </c>
      <c r="CX65" s="99">
        <f t="shared" si="103"/>
        <v>
2.1999999999999992E-2</v>
      </c>
      <c r="CY65" s="99">
        <f t="shared" si="104"/>
        <v>
2.1999999999999992E-2</v>
      </c>
      <c r="CZ65" s="99">
        <f t="shared" si="104"/>
        <v>
0.10600000000000001</v>
      </c>
      <c r="DA65" s="99">
        <f t="shared" si="104"/>
        <v>
5.4999999999999979E-2</v>
      </c>
      <c r="DC65" s="95" t="s">
        <v>
2188</v>
      </c>
      <c r="DD65" s="99">
        <f t="shared" ref="DD65:DD67" si="106">
CE65/BD4</f>
        <v>
0.47321428571428575</v>
      </c>
      <c r="DE65" s="99">
        <f t="shared" si="105"/>
        <v>
0.47321428571428575</v>
      </c>
      <c r="DF65" s="99">
        <f t="shared" si="105"/>
        <v>
0.47321428571428575</v>
      </c>
      <c r="DG65" s="99">
        <f t="shared" si="105"/>
        <v>
0.53191489361702127</v>
      </c>
      <c r="DH65" s="99">
        <f t="shared" si="105"/>
        <v>
0.61111111111111105</v>
      </c>
      <c r="DI65" s="99">
        <f t="shared" si="105"/>
        <v>
0.61111111111111105</v>
      </c>
      <c r="DJ65" s="99">
        <f t="shared" si="105"/>
        <v>
0.53012048192771077</v>
      </c>
      <c r="DK65" s="99">
        <f t="shared" si="105"/>
        <v>
0.58196721311475408</v>
      </c>
      <c r="DL65" s="99">
        <f t="shared" si="105"/>
        <v>
0.58196721311475408</v>
      </c>
      <c r="DM65" s="99">
        <f t="shared" si="105"/>
        <v>
0.58045977011494243</v>
      </c>
      <c r="DN65" s="99">
        <f t="shared" si="105"/>
        <v>
0.61643835616438369</v>
      </c>
      <c r="DO65" s="99">
        <f t="shared" si="105"/>
        <v>
0.61643835616438369</v>
      </c>
      <c r="DP65" s="99">
        <f t="shared" si="105"/>
        <v>
0.5730337078651685</v>
      </c>
      <c r="DQ65" s="99">
        <f t="shared" si="105"/>
        <v>
0.55882352941176472</v>
      </c>
      <c r="DR65" s="99">
        <f t="shared" si="105"/>
        <v>
0.55882352941176472</v>
      </c>
      <c r="DS65" s="99">
        <f t="shared" si="105"/>
        <v>
0.55882352941176472</v>
      </c>
      <c r="DT65" s="99">
        <f t="shared" si="105"/>
        <v>
0.47887323943661969</v>
      </c>
      <c r="DU65" s="99">
        <f t="shared" si="105"/>
        <v>
0.47887323943661969</v>
      </c>
      <c r="DV65" s="99">
        <f t="shared" si="105"/>
        <v>
0.46808510638297862</v>
      </c>
      <c r="DW65" s="99">
        <f t="shared" si="105"/>
        <v>
0.46808510638297862</v>
      </c>
      <c r="DX65" s="99">
        <f t="shared" si="105"/>
        <v>
0.46808510638297862</v>
      </c>
      <c r="DY65" s="99">
        <f t="shared" si="105"/>
        <v>
0.47321428571428575</v>
      </c>
      <c r="DZ65" s="99">
        <f t="shared" si="105"/>
        <v>
0.61111111111111105</v>
      </c>
    </row>
    <row r="66" spans="80:130">
      <c r="CB66" s="95">
        <v>
14</v>
      </c>
      <c r="CC66" s="95">
        <v>
3</v>
      </c>
      <c r="CD66" s="95" t="str">
        <f t="shared" si="61"/>
        <v>
処遇加算Ⅲ特定加算Ⅰベア加算なしから新加算Ⅲ</v>
      </c>
      <c r="CE66" s="99">
        <f t="shared" si="102"/>
        <v>
6.4000000000000001E-2</v>
      </c>
      <c r="CF66" s="99">
        <f t="shared" si="102"/>
        <v>
6.4000000000000001E-2</v>
      </c>
      <c r="CG66" s="99">
        <f t="shared" si="102"/>
        <v>
6.4000000000000001E-2</v>
      </c>
      <c r="CH66" s="99">
        <f t="shared" si="102"/>
        <v>
3.5000000000000003E-2</v>
      </c>
      <c r="CI66" s="99">
        <f t="shared" si="102"/>
        <v>
4.4999999999999984E-2</v>
      </c>
      <c r="CJ66" s="99">
        <f t="shared" si="102"/>
        <v>
4.4999999999999984E-2</v>
      </c>
      <c r="CK66" s="99">
        <f t="shared" si="102"/>
        <v>
2.7000000000000003E-2</v>
      </c>
      <c r="CL66" s="99">
        <f t="shared" si="102"/>
        <v>
5.8999999999999997E-2</v>
      </c>
      <c r="CM66" s="99">
        <f t="shared" si="102"/>
        <v>
5.8999999999999997E-2</v>
      </c>
      <c r="CN66" s="99">
        <f t="shared" si="102"/>
        <v>
7.6999999999999985E-2</v>
      </c>
      <c r="CO66" s="99">
        <f t="shared" si="103"/>
        <v>
7.8000000000000014E-2</v>
      </c>
      <c r="CP66" s="99">
        <f t="shared" si="103"/>
        <v>
7.8000000000000014E-2</v>
      </c>
      <c r="CQ66" s="99">
        <f t="shared" si="103"/>
        <v>
7.9000000000000001E-2</v>
      </c>
      <c r="CR66" s="99">
        <f t="shared" si="103"/>
        <v>
5.3000000000000005E-2</v>
      </c>
      <c r="CS66" s="99">
        <f t="shared" si="103"/>
        <v>
5.3000000000000005E-2</v>
      </c>
      <c r="CT66" s="99">
        <f t="shared" si="103"/>
        <v>
5.3000000000000005E-2</v>
      </c>
      <c r="CU66" s="99">
        <f t="shared" si="103"/>
        <v>
1.6999999999999994E-2</v>
      </c>
      <c r="CV66" s="99">
        <f t="shared" si="103"/>
        <v>
1.6999999999999994E-2</v>
      </c>
      <c r="CW66" s="99">
        <f t="shared" si="103"/>
        <v>
1.0999999999999996E-2</v>
      </c>
      <c r="CX66" s="99">
        <f t="shared" si="103"/>
        <v>
1.0999999999999996E-2</v>
      </c>
      <c r="CY66" s="99">
        <f t="shared" si="104"/>
        <v>
1.0999999999999996E-2</v>
      </c>
      <c r="CZ66" s="99">
        <f t="shared" si="104"/>
        <v>
6.4000000000000001E-2</v>
      </c>
      <c r="DA66" s="99">
        <f t="shared" si="104"/>
        <v>
4.4999999999999984E-2</v>
      </c>
      <c r="DC66" s="95" t="s">
        <v>
2189</v>
      </c>
      <c r="DD66" s="99">
        <f t="shared" si="106"/>
        <v>
0.35164835164835168</v>
      </c>
      <c r="DE66" s="99">
        <f t="shared" si="105"/>
        <v>
0.35164835164835168</v>
      </c>
      <c r="DF66" s="99">
        <f t="shared" si="105"/>
        <v>
0.35164835164835168</v>
      </c>
      <c r="DG66" s="99">
        <f t="shared" si="105"/>
        <v>
0.44303797468354433</v>
      </c>
      <c r="DH66" s="99">
        <f t="shared" si="105"/>
        <v>
0.56249999999999989</v>
      </c>
      <c r="DI66" s="99">
        <f t="shared" si="105"/>
        <v>
0.56249999999999989</v>
      </c>
      <c r="DJ66" s="99">
        <f t="shared" si="105"/>
        <v>
0.40909090909090912</v>
      </c>
      <c r="DK66" s="99">
        <f t="shared" si="105"/>
        <v>
0.53636363636363638</v>
      </c>
      <c r="DL66" s="99">
        <f t="shared" si="105"/>
        <v>
0.53636363636363638</v>
      </c>
      <c r="DM66" s="99">
        <f t="shared" si="105"/>
        <v>
0.51333333333333331</v>
      </c>
      <c r="DN66" s="99">
        <f t="shared" si="105"/>
        <v>
0.58208955223880599</v>
      </c>
      <c r="DO66" s="99">
        <f t="shared" si="105"/>
        <v>
0.58208955223880599</v>
      </c>
      <c r="DP66" s="99">
        <f t="shared" si="105"/>
        <v>
0.50967741935483868</v>
      </c>
      <c r="DQ66" s="99">
        <f t="shared" si="105"/>
        <v>
0.46902654867256638</v>
      </c>
      <c r="DR66" s="99">
        <f t="shared" si="105"/>
        <v>
0.46902654867256638</v>
      </c>
      <c r="DS66" s="99">
        <f t="shared" si="105"/>
        <v>
0.46902654867256638</v>
      </c>
      <c r="DT66" s="99">
        <f t="shared" si="105"/>
        <v>
0.31481481481481471</v>
      </c>
      <c r="DU66" s="99">
        <f t="shared" si="105"/>
        <v>
0.31481481481481471</v>
      </c>
      <c r="DV66" s="99">
        <f t="shared" si="105"/>
        <v>
0.30555555555555547</v>
      </c>
      <c r="DW66" s="99">
        <f t="shared" si="105"/>
        <v>
0.30555555555555547</v>
      </c>
      <c r="DX66" s="99">
        <f t="shared" si="105"/>
        <v>
0.30555555555555547</v>
      </c>
      <c r="DY66" s="99">
        <f t="shared" si="105"/>
        <v>
0.35164835164835168</v>
      </c>
      <c r="DZ66" s="99">
        <f t="shared" si="105"/>
        <v>
0.56249999999999989</v>
      </c>
    </row>
    <row r="67" spans="80:130">
      <c r="CB67" s="95">
        <v>
14</v>
      </c>
      <c r="CC67" s="95">
        <v>
4</v>
      </c>
      <c r="CD67" s="95" t="str">
        <f t="shared" ref="CD67:CD98" si="107">
VLOOKUP(CB67,$AB$3:$AC$21,2)&amp;"から"&amp;VLOOKUP(CC67,$BB$3:$BC$20,2)</f>
        <v>
処遇加算Ⅲ特定加算Ⅰベア加算なしから新加算Ⅳ</v>
      </c>
      <c r="CE67" s="99">
        <f t="shared" si="102"/>
        <v>
2.6999999999999996E-2</v>
      </c>
      <c r="CF67" s="99">
        <f t="shared" si="102"/>
        <v>
2.6999999999999996E-2</v>
      </c>
      <c r="CG67" s="99">
        <f t="shared" si="102"/>
        <v>
2.6999999999999996E-2</v>
      </c>
      <c r="CH67" s="99">
        <f t="shared" si="102"/>
        <v>
1.9000000000000003E-2</v>
      </c>
      <c r="CI67" s="99">
        <f t="shared" si="102"/>
        <v>
2.8999999999999984E-2</v>
      </c>
      <c r="CJ67" s="99">
        <f t="shared" si="102"/>
        <v>
2.8999999999999984E-2</v>
      </c>
      <c r="CK67" s="99">
        <f t="shared" si="102"/>
        <v>
1.4000000000000005E-2</v>
      </c>
      <c r="CL67" s="99">
        <f t="shared" si="102"/>
        <v>
3.6999999999999991E-2</v>
      </c>
      <c r="CM67" s="99">
        <f t="shared" si="102"/>
        <v>
3.6999999999999991E-2</v>
      </c>
      <c r="CN67" s="99">
        <f t="shared" si="102"/>
        <v>
4.8999999999999988E-2</v>
      </c>
      <c r="CO67" s="99">
        <f t="shared" si="103"/>
        <v>
4.9999999999999996E-2</v>
      </c>
      <c r="CP67" s="99">
        <f t="shared" si="103"/>
        <v>
4.9999999999999996E-2</v>
      </c>
      <c r="CQ67" s="99">
        <f t="shared" si="103"/>
        <v>
4.9000000000000002E-2</v>
      </c>
      <c r="CR67" s="99">
        <f t="shared" si="103"/>
        <v>
0.03</v>
      </c>
      <c r="CS67" s="99">
        <f t="shared" si="103"/>
        <v>
0.03</v>
      </c>
      <c r="CT67" s="99">
        <f t="shared" si="103"/>
        <v>
0.03</v>
      </c>
      <c r="CU67" s="99">
        <f t="shared" si="103"/>
        <v>
6.9999999999999993E-3</v>
      </c>
      <c r="CV67" s="99">
        <f t="shared" si="103"/>
        <v>
6.9999999999999993E-3</v>
      </c>
      <c r="CW67" s="99">
        <f t="shared" si="103"/>
        <v>
4.0000000000000001E-3</v>
      </c>
      <c r="CX67" s="99">
        <f t="shared" si="103"/>
        <v>
4.0000000000000001E-3</v>
      </c>
      <c r="CY67" s="99">
        <f t="shared" si="104"/>
        <v>
4.0000000000000001E-3</v>
      </c>
      <c r="CZ67" s="99">
        <f t="shared" si="104"/>
        <v>
2.6999999999999996E-2</v>
      </c>
      <c r="DA67" s="99">
        <f t="shared" si="104"/>
        <v>
2.8999999999999984E-2</v>
      </c>
      <c r="DC67" s="95" t="s">
        <v>
2190</v>
      </c>
      <c r="DD67" s="99">
        <f t="shared" si="106"/>
        <v>
0.18620689655172412</v>
      </c>
      <c r="DE67" s="99">
        <f t="shared" si="105"/>
        <v>
0.18620689655172412</v>
      </c>
      <c r="DF67" s="99">
        <f t="shared" si="105"/>
        <v>
0.18620689655172412</v>
      </c>
      <c r="DG67" s="99">
        <f t="shared" si="105"/>
        <v>
0.30158730158730163</v>
      </c>
      <c r="DH67" s="99">
        <f t="shared" si="105"/>
        <v>
0.45312499999999983</v>
      </c>
      <c r="DI67" s="99">
        <f t="shared" si="105"/>
        <v>
0.45312499999999983</v>
      </c>
      <c r="DJ67" s="99">
        <f t="shared" si="105"/>
        <v>
0.26415094339622647</v>
      </c>
      <c r="DK67" s="99">
        <f t="shared" si="105"/>
        <v>
0.42045454545454536</v>
      </c>
      <c r="DL67" s="99">
        <f t="shared" si="105"/>
        <v>
0.42045454545454536</v>
      </c>
      <c r="DM67" s="99">
        <f t="shared" si="105"/>
        <v>
0.40163934426229497</v>
      </c>
      <c r="DN67" s="99">
        <f t="shared" si="105"/>
        <v>
0.47169811320754712</v>
      </c>
      <c r="DO67" s="99">
        <f t="shared" si="105"/>
        <v>
0.47169811320754712</v>
      </c>
      <c r="DP67" s="99">
        <f t="shared" si="105"/>
        <v>
0.39200000000000002</v>
      </c>
      <c r="DQ67" s="99">
        <f t="shared" si="105"/>
        <v>
0.33333333333333331</v>
      </c>
      <c r="DR67" s="99">
        <f t="shared" si="105"/>
        <v>
0.33333333333333331</v>
      </c>
      <c r="DS67" s="99">
        <f t="shared" si="105"/>
        <v>
0.33333333333333331</v>
      </c>
      <c r="DT67" s="99">
        <f t="shared" si="105"/>
        <v>
0.15909090909090906</v>
      </c>
      <c r="DU67" s="99">
        <f t="shared" si="105"/>
        <v>
0.15909090909090906</v>
      </c>
      <c r="DV67" s="99">
        <f t="shared" si="105"/>
        <v>
0.13793103448275862</v>
      </c>
      <c r="DW67" s="99">
        <f t="shared" si="105"/>
        <v>
0.13793103448275862</v>
      </c>
      <c r="DX67" s="99">
        <f t="shared" si="105"/>
        <v>
0.13793103448275862</v>
      </c>
      <c r="DY67" s="99">
        <f t="shared" si="105"/>
        <v>
0.18620689655172412</v>
      </c>
      <c r="DZ67" s="99">
        <f t="shared" si="105"/>
        <v>
0.45312499999999983</v>
      </c>
    </row>
    <row r="68" spans="80:130">
      <c r="CB68" s="95">
        <v>
14</v>
      </c>
      <c r="CC68" s="95">
        <v>
14</v>
      </c>
      <c r="CD68" s="95" t="str">
        <f t="shared" si="107"/>
        <v>
処遇加算Ⅲ特定加算Ⅰベア加算なしから新加算Ⅴ（10）</v>
      </c>
      <c r="CE68" s="99">
        <f t="shared" ref="CE68:DA68" si="108">
BD16-AD$16</f>
        <v>
2.0999999999999991E-2</v>
      </c>
      <c r="CF68" s="99">
        <f t="shared" si="108"/>
        <v>
2.0999999999999991E-2</v>
      </c>
      <c r="CG68" s="99">
        <f t="shared" si="108"/>
        <v>
2.0999999999999991E-2</v>
      </c>
      <c r="CH68" s="99">
        <f t="shared" si="108"/>
        <v>
1.0000000000000002E-2</v>
      </c>
      <c r="CI68" s="99">
        <f t="shared" si="108"/>
        <v>
1.0000000000000002E-2</v>
      </c>
      <c r="CJ68" s="99">
        <f t="shared" si="108"/>
        <v>
1.0000000000000002E-2</v>
      </c>
      <c r="CK68" s="99">
        <f t="shared" si="108"/>
        <v>
9.0000000000000011E-3</v>
      </c>
      <c r="CL68" s="99">
        <f t="shared" si="108"/>
        <v>
1.2999999999999998E-2</v>
      </c>
      <c r="CM68" s="99">
        <f t="shared" si="108"/>
        <v>
1.2999999999999998E-2</v>
      </c>
      <c r="CN68" s="99">
        <f t="shared" si="108"/>
        <v>
2.2999999999999993E-2</v>
      </c>
      <c r="CO68" s="99">
        <f t="shared" si="108"/>
        <v>
1.5000000000000006E-2</v>
      </c>
      <c r="CP68" s="99">
        <f t="shared" si="108"/>
        <v>
1.5000000000000006E-2</v>
      </c>
      <c r="CQ68" s="99">
        <f t="shared" si="108"/>
        <v>
2.1000000000000005E-2</v>
      </c>
      <c r="CR68" s="99">
        <f t="shared" si="108"/>
        <v>
1.3999999999999999E-2</v>
      </c>
      <c r="CS68" s="99">
        <f t="shared" si="108"/>
        <v>
1.3999999999999999E-2</v>
      </c>
      <c r="CT68" s="99">
        <f t="shared" si="108"/>
        <v>
1.3999999999999999E-2</v>
      </c>
      <c r="CU68" s="99">
        <f t="shared" si="108"/>
        <v>
6.9999999999999993E-3</v>
      </c>
      <c r="CV68" s="99">
        <f t="shared" si="108"/>
        <v>
6.9999999999999993E-3</v>
      </c>
      <c r="CW68" s="99">
        <f t="shared" si="108"/>
        <v>
5.000000000000001E-3</v>
      </c>
      <c r="CX68" s="99">
        <f t="shared" si="108"/>
        <v>
5.000000000000001E-3</v>
      </c>
      <c r="CY68" s="99">
        <f t="shared" si="108"/>
        <v>
5.000000000000001E-3</v>
      </c>
      <c r="CZ68" s="99">
        <f t="shared" si="108"/>
        <v>
2.0999999999999991E-2</v>
      </c>
      <c r="DA68" s="99">
        <f t="shared" si="108"/>
        <v>
1.0000000000000002E-2</v>
      </c>
      <c r="DC68" s="95" t="s">
        <v>
2191</v>
      </c>
      <c r="DD68" s="99">
        <f>
CE68/BD16</f>
        <v>
0.15107913669064743</v>
      </c>
      <c r="DE68" s="99">
        <f t="shared" ref="DE68:DZ68" si="109">
CF68/BE16</f>
        <v>
0.15107913669064743</v>
      </c>
      <c r="DF68" s="99">
        <f t="shared" si="109"/>
        <v>
0.15107913669064743</v>
      </c>
      <c r="DG68" s="99">
        <f t="shared" si="109"/>
        <v>
0.18518518518518523</v>
      </c>
      <c r="DH68" s="99">
        <f t="shared" si="109"/>
        <v>
0.22222222222222224</v>
      </c>
      <c r="DI68" s="99">
        <f t="shared" si="109"/>
        <v>
0.22222222222222224</v>
      </c>
      <c r="DJ68" s="99">
        <f t="shared" si="109"/>
        <v>
0.18750000000000003</v>
      </c>
      <c r="DK68" s="99">
        <f t="shared" si="109"/>
        <v>
0.20312499999999997</v>
      </c>
      <c r="DL68" s="99">
        <f t="shared" si="109"/>
        <v>
0.20312499999999997</v>
      </c>
      <c r="DM68" s="99">
        <f t="shared" si="109"/>
        <v>
0.23958333333333326</v>
      </c>
      <c r="DN68" s="99">
        <f t="shared" si="109"/>
        <v>
0.2112676056338029</v>
      </c>
      <c r="DO68" s="99">
        <f t="shared" si="109"/>
        <v>
0.2112676056338029</v>
      </c>
      <c r="DP68" s="99">
        <f t="shared" si="109"/>
        <v>
0.21649484536082478</v>
      </c>
      <c r="DQ68" s="99">
        <f t="shared" si="109"/>
        <v>
0.18918918918918917</v>
      </c>
      <c r="DR68" s="99">
        <f t="shared" si="109"/>
        <v>
0.18918918918918917</v>
      </c>
      <c r="DS68" s="99">
        <f t="shared" si="109"/>
        <v>
0.18918918918918917</v>
      </c>
      <c r="DT68" s="99">
        <f t="shared" si="109"/>
        <v>
0.15909090909090906</v>
      </c>
      <c r="DU68" s="99">
        <f t="shared" si="109"/>
        <v>
0.15909090909090906</v>
      </c>
      <c r="DV68" s="99">
        <f t="shared" si="109"/>
        <v>
0.16666666666666669</v>
      </c>
      <c r="DW68" s="99">
        <f t="shared" si="109"/>
        <v>
0.16666666666666669</v>
      </c>
      <c r="DX68" s="99">
        <f t="shared" si="109"/>
        <v>
0.16666666666666669</v>
      </c>
      <c r="DY68" s="99">
        <f t="shared" si="109"/>
        <v>
0.15107913669064743</v>
      </c>
      <c r="DZ68" s="99">
        <f t="shared" si="109"/>
        <v>
0.22222222222222224</v>
      </c>
    </row>
    <row r="69" spans="80:130">
      <c r="CB69" s="95">
        <v>
15</v>
      </c>
      <c r="CC69" s="95">
        <v>
1</v>
      </c>
      <c r="CD69" s="95" t="str">
        <f t="shared" si="107"/>
        <v>
処遇加算Ⅲ特定加算Ⅱベア加算から新加算Ⅰ</v>
      </c>
      <c r="CE69" s="99">
        <f t="shared" ref="CE69:CN72" si="110">
BD3-AD$17</f>
        <v>
0.124</v>
      </c>
      <c r="CF69" s="99">
        <f t="shared" si="110"/>
        <v>
0.124</v>
      </c>
      <c r="CG69" s="99">
        <f t="shared" si="110"/>
        <v>
0.124</v>
      </c>
      <c r="CH69" s="99">
        <f t="shared" si="110"/>
        <v>
5.099999999999999E-2</v>
      </c>
      <c r="CI69" s="99">
        <f t="shared" si="110"/>
        <v>
4.7999999999999987E-2</v>
      </c>
      <c r="CJ69" s="99">
        <f t="shared" si="110"/>
        <v>
4.7999999999999987E-2</v>
      </c>
      <c r="CK69" s="99">
        <f t="shared" si="110"/>
        <v>
3.9999999999999987E-2</v>
      </c>
      <c r="CL69" s="99">
        <f t="shared" si="110"/>
        <v>
6.8000000000000005E-2</v>
      </c>
      <c r="CM69" s="99">
        <f t="shared" si="110"/>
        <v>
6.8000000000000005E-2</v>
      </c>
      <c r="CN69" s="99">
        <f t="shared" si="110"/>
        <v>
9.1999999999999998E-2</v>
      </c>
      <c r="CO69" s="99">
        <f t="shared" ref="CO69:CX72" si="111">
BN3-AN$17</f>
        <v>
7.9000000000000015E-2</v>
      </c>
      <c r="CP69" s="99">
        <f t="shared" si="111"/>
        <v>
7.9000000000000015E-2</v>
      </c>
      <c r="CQ69" s="99">
        <f t="shared" si="111"/>
        <v>
9.5000000000000001E-2</v>
      </c>
      <c r="CR69" s="99">
        <f t="shared" si="111"/>
        <v>
6.8000000000000005E-2</v>
      </c>
      <c r="CS69" s="99">
        <f t="shared" si="111"/>
        <v>
6.8000000000000005E-2</v>
      </c>
      <c r="CT69" s="99">
        <f t="shared" si="111"/>
        <v>
6.8000000000000005E-2</v>
      </c>
      <c r="CU69" s="99">
        <f t="shared" si="111"/>
        <v>
3.4000000000000009E-2</v>
      </c>
      <c r="CV69" s="99">
        <f t="shared" si="111"/>
        <v>
3.4000000000000009E-2</v>
      </c>
      <c r="CW69" s="99">
        <f t="shared" si="111"/>
        <v>
2.4999999999999991E-2</v>
      </c>
      <c r="CX69" s="99">
        <f t="shared" si="111"/>
        <v>
2.4999999999999991E-2</v>
      </c>
      <c r="CY69" s="99">
        <f t="shared" ref="CY69:DA72" si="112">
BX3-AX$17</f>
        <v>
2.4999999999999991E-2</v>
      </c>
      <c r="CZ69" s="99">
        <f t="shared" si="112"/>
        <v>
0.124</v>
      </c>
      <c r="DA69" s="99">
        <f t="shared" si="112"/>
        <v>
4.7999999999999987E-2</v>
      </c>
      <c r="DC69" s="95" t="s">
        <v>
2192</v>
      </c>
      <c r="DD69" s="99">
        <f>
CE69/BD3</f>
        <v>
0.5061224489795918</v>
      </c>
      <c r="DE69" s="99">
        <f t="shared" ref="DE69:DZ72" si="113">
CF69/BE3</f>
        <v>
0.5061224489795918</v>
      </c>
      <c r="DF69" s="99">
        <f t="shared" si="113"/>
        <v>
0.5061224489795918</v>
      </c>
      <c r="DG69" s="99">
        <f t="shared" si="113"/>
        <v>
0.5099999999999999</v>
      </c>
      <c r="DH69" s="99">
        <f t="shared" si="113"/>
        <v>
0.52173913043478259</v>
      </c>
      <c r="DI69" s="99">
        <f t="shared" si="113"/>
        <v>
0.52173913043478259</v>
      </c>
      <c r="DJ69" s="99">
        <f t="shared" si="113"/>
        <v>
0.46511627906976732</v>
      </c>
      <c r="DK69" s="99">
        <f t="shared" si="113"/>
        <v>
0.53125</v>
      </c>
      <c r="DL69" s="99">
        <f t="shared" si="113"/>
        <v>
0.53125</v>
      </c>
      <c r="DM69" s="99">
        <f t="shared" si="113"/>
        <v>
0.50828729281767959</v>
      </c>
      <c r="DN69" s="99">
        <f t="shared" si="113"/>
        <v>
0.53020134228187921</v>
      </c>
      <c r="DO69" s="99">
        <f t="shared" si="113"/>
        <v>
0.53020134228187921</v>
      </c>
      <c r="DP69" s="99">
        <f t="shared" si="113"/>
        <v>
0.510752688172043</v>
      </c>
      <c r="DQ69" s="99">
        <f t="shared" si="113"/>
        <v>
0.48571428571428571</v>
      </c>
      <c r="DR69" s="99">
        <f t="shared" si="113"/>
        <v>
0.48571428571428571</v>
      </c>
      <c r="DS69" s="99">
        <f t="shared" si="113"/>
        <v>
0.48571428571428571</v>
      </c>
      <c r="DT69" s="99">
        <f t="shared" si="113"/>
        <v>
0.45333333333333337</v>
      </c>
      <c r="DU69" s="99">
        <f t="shared" si="113"/>
        <v>
0.45333333333333337</v>
      </c>
      <c r="DV69" s="99">
        <f t="shared" si="113"/>
        <v>
0.49019607843137247</v>
      </c>
      <c r="DW69" s="99">
        <f t="shared" si="113"/>
        <v>
0.49019607843137247</v>
      </c>
      <c r="DX69" s="99">
        <f t="shared" si="113"/>
        <v>
0.49019607843137247</v>
      </c>
      <c r="DY69" s="99">
        <f t="shared" si="113"/>
        <v>
0.5061224489795918</v>
      </c>
      <c r="DZ69" s="99">
        <f t="shared" si="113"/>
        <v>
0.52173913043478259</v>
      </c>
    </row>
    <row r="70" spans="80:130">
      <c r="CB70" s="95">
        <v>
15</v>
      </c>
      <c r="CC70" s="95">
        <v>
2</v>
      </c>
      <c r="CD70" s="95" t="str">
        <f t="shared" si="107"/>
        <v>
処遇加算Ⅲ特定加算Ⅱベア加算から新加算Ⅱ</v>
      </c>
      <c r="CE70" s="99">
        <f t="shared" si="110"/>
        <v>
0.10300000000000001</v>
      </c>
      <c r="CF70" s="99">
        <f t="shared" si="110"/>
        <v>
0.10300000000000001</v>
      </c>
      <c r="CG70" s="99">
        <f t="shared" si="110"/>
        <v>
0.10300000000000001</v>
      </c>
      <c r="CH70" s="99">
        <f t="shared" si="110"/>
        <v>
4.4999999999999998E-2</v>
      </c>
      <c r="CI70" s="99">
        <f t="shared" si="110"/>
        <v>
4.5999999999999985E-2</v>
      </c>
      <c r="CJ70" s="99">
        <f t="shared" si="110"/>
        <v>
4.5999999999999985E-2</v>
      </c>
      <c r="CK70" s="99">
        <f t="shared" si="110"/>
        <v>
3.6999999999999984E-2</v>
      </c>
      <c r="CL70" s="99">
        <f t="shared" si="110"/>
        <v>
6.2E-2</v>
      </c>
      <c r="CM70" s="99">
        <f t="shared" si="110"/>
        <v>
6.2E-2</v>
      </c>
      <c r="CN70" s="99">
        <f t="shared" si="110"/>
        <v>
8.4999999999999992E-2</v>
      </c>
      <c r="CO70" s="99">
        <f t="shared" si="111"/>
        <v>
7.6000000000000012E-2</v>
      </c>
      <c r="CP70" s="99">
        <f t="shared" si="111"/>
        <v>
7.6000000000000012E-2</v>
      </c>
      <c r="CQ70" s="99">
        <f t="shared" si="111"/>
        <v>
8.6999999999999994E-2</v>
      </c>
      <c r="CR70" s="99">
        <f t="shared" si="111"/>
        <v>
6.4000000000000001E-2</v>
      </c>
      <c r="CS70" s="99">
        <f t="shared" si="111"/>
        <v>
6.4000000000000001E-2</v>
      </c>
      <c r="CT70" s="99">
        <f t="shared" si="111"/>
        <v>
6.4000000000000001E-2</v>
      </c>
      <c r="CU70" s="99">
        <f t="shared" si="111"/>
        <v>
3.0000000000000006E-2</v>
      </c>
      <c r="CV70" s="99">
        <f t="shared" si="111"/>
        <v>
3.0000000000000006E-2</v>
      </c>
      <c r="CW70" s="99">
        <f t="shared" si="111"/>
        <v>
2.0999999999999994E-2</v>
      </c>
      <c r="CX70" s="99">
        <f t="shared" si="111"/>
        <v>
2.0999999999999994E-2</v>
      </c>
      <c r="CY70" s="99">
        <f t="shared" si="112"/>
        <v>
2.0999999999999994E-2</v>
      </c>
      <c r="CZ70" s="99">
        <f t="shared" si="112"/>
        <v>
0.10300000000000001</v>
      </c>
      <c r="DA70" s="99">
        <f t="shared" si="112"/>
        <v>
4.5999999999999985E-2</v>
      </c>
      <c r="DC70" s="95" t="s">
        <v>
2193</v>
      </c>
      <c r="DD70" s="99">
        <f t="shared" ref="DD70:DD72" si="114">
CE70/BD4</f>
        <v>
0.4598214285714286</v>
      </c>
      <c r="DE70" s="99">
        <f t="shared" si="113"/>
        <v>
0.4598214285714286</v>
      </c>
      <c r="DF70" s="99">
        <f t="shared" si="113"/>
        <v>
0.4598214285714286</v>
      </c>
      <c r="DG70" s="99">
        <f t="shared" si="113"/>
        <v>
0.47872340425531912</v>
      </c>
      <c r="DH70" s="99">
        <f t="shared" si="113"/>
        <v>
0.51111111111111107</v>
      </c>
      <c r="DI70" s="99">
        <f t="shared" si="113"/>
        <v>
0.51111111111111107</v>
      </c>
      <c r="DJ70" s="99">
        <f t="shared" si="113"/>
        <v>
0.44578313253012036</v>
      </c>
      <c r="DK70" s="99">
        <f t="shared" si="113"/>
        <v>
0.50819672131147542</v>
      </c>
      <c r="DL70" s="99">
        <f t="shared" si="113"/>
        <v>
0.50819672131147542</v>
      </c>
      <c r="DM70" s="99">
        <f t="shared" si="113"/>
        <v>
0.4885057471264368</v>
      </c>
      <c r="DN70" s="99">
        <f t="shared" si="113"/>
        <v>
0.52054794520547942</v>
      </c>
      <c r="DO70" s="99">
        <f t="shared" si="113"/>
        <v>
0.52054794520547942</v>
      </c>
      <c r="DP70" s="99">
        <f t="shared" si="113"/>
        <v>
0.4887640449438202</v>
      </c>
      <c r="DQ70" s="99">
        <f t="shared" si="113"/>
        <v>
0.47058823529411764</v>
      </c>
      <c r="DR70" s="99">
        <f t="shared" si="113"/>
        <v>
0.47058823529411764</v>
      </c>
      <c r="DS70" s="99">
        <f t="shared" si="113"/>
        <v>
0.47058823529411764</v>
      </c>
      <c r="DT70" s="99">
        <f t="shared" si="113"/>
        <v>
0.42253521126760568</v>
      </c>
      <c r="DU70" s="99">
        <f t="shared" si="113"/>
        <v>
0.42253521126760568</v>
      </c>
      <c r="DV70" s="99">
        <f t="shared" si="113"/>
        <v>
0.4468085106382978</v>
      </c>
      <c r="DW70" s="99">
        <f t="shared" si="113"/>
        <v>
0.4468085106382978</v>
      </c>
      <c r="DX70" s="99">
        <f t="shared" si="113"/>
        <v>
0.4468085106382978</v>
      </c>
      <c r="DY70" s="99">
        <f t="shared" si="113"/>
        <v>
0.4598214285714286</v>
      </c>
      <c r="DZ70" s="99">
        <f t="shared" si="113"/>
        <v>
0.51111111111111107</v>
      </c>
    </row>
    <row r="71" spans="80:130">
      <c r="CB71" s="95">
        <v>
15</v>
      </c>
      <c r="CC71" s="95">
        <v>
3</v>
      </c>
      <c r="CD71" s="95" t="str">
        <f t="shared" si="107"/>
        <v>
処遇加算Ⅲ特定加算Ⅱベア加算から新加算Ⅲ</v>
      </c>
      <c r="CE71" s="99">
        <f t="shared" si="110"/>
        <v>
6.0999999999999999E-2</v>
      </c>
      <c r="CF71" s="99">
        <f t="shared" si="110"/>
        <v>
6.0999999999999999E-2</v>
      </c>
      <c r="CG71" s="99">
        <f t="shared" si="110"/>
        <v>
6.0999999999999999E-2</v>
      </c>
      <c r="CH71" s="99">
        <f t="shared" si="110"/>
        <v>
0.03</v>
      </c>
      <c r="CI71" s="99">
        <f t="shared" si="110"/>
        <v>
3.599999999999999E-2</v>
      </c>
      <c r="CJ71" s="99">
        <f t="shared" si="110"/>
        <v>
3.599999999999999E-2</v>
      </c>
      <c r="CK71" s="99">
        <f t="shared" si="110"/>
        <v>
1.9999999999999997E-2</v>
      </c>
      <c r="CL71" s="99">
        <f t="shared" si="110"/>
        <v>
0.05</v>
      </c>
      <c r="CM71" s="99">
        <f t="shared" si="110"/>
        <v>
0.05</v>
      </c>
      <c r="CN71" s="99">
        <f t="shared" si="110"/>
        <v>
6.0999999999999999E-2</v>
      </c>
      <c r="CO71" s="99">
        <f t="shared" si="111"/>
        <v>
6.4000000000000001E-2</v>
      </c>
      <c r="CP71" s="99">
        <f t="shared" si="111"/>
        <v>
6.4000000000000001E-2</v>
      </c>
      <c r="CQ71" s="99">
        <f t="shared" si="111"/>
        <v>
6.4000000000000001E-2</v>
      </c>
      <c r="CR71" s="99">
        <f t="shared" si="111"/>
        <v>
4.0999999999999995E-2</v>
      </c>
      <c r="CS71" s="99">
        <f t="shared" si="111"/>
        <v>
4.0999999999999995E-2</v>
      </c>
      <c r="CT71" s="99">
        <f t="shared" si="111"/>
        <v>
4.0999999999999995E-2</v>
      </c>
      <c r="CU71" s="99">
        <f t="shared" si="111"/>
        <v>
1.2999999999999998E-2</v>
      </c>
      <c r="CV71" s="99">
        <f t="shared" si="111"/>
        <v>
1.2999999999999998E-2</v>
      </c>
      <c r="CW71" s="99">
        <f t="shared" si="111"/>
        <v>
9.9999999999999985E-3</v>
      </c>
      <c r="CX71" s="99">
        <f t="shared" si="111"/>
        <v>
9.9999999999999985E-3</v>
      </c>
      <c r="CY71" s="99">
        <f t="shared" si="112"/>
        <v>
9.9999999999999985E-3</v>
      </c>
      <c r="CZ71" s="99">
        <f t="shared" si="112"/>
        <v>
6.0999999999999999E-2</v>
      </c>
      <c r="DA71" s="99">
        <f t="shared" si="112"/>
        <v>
3.599999999999999E-2</v>
      </c>
      <c r="DC71" s="95" t="s">
        <v>
2194</v>
      </c>
      <c r="DD71" s="99">
        <f t="shared" si="114"/>
        <v>
0.33516483516483514</v>
      </c>
      <c r="DE71" s="99">
        <f t="shared" si="113"/>
        <v>
0.33516483516483514</v>
      </c>
      <c r="DF71" s="99">
        <f t="shared" si="113"/>
        <v>
0.33516483516483514</v>
      </c>
      <c r="DG71" s="99">
        <f t="shared" si="113"/>
        <v>
0.37974683544303794</v>
      </c>
      <c r="DH71" s="99">
        <f t="shared" si="113"/>
        <v>
0.44999999999999996</v>
      </c>
      <c r="DI71" s="99">
        <f t="shared" si="113"/>
        <v>
0.44999999999999996</v>
      </c>
      <c r="DJ71" s="99">
        <f t="shared" si="113"/>
        <v>
0.30303030303030298</v>
      </c>
      <c r="DK71" s="99">
        <f t="shared" si="113"/>
        <v>
0.45454545454545459</v>
      </c>
      <c r="DL71" s="99">
        <f t="shared" si="113"/>
        <v>
0.45454545454545459</v>
      </c>
      <c r="DM71" s="99">
        <f t="shared" si="113"/>
        <v>
0.40666666666666668</v>
      </c>
      <c r="DN71" s="99">
        <f t="shared" si="113"/>
        <v>
0.47761194029850745</v>
      </c>
      <c r="DO71" s="99">
        <f t="shared" si="113"/>
        <v>
0.47761194029850745</v>
      </c>
      <c r="DP71" s="99">
        <f t="shared" si="113"/>
        <v>
0.41290322580645161</v>
      </c>
      <c r="DQ71" s="99">
        <f t="shared" si="113"/>
        <v>
0.3628318584070796</v>
      </c>
      <c r="DR71" s="99">
        <f t="shared" si="113"/>
        <v>
0.3628318584070796</v>
      </c>
      <c r="DS71" s="99">
        <f t="shared" si="113"/>
        <v>
0.3628318584070796</v>
      </c>
      <c r="DT71" s="99">
        <f t="shared" si="113"/>
        <v>
0.2407407407407407</v>
      </c>
      <c r="DU71" s="99">
        <f t="shared" si="113"/>
        <v>
0.2407407407407407</v>
      </c>
      <c r="DV71" s="99">
        <f t="shared" si="113"/>
        <v>
0.27777777777777773</v>
      </c>
      <c r="DW71" s="99">
        <f t="shared" si="113"/>
        <v>
0.27777777777777773</v>
      </c>
      <c r="DX71" s="99">
        <f t="shared" si="113"/>
        <v>
0.27777777777777773</v>
      </c>
      <c r="DY71" s="99">
        <f t="shared" si="113"/>
        <v>
0.33516483516483514</v>
      </c>
      <c r="DZ71" s="99">
        <f t="shared" si="113"/>
        <v>
0.44999999999999996</v>
      </c>
    </row>
    <row r="72" spans="80:130">
      <c r="CB72" s="95">
        <v>
15</v>
      </c>
      <c r="CC72" s="95">
        <v>
4</v>
      </c>
      <c r="CD72" s="95" t="str">
        <f t="shared" si="107"/>
        <v>
処遇加算Ⅲ特定加算Ⅱベア加算から新加算Ⅳ</v>
      </c>
      <c r="CE72" s="99">
        <f t="shared" si="110"/>
        <v>
2.3999999999999994E-2</v>
      </c>
      <c r="CF72" s="99">
        <f t="shared" si="110"/>
        <v>
2.3999999999999994E-2</v>
      </c>
      <c r="CG72" s="99">
        <f t="shared" si="110"/>
        <v>
2.3999999999999994E-2</v>
      </c>
      <c r="CH72" s="99">
        <f t="shared" si="110"/>
        <v>
1.3999999999999999E-2</v>
      </c>
      <c r="CI72" s="99">
        <f t="shared" si="110"/>
        <v>
1.999999999999999E-2</v>
      </c>
      <c r="CJ72" s="99">
        <f t="shared" si="110"/>
        <v>
1.999999999999999E-2</v>
      </c>
      <c r="CK72" s="99">
        <f t="shared" si="110"/>
        <v>
6.9999999999999993E-3</v>
      </c>
      <c r="CL72" s="99">
        <f t="shared" si="110"/>
        <v>
2.7999999999999997E-2</v>
      </c>
      <c r="CM72" s="99">
        <f t="shared" si="110"/>
        <v>
2.7999999999999997E-2</v>
      </c>
      <c r="CN72" s="99">
        <f t="shared" si="110"/>
        <v>
3.3000000000000002E-2</v>
      </c>
      <c r="CO72" s="99">
        <f t="shared" si="111"/>
        <v>
3.599999999999999E-2</v>
      </c>
      <c r="CP72" s="99">
        <f t="shared" si="111"/>
        <v>
3.599999999999999E-2</v>
      </c>
      <c r="CQ72" s="99">
        <f t="shared" si="111"/>
        <v>
3.4000000000000002E-2</v>
      </c>
      <c r="CR72" s="99">
        <f t="shared" si="111"/>
        <v>
1.7999999999999988E-2</v>
      </c>
      <c r="CS72" s="99">
        <f t="shared" si="111"/>
        <v>
1.7999999999999988E-2</v>
      </c>
      <c r="CT72" s="99">
        <f t="shared" si="111"/>
        <v>
1.7999999999999988E-2</v>
      </c>
      <c r="CU72" s="99">
        <f t="shared" si="111"/>
        <v>
3.0000000000000027E-3</v>
      </c>
      <c r="CV72" s="99">
        <f t="shared" si="111"/>
        <v>
3.0000000000000027E-3</v>
      </c>
      <c r="CW72" s="99">
        <f t="shared" si="111"/>
        <v>
3.0000000000000027E-3</v>
      </c>
      <c r="CX72" s="99">
        <f t="shared" si="111"/>
        <v>
3.0000000000000027E-3</v>
      </c>
      <c r="CY72" s="99">
        <f t="shared" si="112"/>
        <v>
3.0000000000000027E-3</v>
      </c>
      <c r="CZ72" s="99">
        <f t="shared" si="112"/>
        <v>
2.3999999999999994E-2</v>
      </c>
      <c r="DA72" s="99">
        <f t="shared" si="112"/>
        <v>
1.999999999999999E-2</v>
      </c>
      <c r="DC72" s="95" t="s">
        <v>
2195</v>
      </c>
      <c r="DD72" s="99">
        <f t="shared" si="114"/>
        <v>
0.16551724137931031</v>
      </c>
      <c r="DE72" s="99">
        <f t="shared" si="113"/>
        <v>
0.16551724137931031</v>
      </c>
      <c r="DF72" s="99">
        <f t="shared" si="113"/>
        <v>
0.16551724137931031</v>
      </c>
      <c r="DG72" s="99">
        <f t="shared" si="113"/>
        <v>
0.22222222222222221</v>
      </c>
      <c r="DH72" s="99">
        <f t="shared" si="113"/>
        <v>
0.31249999999999989</v>
      </c>
      <c r="DI72" s="99">
        <f t="shared" si="113"/>
        <v>
0.31249999999999989</v>
      </c>
      <c r="DJ72" s="99">
        <f t="shared" si="113"/>
        <v>
0.13207547169811318</v>
      </c>
      <c r="DK72" s="99">
        <f t="shared" si="113"/>
        <v>
0.31818181818181818</v>
      </c>
      <c r="DL72" s="99">
        <f t="shared" si="113"/>
        <v>
0.31818181818181818</v>
      </c>
      <c r="DM72" s="99">
        <f t="shared" si="113"/>
        <v>
0.27049180327868855</v>
      </c>
      <c r="DN72" s="99">
        <f t="shared" si="113"/>
        <v>
0.33962264150943389</v>
      </c>
      <c r="DO72" s="99">
        <f t="shared" si="113"/>
        <v>
0.33962264150943389</v>
      </c>
      <c r="DP72" s="99">
        <f t="shared" si="113"/>
        <v>
0.27200000000000002</v>
      </c>
      <c r="DQ72" s="99">
        <f t="shared" si="113"/>
        <v>
0.19999999999999987</v>
      </c>
      <c r="DR72" s="99">
        <f t="shared" si="113"/>
        <v>
0.19999999999999987</v>
      </c>
      <c r="DS72" s="99">
        <f t="shared" si="113"/>
        <v>
0.19999999999999987</v>
      </c>
      <c r="DT72" s="99">
        <f t="shared" si="113"/>
        <v>
6.8181818181818232E-2</v>
      </c>
      <c r="DU72" s="99">
        <f t="shared" si="113"/>
        <v>
6.8181818181818232E-2</v>
      </c>
      <c r="DV72" s="99">
        <f t="shared" si="113"/>
        <v>
0.10344827586206905</v>
      </c>
      <c r="DW72" s="99">
        <f t="shared" si="113"/>
        <v>
0.10344827586206905</v>
      </c>
      <c r="DX72" s="99">
        <f t="shared" si="113"/>
        <v>
0.10344827586206905</v>
      </c>
      <c r="DY72" s="99">
        <f t="shared" si="113"/>
        <v>
0.16551724137931031</v>
      </c>
      <c r="DZ72" s="99">
        <f t="shared" si="113"/>
        <v>
0.31249999999999989</v>
      </c>
    </row>
    <row r="73" spans="80:130">
      <c r="CB73" s="95">
        <v>
15</v>
      </c>
      <c r="CC73" s="95">
        <v>
13</v>
      </c>
      <c r="CD73" s="95" t="str">
        <f t="shared" si="107"/>
        <v>
処遇加算Ⅲ特定加算Ⅱベア加算から新加算Ⅴ（９）</v>
      </c>
      <c r="CE73" s="99">
        <f t="shared" ref="CE73:DA73" si="115">
BD15-AD$17</f>
        <v>
2.0999999999999991E-2</v>
      </c>
      <c r="CF73" s="99">
        <f t="shared" si="115"/>
        <v>
2.0999999999999991E-2</v>
      </c>
      <c r="CG73" s="99">
        <f t="shared" si="115"/>
        <v>
2.0999999999999991E-2</v>
      </c>
      <c r="CH73" s="99">
        <f t="shared" si="115"/>
        <v>
1.0000000000000002E-2</v>
      </c>
      <c r="CI73" s="99">
        <f t="shared" si="115"/>
        <v>
1.0000000000000002E-2</v>
      </c>
      <c r="CJ73" s="99">
        <f t="shared" si="115"/>
        <v>
1.0000000000000002E-2</v>
      </c>
      <c r="CK73" s="99">
        <f t="shared" si="115"/>
        <v>
9.0000000000000011E-3</v>
      </c>
      <c r="CL73" s="99">
        <f t="shared" si="115"/>
        <v>
1.2999999999999998E-2</v>
      </c>
      <c r="CM73" s="99">
        <f t="shared" si="115"/>
        <v>
1.2999999999999998E-2</v>
      </c>
      <c r="CN73" s="99">
        <f t="shared" si="115"/>
        <v>
2.2999999999999993E-2</v>
      </c>
      <c r="CO73" s="99">
        <f t="shared" si="115"/>
        <v>
1.4999999999999999E-2</v>
      </c>
      <c r="CP73" s="99">
        <f t="shared" si="115"/>
        <v>
1.4999999999999999E-2</v>
      </c>
      <c r="CQ73" s="99">
        <f t="shared" si="115"/>
        <v>
2.1000000000000005E-2</v>
      </c>
      <c r="CR73" s="99">
        <f t="shared" si="115"/>
        <v>
1.3999999999999999E-2</v>
      </c>
      <c r="CS73" s="99">
        <f t="shared" si="115"/>
        <v>
1.3999999999999999E-2</v>
      </c>
      <c r="CT73" s="99">
        <f t="shared" si="115"/>
        <v>
1.3999999999999999E-2</v>
      </c>
      <c r="CU73" s="99">
        <f t="shared" si="115"/>
        <v>
6.9999999999999993E-3</v>
      </c>
      <c r="CV73" s="99">
        <f t="shared" si="115"/>
        <v>
6.9999999999999993E-3</v>
      </c>
      <c r="CW73" s="99">
        <f t="shared" si="115"/>
        <v>
5.000000000000001E-3</v>
      </c>
      <c r="CX73" s="99">
        <f t="shared" si="115"/>
        <v>
5.000000000000001E-3</v>
      </c>
      <c r="CY73" s="99">
        <f t="shared" si="115"/>
        <v>
5.000000000000001E-3</v>
      </c>
      <c r="CZ73" s="99">
        <f t="shared" si="115"/>
        <v>
2.0999999999999991E-2</v>
      </c>
      <c r="DA73" s="99">
        <f t="shared" si="115"/>
        <v>
1.0000000000000002E-2</v>
      </c>
      <c r="DC73" s="95" t="s">
        <v>
2196</v>
      </c>
      <c r="DD73" s="99">
        <f>
CE73/BD15</f>
        <v>
0.14788732394366191</v>
      </c>
      <c r="DE73" s="99">
        <f t="shared" ref="DE73:DZ73" si="116">
CF73/BE15</f>
        <v>
0.14788732394366191</v>
      </c>
      <c r="DF73" s="99">
        <f t="shared" si="116"/>
        <v>
0.14788732394366191</v>
      </c>
      <c r="DG73" s="99">
        <f t="shared" si="116"/>
        <v>
0.16949152542372883</v>
      </c>
      <c r="DH73" s="99">
        <f t="shared" si="116"/>
        <v>
0.18518518518518523</v>
      </c>
      <c r="DI73" s="99">
        <f t="shared" si="116"/>
        <v>
0.18518518518518523</v>
      </c>
      <c r="DJ73" s="99">
        <f t="shared" si="116"/>
        <v>
0.16363636363636364</v>
      </c>
      <c r="DK73" s="99">
        <f t="shared" si="116"/>
        <v>
0.17808219178082191</v>
      </c>
      <c r="DL73" s="99">
        <f t="shared" si="116"/>
        <v>
0.17808219178082191</v>
      </c>
      <c r="DM73" s="99">
        <f t="shared" si="116"/>
        <v>
0.20535714285714282</v>
      </c>
      <c r="DN73" s="99">
        <f t="shared" si="116"/>
        <v>
0.1764705882352941</v>
      </c>
      <c r="DO73" s="99">
        <f t="shared" si="116"/>
        <v>
0.1764705882352941</v>
      </c>
      <c r="DP73" s="99">
        <f t="shared" si="116"/>
        <v>
0.18750000000000003</v>
      </c>
      <c r="DQ73" s="99">
        <f t="shared" si="116"/>
        <v>
0.16279069767441856</v>
      </c>
      <c r="DR73" s="99">
        <f t="shared" si="116"/>
        <v>
0.16279069767441856</v>
      </c>
      <c r="DS73" s="99">
        <f t="shared" si="116"/>
        <v>
0.16279069767441856</v>
      </c>
      <c r="DT73" s="99">
        <f t="shared" si="116"/>
        <v>
0.14583333333333331</v>
      </c>
      <c r="DU73" s="99">
        <f t="shared" si="116"/>
        <v>
0.14583333333333331</v>
      </c>
      <c r="DV73" s="99">
        <f t="shared" si="116"/>
        <v>
0.16129032258064518</v>
      </c>
      <c r="DW73" s="99">
        <f t="shared" si="116"/>
        <v>
0.16129032258064518</v>
      </c>
      <c r="DX73" s="99">
        <f t="shared" si="116"/>
        <v>
0.16129032258064518</v>
      </c>
      <c r="DY73" s="99">
        <f t="shared" si="116"/>
        <v>
0.14788732394366191</v>
      </c>
      <c r="DZ73" s="99">
        <f t="shared" si="116"/>
        <v>
0.18518518518518523</v>
      </c>
    </row>
    <row r="74" spans="80:130">
      <c r="CB74" s="95">
        <v>
16</v>
      </c>
      <c r="CC74" s="95">
        <v>
1</v>
      </c>
      <c r="CD74" s="95" t="str">
        <f t="shared" si="107"/>
        <v>
処遇加算Ⅲ特定加算Ⅱベア加算なしから新加算Ⅰ</v>
      </c>
      <c r="CE74" s="99">
        <f t="shared" ref="CE74:CN77" si="117">
BD3-AD$18</f>
        <v>
0.14799999999999999</v>
      </c>
      <c r="CF74" s="99">
        <f t="shared" si="117"/>
        <v>
0.14799999999999999</v>
      </c>
      <c r="CG74" s="99">
        <f t="shared" si="117"/>
        <v>
0.14799999999999999</v>
      </c>
      <c r="CH74" s="99">
        <f t="shared" si="117"/>
        <v>
6.1999999999999993E-2</v>
      </c>
      <c r="CI74" s="99">
        <f t="shared" si="117"/>
        <v>
5.8999999999999983E-2</v>
      </c>
      <c r="CJ74" s="99">
        <f t="shared" si="117"/>
        <v>
5.8999999999999983E-2</v>
      </c>
      <c r="CK74" s="99">
        <f t="shared" si="117"/>
        <v>
4.9999999999999989E-2</v>
      </c>
      <c r="CL74" s="99">
        <f t="shared" si="117"/>
        <v>
8.3000000000000004E-2</v>
      </c>
      <c r="CM74" s="99">
        <f t="shared" si="117"/>
        <v>
8.3000000000000004E-2</v>
      </c>
      <c r="CN74" s="99">
        <f t="shared" si="117"/>
        <v>
0.11499999999999999</v>
      </c>
      <c r="CO74" s="99">
        <f t="shared" ref="CO74:CX77" si="118">
BN3-AN$18</f>
        <v>
9.6000000000000016E-2</v>
      </c>
      <c r="CP74" s="99">
        <f t="shared" si="118"/>
        <v>
9.6000000000000016E-2</v>
      </c>
      <c r="CQ74" s="99">
        <f t="shared" si="118"/>
        <v>
0.11799999999999999</v>
      </c>
      <c r="CR74" s="99">
        <f t="shared" si="118"/>
        <v>
8.4000000000000019E-2</v>
      </c>
      <c r="CS74" s="99">
        <f t="shared" si="118"/>
        <v>
8.4000000000000019E-2</v>
      </c>
      <c r="CT74" s="99">
        <f t="shared" si="118"/>
        <v>
8.4000000000000019E-2</v>
      </c>
      <c r="CU74" s="99">
        <f t="shared" si="118"/>
        <v>
4.200000000000001E-2</v>
      </c>
      <c r="CV74" s="99">
        <f t="shared" si="118"/>
        <v>
4.200000000000001E-2</v>
      </c>
      <c r="CW74" s="99">
        <f t="shared" si="118"/>
        <v>
2.9999999999999992E-2</v>
      </c>
      <c r="CX74" s="99">
        <f t="shared" si="118"/>
        <v>
2.9999999999999992E-2</v>
      </c>
      <c r="CY74" s="99">
        <f t="shared" ref="CY74:DA77" si="119">
BX3-AX$18</f>
        <v>
2.9999999999999992E-2</v>
      </c>
      <c r="CZ74" s="99">
        <f t="shared" si="119"/>
        <v>
0.14799999999999999</v>
      </c>
      <c r="DA74" s="99">
        <f t="shared" si="119"/>
        <v>
5.8999999999999983E-2</v>
      </c>
      <c r="DC74" s="95" t="s">
        <v>
2197</v>
      </c>
      <c r="DD74" s="99">
        <f>
CE74/BD3</f>
        <v>
0.60408163265306125</v>
      </c>
      <c r="DE74" s="99">
        <f t="shared" ref="DE74:DZ77" si="120">
CF74/BE3</f>
        <v>
0.60408163265306125</v>
      </c>
      <c r="DF74" s="99">
        <f t="shared" si="120"/>
        <v>
0.60408163265306125</v>
      </c>
      <c r="DG74" s="99">
        <f t="shared" si="120"/>
        <v>
0.62</v>
      </c>
      <c r="DH74" s="99">
        <f t="shared" si="120"/>
        <v>
0.64130434782608692</v>
      </c>
      <c r="DI74" s="99">
        <f t="shared" si="120"/>
        <v>
0.64130434782608692</v>
      </c>
      <c r="DJ74" s="99">
        <f t="shared" si="120"/>
        <v>
0.58139534883720922</v>
      </c>
      <c r="DK74" s="99">
        <f t="shared" si="120"/>
        <v>
0.6484375</v>
      </c>
      <c r="DL74" s="99">
        <f t="shared" si="120"/>
        <v>
0.6484375</v>
      </c>
      <c r="DM74" s="99">
        <f t="shared" si="120"/>
        <v>
0.63535911602209938</v>
      </c>
      <c r="DN74" s="99">
        <f t="shared" si="120"/>
        <v>
0.64429530201342289</v>
      </c>
      <c r="DO74" s="99">
        <f t="shared" si="120"/>
        <v>
0.64429530201342289</v>
      </c>
      <c r="DP74" s="99">
        <f t="shared" si="120"/>
        <v>
0.63440860215053763</v>
      </c>
      <c r="DQ74" s="99">
        <f t="shared" si="120"/>
        <v>
0.60000000000000009</v>
      </c>
      <c r="DR74" s="99">
        <f t="shared" si="120"/>
        <v>
0.60000000000000009</v>
      </c>
      <c r="DS74" s="99">
        <f t="shared" si="120"/>
        <v>
0.60000000000000009</v>
      </c>
      <c r="DT74" s="99">
        <f t="shared" si="120"/>
        <v>
0.56000000000000005</v>
      </c>
      <c r="DU74" s="99">
        <f t="shared" si="120"/>
        <v>
0.56000000000000005</v>
      </c>
      <c r="DV74" s="99">
        <f t="shared" si="120"/>
        <v>
0.58823529411764697</v>
      </c>
      <c r="DW74" s="99">
        <f t="shared" si="120"/>
        <v>
0.58823529411764697</v>
      </c>
      <c r="DX74" s="99">
        <f t="shared" si="120"/>
        <v>
0.58823529411764697</v>
      </c>
      <c r="DY74" s="99">
        <f t="shared" si="120"/>
        <v>
0.60408163265306125</v>
      </c>
      <c r="DZ74" s="99">
        <f t="shared" si="120"/>
        <v>
0.64130434782608692</v>
      </c>
    </row>
    <row r="75" spans="80:130">
      <c r="CB75" s="95">
        <v>
16</v>
      </c>
      <c r="CC75" s="95">
        <v>
2</v>
      </c>
      <c r="CD75" s="95" t="str">
        <f t="shared" si="107"/>
        <v>
処遇加算Ⅲ特定加算Ⅱベア加算なしから新加算Ⅱ</v>
      </c>
      <c r="CE75" s="99">
        <f t="shared" si="117"/>
        <v>
0.127</v>
      </c>
      <c r="CF75" s="99">
        <f t="shared" si="117"/>
        <v>
0.127</v>
      </c>
      <c r="CG75" s="99">
        <f t="shared" si="117"/>
        <v>
0.127</v>
      </c>
      <c r="CH75" s="99">
        <f t="shared" si="117"/>
        <v>
5.6000000000000001E-2</v>
      </c>
      <c r="CI75" s="99">
        <f t="shared" si="117"/>
        <v>
5.6999999999999981E-2</v>
      </c>
      <c r="CJ75" s="99">
        <f t="shared" si="117"/>
        <v>
5.6999999999999981E-2</v>
      </c>
      <c r="CK75" s="99">
        <f t="shared" si="117"/>
        <v>
4.6999999999999986E-2</v>
      </c>
      <c r="CL75" s="99">
        <f t="shared" si="117"/>
        <v>
7.6999999999999999E-2</v>
      </c>
      <c r="CM75" s="99">
        <f t="shared" si="117"/>
        <v>
7.6999999999999999E-2</v>
      </c>
      <c r="CN75" s="99">
        <f t="shared" si="117"/>
        <v>
0.10799999999999998</v>
      </c>
      <c r="CO75" s="99">
        <f t="shared" si="118"/>
        <v>
9.3000000000000013E-2</v>
      </c>
      <c r="CP75" s="99">
        <f t="shared" si="118"/>
        <v>
9.3000000000000013E-2</v>
      </c>
      <c r="CQ75" s="99">
        <f t="shared" si="118"/>
        <v>
0.10999999999999999</v>
      </c>
      <c r="CR75" s="99">
        <f t="shared" si="118"/>
        <v>
8.0000000000000016E-2</v>
      </c>
      <c r="CS75" s="99">
        <f t="shared" si="118"/>
        <v>
8.0000000000000016E-2</v>
      </c>
      <c r="CT75" s="99">
        <f t="shared" si="118"/>
        <v>
8.0000000000000016E-2</v>
      </c>
      <c r="CU75" s="99">
        <f t="shared" si="118"/>
        <v>
3.8000000000000006E-2</v>
      </c>
      <c r="CV75" s="99">
        <f t="shared" si="118"/>
        <v>
3.8000000000000006E-2</v>
      </c>
      <c r="CW75" s="99">
        <f t="shared" si="118"/>
        <v>
2.5999999999999995E-2</v>
      </c>
      <c r="CX75" s="99">
        <f t="shared" si="118"/>
        <v>
2.5999999999999995E-2</v>
      </c>
      <c r="CY75" s="99">
        <f t="shared" si="119"/>
        <v>
2.5999999999999995E-2</v>
      </c>
      <c r="CZ75" s="99">
        <f t="shared" si="119"/>
        <v>
0.127</v>
      </c>
      <c r="DA75" s="99">
        <f t="shared" si="119"/>
        <v>
5.6999999999999981E-2</v>
      </c>
      <c r="DC75" s="95" t="s">
        <v>
2198</v>
      </c>
      <c r="DD75" s="99">
        <f t="shared" ref="DD75:DD77" si="121">
CE75/BD4</f>
        <v>
0.5669642857142857</v>
      </c>
      <c r="DE75" s="99">
        <f t="shared" si="120"/>
        <v>
0.5669642857142857</v>
      </c>
      <c r="DF75" s="99">
        <f t="shared" si="120"/>
        <v>
0.5669642857142857</v>
      </c>
      <c r="DG75" s="99">
        <f t="shared" si="120"/>
        <v>
0.5957446808510638</v>
      </c>
      <c r="DH75" s="99">
        <f t="shared" si="120"/>
        <v>
0.63333333333333319</v>
      </c>
      <c r="DI75" s="99">
        <f t="shared" si="120"/>
        <v>
0.63333333333333319</v>
      </c>
      <c r="DJ75" s="99">
        <f t="shared" si="120"/>
        <v>
0.56626506024096379</v>
      </c>
      <c r="DK75" s="99">
        <f t="shared" si="120"/>
        <v>
0.63114754098360659</v>
      </c>
      <c r="DL75" s="99">
        <f t="shared" si="120"/>
        <v>
0.63114754098360659</v>
      </c>
      <c r="DM75" s="99">
        <f t="shared" si="120"/>
        <v>
0.6206896551724137</v>
      </c>
      <c r="DN75" s="99">
        <f t="shared" si="120"/>
        <v>
0.63698630136986301</v>
      </c>
      <c r="DO75" s="99">
        <f t="shared" si="120"/>
        <v>
0.63698630136986301</v>
      </c>
      <c r="DP75" s="99">
        <f t="shared" si="120"/>
        <v>
0.6179775280898876</v>
      </c>
      <c r="DQ75" s="99">
        <f t="shared" si="120"/>
        <v>
0.58823529411764708</v>
      </c>
      <c r="DR75" s="99">
        <f t="shared" si="120"/>
        <v>
0.58823529411764708</v>
      </c>
      <c r="DS75" s="99">
        <f t="shared" si="120"/>
        <v>
0.58823529411764708</v>
      </c>
      <c r="DT75" s="99">
        <f t="shared" si="120"/>
        <v>
0.53521126760563387</v>
      </c>
      <c r="DU75" s="99">
        <f t="shared" si="120"/>
        <v>
0.53521126760563387</v>
      </c>
      <c r="DV75" s="99">
        <f t="shared" si="120"/>
        <v>
0.55319148936170215</v>
      </c>
      <c r="DW75" s="99">
        <f t="shared" si="120"/>
        <v>
0.55319148936170215</v>
      </c>
      <c r="DX75" s="99">
        <f t="shared" si="120"/>
        <v>
0.55319148936170215</v>
      </c>
      <c r="DY75" s="99">
        <f t="shared" si="120"/>
        <v>
0.5669642857142857</v>
      </c>
      <c r="DZ75" s="99">
        <f t="shared" si="120"/>
        <v>
0.63333333333333319</v>
      </c>
    </row>
    <row r="76" spans="80:130">
      <c r="CB76" s="95">
        <v>
16</v>
      </c>
      <c r="CC76" s="95">
        <v>
3</v>
      </c>
      <c r="CD76" s="95" t="str">
        <f t="shared" si="107"/>
        <v>
処遇加算Ⅲ特定加算Ⅱベア加算なしから新加算Ⅲ</v>
      </c>
      <c r="CE76" s="99">
        <f t="shared" si="117"/>
        <v>
8.4999999999999992E-2</v>
      </c>
      <c r="CF76" s="99">
        <f t="shared" si="117"/>
        <v>
8.4999999999999992E-2</v>
      </c>
      <c r="CG76" s="99">
        <f t="shared" si="117"/>
        <v>
8.4999999999999992E-2</v>
      </c>
      <c r="CH76" s="99">
        <f t="shared" si="117"/>
        <v>
4.1000000000000002E-2</v>
      </c>
      <c r="CI76" s="99">
        <f t="shared" si="117"/>
        <v>
4.6999999999999986E-2</v>
      </c>
      <c r="CJ76" s="99">
        <f t="shared" si="117"/>
        <v>
4.6999999999999986E-2</v>
      </c>
      <c r="CK76" s="99">
        <f t="shared" si="117"/>
        <v>
0.03</v>
      </c>
      <c r="CL76" s="99">
        <f t="shared" si="117"/>
        <v>
6.5000000000000002E-2</v>
      </c>
      <c r="CM76" s="99">
        <f t="shared" si="117"/>
        <v>
6.5000000000000002E-2</v>
      </c>
      <c r="CN76" s="99">
        <f t="shared" si="117"/>
        <v>
8.3999999999999991E-2</v>
      </c>
      <c r="CO76" s="99">
        <f t="shared" si="118"/>
        <v>
8.1000000000000003E-2</v>
      </c>
      <c r="CP76" s="99">
        <f t="shared" si="118"/>
        <v>
8.1000000000000003E-2</v>
      </c>
      <c r="CQ76" s="99">
        <f t="shared" si="118"/>
        <v>
8.6999999999999994E-2</v>
      </c>
      <c r="CR76" s="99">
        <f t="shared" si="118"/>
        <v>
5.7000000000000002E-2</v>
      </c>
      <c r="CS76" s="99">
        <f t="shared" si="118"/>
        <v>
5.7000000000000002E-2</v>
      </c>
      <c r="CT76" s="99">
        <f t="shared" si="118"/>
        <v>
5.7000000000000002E-2</v>
      </c>
      <c r="CU76" s="99">
        <f t="shared" si="118"/>
        <v>
2.0999999999999998E-2</v>
      </c>
      <c r="CV76" s="99">
        <f t="shared" si="118"/>
        <v>
2.0999999999999998E-2</v>
      </c>
      <c r="CW76" s="99">
        <f t="shared" si="118"/>
        <v>
1.4999999999999999E-2</v>
      </c>
      <c r="CX76" s="99">
        <f t="shared" si="118"/>
        <v>
1.4999999999999999E-2</v>
      </c>
      <c r="CY76" s="99">
        <f t="shared" si="119"/>
        <v>
1.4999999999999999E-2</v>
      </c>
      <c r="CZ76" s="99">
        <f t="shared" si="119"/>
        <v>
8.4999999999999992E-2</v>
      </c>
      <c r="DA76" s="99">
        <f t="shared" si="119"/>
        <v>
4.6999999999999986E-2</v>
      </c>
      <c r="DC76" s="95" t="s">
        <v>
2199</v>
      </c>
      <c r="DD76" s="99">
        <f t="shared" si="121"/>
        <v>
0.46703296703296698</v>
      </c>
      <c r="DE76" s="99">
        <f t="shared" si="120"/>
        <v>
0.46703296703296698</v>
      </c>
      <c r="DF76" s="99">
        <f t="shared" si="120"/>
        <v>
0.46703296703296698</v>
      </c>
      <c r="DG76" s="99">
        <f t="shared" si="120"/>
        <v>
0.51898734177215189</v>
      </c>
      <c r="DH76" s="99">
        <f t="shared" si="120"/>
        <v>
0.58749999999999991</v>
      </c>
      <c r="DI76" s="99">
        <f t="shared" si="120"/>
        <v>
0.58749999999999991</v>
      </c>
      <c r="DJ76" s="99">
        <f t="shared" si="120"/>
        <v>
0.45454545454545453</v>
      </c>
      <c r="DK76" s="99">
        <f t="shared" si="120"/>
        <v>
0.59090909090909094</v>
      </c>
      <c r="DL76" s="99">
        <f t="shared" si="120"/>
        <v>
0.59090909090909094</v>
      </c>
      <c r="DM76" s="99">
        <f t="shared" si="120"/>
        <v>
0.55999999999999994</v>
      </c>
      <c r="DN76" s="99">
        <f t="shared" si="120"/>
        <v>
0.60447761194029848</v>
      </c>
      <c r="DO76" s="99">
        <f t="shared" si="120"/>
        <v>
0.60447761194029848</v>
      </c>
      <c r="DP76" s="99">
        <f t="shared" si="120"/>
        <v>
0.56129032258064515</v>
      </c>
      <c r="DQ76" s="99">
        <f t="shared" si="120"/>
        <v>
0.50442477876106195</v>
      </c>
      <c r="DR76" s="99">
        <f t="shared" si="120"/>
        <v>
0.50442477876106195</v>
      </c>
      <c r="DS76" s="99">
        <f t="shared" si="120"/>
        <v>
0.50442477876106195</v>
      </c>
      <c r="DT76" s="99">
        <f t="shared" si="120"/>
        <v>
0.38888888888888884</v>
      </c>
      <c r="DU76" s="99">
        <f t="shared" si="120"/>
        <v>
0.38888888888888884</v>
      </c>
      <c r="DV76" s="99">
        <f t="shared" si="120"/>
        <v>
0.41666666666666669</v>
      </c>
      <c r="DW76" s="99">
        <f t="shared" si="120"/>
        <v>
0.41666666666666669</v>
      </c>
      <c r="DX76" s="99">
        <f t="shared" si="120"/>
        <v>
0.41666666666666669</v>
      </c>
      <c r="DY76" s="99">
        <f t="shared" si="120"/>
        <v>
0.46703296703296698</v>
      </c>
      <c r="DZ76" s="99">
        <f t="shared" si="120"/>
        <v>
0.58749999999999991</v>
      </c>
    </row>
    <row r="77" spans="80:130">
      <c r="CB77" s="95">
        <v>
16</v>
      </c>
      <c r="CC77" s="95">
        <v>
4</v>
      </c>
      <c r="CD77" s="95" t="str">
        <f t="shared" si="107"/>
        <v>
処遇加算Ⅲ特定加算Ⅱベア加算なしから新加算Ⅳ</v>
      </c>
      <c r="CE77" s="99">
        <f t="shared" si="117"/>
        <v>
4.7999999999999987E-2</v>
      </c>
      <c r="CF77" s="99">
        <f t="shared" si="117"/>
        <v>
4.7999999999999987E-2</v>
      </c>
      <c r="CG77" s="99">
        <f t="shared" si="117"/>
        <v>
4.7999999999999987E-2</v>
      </c>
      <c r="CH77" s="99">
        <f t="shared" si="117"/>
        <v>
2.5000000000000001E-2</v>
      </c>
      <c r="CI77" s="99">
        <f t="shared" si="117"/>
        <v>
3.0999999999999986E-2</v>
      </c>
      <c r="CJ77" s="99">
        <f t="shared" si="117"/>
        <v>
3.0999999999999986E-2</v>
      </c>
      <c r="CK77" s="99">
        <f t="shared" si="117"/>
        <v>
1.7000000000000001E-2</v>
      </c>
      <c r="CL77" s="99">
        <f t="shared" si="117"/>
        <v>
4.2999999999999997E-2</v>
      </c>
      <c r="CM77" s="99">
        <f t="shared" si="117"/>
        <v>
4.2999999999999997E-2</v>
      </c>
      <c r="CN77" s="99">
        <f t="shared" si="117"/>
        <v>
5.5999999999999994E-2</v>
      </c>
      <c r="CO77" s="99">
        <f t="shared" si="118"/>
        <v>
5.2999999999999992E-2</v>
      </c>
      <c r="CP77" s="99">
        <f t="shared" si="118"/>
        <v>
5.2999999999999992E-2</v>
      </c>
      <c r="CQ77" s="99">
        <f t="shared" si="118"/>
        <v>
5.6999999999999995E-2</v>
      </c>
      <c r="CR77" s="99">
        <f t="shared" si="118"/>
        <v>
3.3999999999999996E-2</v>
      </c>
      <c r="CS77" s="99">
        <f t="shared" si="118"/>
        <v>
3.3999999999999996E-2</v>
      </c>
      <c r="CT77" s="99">
        <f t="shared" si="118"/>
        <v>
3.3999999999999996E-2</v>
      </c>
      <c r="CU77" s="99">
        <f t="shared" si="118"/>
        <v>
1.1000000000000003E-2</v>
      </c>
      <c r="CV77" s="99">
        <f t="shared" si="118"/>
        <v>
1.1000000000000003E-2</v>
      </c>
      <c r="CW77" s="99">
        <f t="shared" si="118"/>
        <v>
8.0000000000000036E-3</v>
      </c>
      <c r="CX77" s="99">
        <f t="shared" si="118"/>
        <v>
8.0000000000000036E-3</v>
      </c>
      <c r="CY77" s="99">
        <f t="shared" si="119"/>
        <v>
8.0000000000000036E-3</v>
      </c>
      <c r="CZ77" s="99">
        <f t="shared" si="119"/>
        <v>
4.7999999999999987E-2</v>
      </c>
      <c r="DA77" s="99">
        <f t="shared" si="119"/>
        <v>
3.0999999999999986E-2</v>
      </c>
      <c r="DC77" s="95" t="s">
        <v>
2200</v>
      </c>
      <c r="DD77" s="99">
        <f t="shared" si="121"/>
        <v>
0.33103448275862063</v>
      </c>
      <c r="DE77" s="99">
        <f t="shared" si="120"/>
        <v>
0.33103448275862063</v>
      </c>
      <c r="DF77" s="99">
        <f t="shared" si="120"/>
        <v>
0.33103448275862063</v>
      </c>
      <c r="DG77" s="99">
        <f t="shared" si="120"/>
        <v>
0.39682539682539686</v>
      </c>
      <c r="DH77" s="99">
        <f t="shared" si="120"/>
        <v>
0.48437499999999989</v>
      </c>
      <c r="DI77" s="99">
        <f t="shared" si="120"/>
        <v>
0.48437499999999989</v>
      </c>
      <c r="DJ77" s="99">
        <f t="shared" si="120"/>
        <v>
0.32075471698113206</v>
      </c>
      <c r="DK77" s="99">
        <f t="shared" si="120"/>
        <v>
0.48863636363636365</v>
      </c>
      <c r="DL77" s="99">
        <f t="shared" si="120"/>
        <v>
0.48863636363636365</v>
      </c>
      <c r="DM77" s="99">
        <f t="shared" si="120"/>
        <v>
0.45901639344262291</v>
      </c>
      <c r="DN77" s="99">
        <f t="shared" si="120"/>
        <v>
0.49999999999999994</v>
      </c>
      <c r="DO77" s="99">
        <f t="shared" si="120"/>
        <v>
0.49999999999999994</v>
      </c>
      <c r="DP77" s="99">
        <f t="shared" si="120"/>
        <v>
0.45599999999999996</v>
      </c>
      <c r="DQ77" s="99">
        <f t="shared" si="120"/>
        <v>
0.37777777777777777</v>
      </c>
      <c r="DR77" s="99">
        <f t="shared" si="120"/>
        <v>
0.37777777777777777</v>
      </c>
      <c r="DS77" s="99">
        <f t="shared" si="120"/>
        <v>
0.37777777777777777</v>
      </c>
      <c r="DT77" s="99">
        <f t="shared" si="120"/>
        <v>
0.25000000000000006</v>
      </c>
      <c r="DU77" s="99">
        <f t="shared" si="120"/>
        <v>
0.25000000000000006</v>
      </c>
      <c r="DV77" s="99">
        <f t="shared" si="120"/>
        <v>
0.27586206896551735</v>
      </c>
      <c r="DW77" s="99">
        <f t="shared" si="120"/>
        <v>
0.27586206896551735</v>
      </c>
      <c r="DX77" s="99">
        <f t="shared" si="120"/>
        <v>
0.27586206896551735</v>
      </c>
      <c r="DY77" s="99">
        <f t="shared" si="120"/>
        <v>
0.33103448275862063</v>
      </c>
      <c r="DZ77" s="99">
        <f t="shared" si="120"/>
        <v>
0.48437499999999989</v>
      </c>
    </row>
    <row r="78" spans="80:130">
      <c r="CB78" s="95">
        <v>
16</v>
      </c>
      <c r="CC78" s="95">
        <v>
16</v>
      </c>
      <c r="CD78" s="95" t="str">
        <f t="shared" si="107"/>
        <v>
処遇加算Ⅲ特定加算Ⅱベア加算なしから新加算Ⅴ（12）</v>
      </c>
      <c r="CE78" s="99">
        <f t="shared" ref="CE78:DA78" si="122">
BD18-AD$18</f>
        <v>
2.1000000000000005E-2</v>
      </c>
      <c r="CF78" s="99">
        <f t="shared" si="122"/>
        <v>
2.1000000000000005E-2</v>
      </c>
      <c r="CG78" s="99">
        <f t="shared" si="122"/>
        <v>
2.1000000000000005E-2</v>
      </c>
      <c r="CH78" s="99">
        <f t="shared" si="122"/>
        <v>
1.0000000000000002E-2</v>
      </c>
      <c r="CI78" s="99">
        <f t="shared" si="122"/>
        <v>
1.0000000000000002E-2</v>
      </c>
      <c r="CJ78" s="99">
        <f t="shared" si="122"/>
        <v>
1.0000000000000002E-2</v>
      </c>
      <c r="CK78" s="99">
        <f t="shared" si="122"/>
        <v>
9.0000000000000011E-3</v>
      </c>
      <c r="CL78" s="99">
        <f t="shared" si="122"/>
        <v>
1.2999999999999998E-2</v>
      </c>
      <c r="CM78" s="99">
        <f t="shared" si="122"/>
        <v>
1.2999999999999998E-2</v>
      </c>
      <c r="CN78" s="99">
        <f t="shared" si="122"/>
        <v>
2.2999999999999993E-2</v>
      </c>
      <c r="CO78" s="99">
        <f t="shared" si="122"/>
        <v>
1.4999999999999999E-2</v>
      </c>
      <c r="CP78" s="99">
        <f t="shared" si="122"/>
        <v>
1.4999999999999999E-2</v>
      </c>
      <c r="CQ78" s="99">
        <f t="shared" si="122"/>
        <v>
2.1000000000000005E-2</v>
      </c>
      <c r="CR78" s="99">
        <f t="shared" si="122"/>
        <v>
1.4000000000000005E-2</v>
      </c>
      <c r="CS78" s="99">
        <f t="shared" si="122"/>
        <v>
1.4000000000000005E-2</v>
      </c>
      <c r="CT78" s="99">
        <f t="shared" si="122"/>
        <v>
1.4000000000000005E-2</v>
      </c>
      <c r="CU78" s="99">
        <f t="shared" si="122"/>
        <v>
6.9999999999999993E-3</v>
      </c>
      <c r="CV78" s="99">
        <f t="shared" si="122"/>
        <v>
6.9999999999999993E-3</v>
      </c>
      <c r="CW78" s="99">
        <f t="shared" si="122"/>
        <v>
5.000000000000001E-3</v>
      </c>
      <c r="CX78" s="99">
        <f t="shared" si="122"/>
        <v>
5.000000000000001E-3</v>
      </c>
      <c r="CY78" s="99">
        <f t="shared" si="122"/>
        <v>
5.000000000000001E-3</v>
      </c>
      <c r="CZ78" s="99">
        <f t="shared" si="122"/>
        <v>
2.1000000000000005E-2</v>
      </c>
      <c r="DA78" s="99">
        <f t="shared" si="122"/>
        <v>
1.0000000000000002E-2</v>
      </c>
      <c r="DC78" s="95" t="s">
        <v>
2201</v>
      </c>
      <c r="DD78" s="99">
        <f>
CE78/BD18</f>
        <v>
0.17796610169491528</v>
      </c>
      <c r="DE78" s="99">
        <f t="shared" ref="DE78:DZ78" si="123">
CF78/BE18</f>
        <v>
0.17796610169491528</v>
      </c>
      <c r="DF78" s="99">
        <f t="shared" si="123"/>
        <v>
0.17796610169491528</v>
      </c>
      <c r="DG78" s="99">
        <f t="shared" si="123"/>
        <v>
0.20833333333333337</v>
      </c>
      <c r="DH78" s="99">
        <f t="shared" si="123"/>
        <v>
0.23255813953488375</v>
      </c>
      <c r="DI78" s="99">
        <f t="shared" si="123"/>
        <v>
0.23255813953488375</v>
      </c>
      <c r="DJ78" s="99">
        <f t="shared" si="123"/>
        <v>
0.2</v>
      </c>
      <c r="DK78" s="99">
        <f t="shared" si="123"/>
        <v>
0.22413793103448273</v>
      </c>
      <c r="DL78" s="99">
        <f t="shared" si="123"/>
        <v>
0.22413793103448273</v>
      </c>
      <c r="DM78" s="99">
        <f t="shared" si="123"/>
        <v>
0.25842696629213474</v>
      </c>
      <c r="DN78" s="99">
        <f t="shared" si="123"/>
        <v>
0.22058823529411761</v>
      </c>
      <c r="DO78" s="99">
        <f t="shared" si="123"/>
        <v>
0.22058823529411761</v>
      </c>
      <c r="DP78" s="99">
        <f t="shared" si="123"/>
        <v>
0.2359550561797753</v>
      </c>
      <c r="DQ78" s="99">
        <f t="shared" si="123"/>
        <v>
0.20000000000000007</v>
      </c>
      <c r="DR78" s="99">
        <f t="shared" si="123"/>
        <v>
0.20000000000000007</v>
      </c>
      <c r="DS78" s="99">
        <f t="shared" si="123"/>
        <v>
0.20000000000000007</v>
      </c>
      <c r="DT78" s="99">
        <f t="shared" si="123"/>
        <v>
0.17499999999999999</v>
      </c>
      <c r="DU78" s="99">
        <f t="shared" si="123"/>
        <v>
0.17499999999999999</v>
      </c>
      <c r="DV78" s="99">
        <f t="shared" si="123"/>
        <v>
0.19230769230769235</v>
      </c>
      <c r="DW78" s="99">
        <f t="shared" si="123"/>
        <v>
0.19230769230769235</v>
      </c>
      <c r="DX78" s="99">
        <f t="shared" si="123"/>
        <v>
0.19230769230769235</v>
      </c>
      <c r="DY78" s="99">
        <f t="shared" si="123"/>
        <v>
0.17796610169491528</v>
      </c>
      <c r="DZ78" s="99">
        <f t="shared" si="123"/>
        <v>
0.23255813953488375</v>
      </c>
    </row>
    <row r="79" spans="80:130">
      <c r="CB79" s="95">
        <v>
17</v>
      </c>
      <c r="CC79" s="95">
        <v>
1</v>
      </c>
      <c r="CD79" s="95" t="str">
        <f t="shared" si="107"/>
        <v>
処遇加算Ⅲ特定加算なしベア加算から新加算Ⅰ</v>
      </c>
      <c r="CE79" s="99">
        <f t="shared" ref="CE79:CN82" si="124">
BD3-AD$19</f>
        <v>
0.16599999999999998</v>
      </c>
      <c r="CF79" s="99">
        <f t="shared" si="124"/>
        <v>
0.16599999999999998</v>
      </c>
      <c r="CG79" s="99">
        <f t="shared" si="124"/>
        <v>
0.16599999999999998</v>
      </c>
      <c r="CH79" s="99">
        <f t="shared" si="124"/>
        <v>
6.5999999999999989E-2</v>
      </c>
      <c r="CI79" s="99">
        <f t="shared" si="124"/>
        <v>
5.7999999999999982E-2</v>
      </c>
      <c r="CJ79" s="99">
        <f t="shared" si="124"/>
        <v>
5.7999999999999982E-2</v>
      </c>
      <c r="CK79" s="99">
        <f t="shared" si="124"/>
        <v>
5.6999999999999995E-2</v>
      </c>
      <c r="CL79" s="99">
        <f t="shared" si="124"/>
        <v>
0.08</v>
      </c>
      <c r="CM79" s="99">
        <f t="shared" si="124"/>
        <v>
0.08</v>
      </c>
      <c r="CN79" s="99">
        <f t="shared" si="124"/>
        <v>
0.11599999999999999</v>
      </c>
      <c r="CO79" s="99">
        <f t="shared" ref="CO79:CX82" si="125">
BN3-AN$19</f>
        <v>
9.1000000000000025E-2</v>
      </c>
      <c r="CP79" s="99">
        <f t="shared" si="125"/>
        <v>
9.1000000000000025E-2</v>
      </c>
      <c r="CQ79" s="99">
        <f t="shared" si="125"/>
        <v>
0.11799999999999999</v>
      </c>
      <c r="CR79" s="99">
        <f t="shared" si="125"/>
        <v>
9.1000000000000011E-2</v>
      </c>
      <c r="CS79" s="99">
        <f t="shared" si="125"/>
        <v>
9.1000000000000011E-2</v>
      </c>
      <c r="CT79" s="99">
        <f t="shared" si="125"/>
        <v>
9.1000000000000011E-2</v>
      </c>
      <c r="CU79" s="99">
        <f t="shared" si="125"/>
        <v>
5.1000000000000011E-2</v>
      </c>
      <c r="CV79" s="99">
        <f t="shared" si="125"/>
        <v>
5.1000000000000011E-2</v>
      </c>
      <c r="CW79" s="99">
        <f t="shared" si="125"/>
        <v>
3.599999999999999E-2</v>
      </c>
      <c r="CX79" s="99">
        <f t="shared" si="125"/>
        <v>
3.599999999999999E-2</v>
      </c>
      <c r="CY79" s="99">
        <f t="shared" ref="CY79:DA82" si="126">
BX3-AX$19</f>
        <v>
3.599999999999999E-2</v>
      </c>
      <c r="CZ79" s="99">
        <f t="shared" si="126"/>
        <v>
0.16599999999999998</v>
      </c>
      <c r="DA79" s="99">
        <f t="shared" si="126"/>
        <v>
5.7999999999999982E-2</v>
      </c>
      <c r="DC79" s="95" t="s">
        <v>
2202</v>
      </c>
      <c r="DD79" s="99">
        <f>
CE79/BD3</f>
        <v>
0.67755102040816317</v>
      </c>
      <c r="DE79" s="99">
        <f t="shared" ref="DE79:DZ82" si="127">
CF79/BE3</f>
        <v>
0.67755102040816317</v>
      </c>
      <c r="DF79" s="99">
        <f t="shared" si="127"/>
        <v>
0.67755102040816317</v>
      </c>
      <c r="DG79" s="99">
        <f t="shared" si="127"/>
        <v>
0.65999999999999992</v>
      </c>
      <c r="DH79" s="99">
        <f t="shared" si="127"/>
        <v>
0.63043478260869557</v>
      </c>
      <c r="DI79" s="99">
        <f t="shared" si="127"/>
        <v>
0.63043478260869557</v>
      </c>
      <c r="DJ79" s="99">
        <f t="shared" si="127"/>
        <v>
0.66279069767441856</v>
      </c>
      <c r="DK79" s="99">
        <f t="shared" si="127"/>
        <v>
0.625</v>
      </c>
      <c r="DL79" s="99">
        <f t="shared" si="127"/>
        <v>
0.625</v>
      </c>
      <c r="DM79" s="99">
        <f t="shared" si="127"/>
        <v>
0.64088397790055252</v>
      </c>
      <c r="DN79" s="99">
        <f t="shared" si="127"/>
        <v>
0.61073825503355716</v>
      </c>
      <c r="DO79" s="99">
        <f t="shared" si="127"/>
        <v>
0.61073825503355716</v>
      </c>
      <c r="DP79" s="99">
        <f t="shared" si="127"/>
        <v>
0.63440860215053763</v>
      </c>
      <c r="DQ79" s="99">
        <f t="shared" si="127"/>
        <v>
0.65</v>
      </c>
      <c r="DR79" s="99">
        <f t="shared" si="127"/>
        <v>
0.65</v>
      </c>
      <c r="DS79" s="99">
        <f t="shared" si="127"/>
        <v>
0.65</v>
      </c>
      <c r="DT79" s="99">
        <f t="shared" si="127"/>
        <v>
0.68</v>
      </c>
      <c r="DU79" s="99">
        <f t="shared" si="127"/>
        <v>
0.68</v>
      </c>
      <c r="DV79" s="99">
        <f t="shared" si="127"/>
        <v>
0.70588235294117641</v>
      </c>
      <c r="DW79" s="99">
        <f t="shared" si="127"/>
        <v>
0.70588235294117641</v>
      </c>
      <c r="DX79" s="99">
        <f t="shared" si="127"/>
        <v>
0.70588235294117641</v>
      </c>
      <c r="DY79" s="99">
        <f t="shared" si="127"/>
        <v>
0.67755102040816317</v>
      </c>
      <c r="DZ79" s="99">
        <f t="shared" si="127"/>
        <v>
0.63043478260869557</v>
      </c>
    </row>
    <row r="80" spans="80:130">
      <c r="CB80" s="95">
        <v>
17</v>
      </c>
      <c r="CC80" s="95">
        <v>
2</v>
      </c>
      <c r="CD80" s="95" t="str">
        <f t="shared" si="107"/>
        <v>
処遇加算Ⅲ特定加算なしベア加算から新加算Ⅱ</v>
      </c>
      <c r="CE80" s="99">
        <f t="shared" si="124"/>
        <v>
0.14500000000000002</v>
      </c>
      <c r="CF80" s="99">
        <f t="shared" si="124"/>
        <v>
0.14500000000000002</v>
      </c>
      <c r="CG80" s="99">
        <f t="shared" si="124"/>
        <v>
0.14500000000000002</v>
      </c>
      <c r="CH80" s="99">
        <f t="shared" si="124"/>
        <v>
0.06</v>
      </c>
      <c r="CI80" s="99">
        <f t="shared" si="124"/>
        <v>
5.599999999999998E-2</v>
      </c>
      <c r="CJ80" s="99">
        <f t="shared" si="124"/>
        <v>
5.599999999999998E-2</v>
      </c>
      <c r="CK80" s="99">
        <f t="shared" si="124"/>
        <v>
5.3999999999999992E-2</v>
      </c>
      <c r="CL80" s="99">
        <f t="shared" si="124"/>
        <v>
7.3999999999999996E-2</v>
      </c>
      <c r="CM80" s="99">
        <f t="shared" si="124"/>
        <v>
7.3999999999999996E-2</v>
      </c>
      <c r="CN80" s="99">
        <f t="shared" si="124"/>
        <v>
0.10899999999999999</v>
      </c>
      <c r="CO80" s="99">
        <f t="shared" si="125"/>
        <v>
8.8000000000000023E-2</v>
      </c>
      <c r="CP80" s="99">
        <f t="shared" si="125"/>
        <v>
8.8000000000000023E-2</v>
      </c>
      <c r="CQ80" s="99">
        <f t="shared" si="125"/>
        <v>
0.10999999999999999</v>
      </c>
      <c r="CR80" s="99">
        <f t="shared" si="125"/>
        <v>
8.7000000000000008E-2</v>
      </c>
      <c r="CS80" s="99">
        <f t="shared" si="125"/>
        <v>
8.7000000000000008E-2</v>
      </c>
      <c r="CT80" s="99">
        <f t="shared" si="125"/>
        <v>
8.7000000000000008E-2</v>
      </c>
      <c r="CU80" s="99">
        <f t="shared" si="125"/>
        <v>
4.7000000000000007E-2</v>
      </c>
      <c r="CV80" s="99">
        <f t="shared" si="125"/>
        <v>
4.7000000000000007E-2</v>
      </c>
      <c r="CW80" s="99">
        <f t="shared" si="125"/>
        <v>
3.1999999999999994E-2</v>
      </c>
      <c r="CX80" s="99">
        <f t="shared" si="125"/>
        <v>
3.1999999999999994E-2</v>
      </c>
      <c r="CY80" s="99">
        <f t="shared" si="126"/>
        <v>
3.1999999999999994E-2</v>
      </c>
      <c r="CZ80" s="99">
        <f t="shared" si="126"/>
        <v>
0.14500000000000002</v>
      </c>
      <c r="DA80" s="99">
        <f t="shared" si="126"/>
        <v>
5.599999999999998E-2</v>
      </c>
      <c r="DC80" s="95" t="s">
        <v>
2203</v>
      </c>
      <c r="DD80" s="99">
        <f t="shared" ref="DD80:DD82" si="128">
CE80/BD4</f>
        <v>
0.6473214285714286</v>
      </c>
      <c r="DE80" s="99">
        <f t="shared" si="127"/>
        <v>
0.6473214285714286</v>
      </c>
      <c r="DF80" s="99">
        <f t="shared" si="127"/>
        <v>
0.6473214285714286</v>
      </c>
      <c r="DG80" s="99">
        <f t="shared" si="127"/>
        <v>
0.63829787234042545</v>
      </c>
      <c r="DH80" s="99">
        <f t="shared" si="127"/>
        <v>
0.62222222222222212</v>
      </c>
      <c r="DI80" s="99">
        <f t="shared" si="127"/>
        <v>
0.62222222222222212</v>
      </c>
      <c r="DJ80" s="99">
        <f t="shared" si="127"/>
        <v>
0.6506024096385542</v>
      </c>
      <c r="DK80" s="99">
        <f t="shared" si="127"/>
        <v>
0.60655737704918034</v>
      </c>
      <c r="DL80" s="99">
        <f t="shared" si="127"/>
        <v>
0.60655737704918034</v>
      </c>
      <c r="DM80" s="99">
        <f t="shared" si="127"/>
        <v>
0.62643678160919536</v>
      </c>
      <c r="DN80" s="99">
        <f t="shared" si="127"/>
        <v>
0.60273972602739734</v>
      </c>
      <c r="DO80" s="99">
        <f t="shared" si="127"/>
        <v>
0.60273972602739734</v>
      </c>
      <c r="DP80" s="99">
        <f t="shared" si="127"/>
        <v>
0.6179775280898876</v>
      </c>
      <c r="DQ80" s="99">
        <f t="shared" si="127"/>
        <v>
0.63970588235294124</v>
      </c>
      <c r="DR80" s="99">
        <f t="shared" si="127"/>
        <v>
0.63970588235294124</v>
      </c>
      <c r="DS80" s="99">
        <f t="shared" si="127"/>
        <v>
0.63970588235294124</v>
      </c>
      <c r="DT80" s="99">
        <f t="shared" si="127"/>
        <v>
0.6619718309859155</v>
      </c>
      <c r="DU80" s="99">
        <f t="shared" si="127"/>
        <v>
0.6619718309859155</v>
      </c>
      <c r="DV80" s="99">
        <f t="shared" si="127"/>
        <v>
0.68085106382978722</v>
      </c>
      <c r="DW80" s="99">
        <f t="shared" si="127"/>
        <v>
0.68085106382978722</v>
      </c>
      <c r="DX80" s="99">
        <f t="shared" si="127"/>
        <v>
0.68085106382978722</v>
      </c>
      <c r="DY80" s="99">
        <f t="shared" si="127"/>
        <v>
0.6473214285714286</v>
      </c>
      <c r="DZ80" s="99">
        <f t="shared" si="127"/>
        <v>
0.62222222222222212</v>
      </c>
    </row>
    <row r="81" spans="80:130">
      <c r="CB81" s="95">
        <v>
17</v>
      </c>
      <c r="CC81" s="95">
        <v>
3</v>
      </c>
      <c r="CD81" s="95" t="str">
        <f t="shared" si="107"/>
        <v>
処遇加算Ⅲ特定加算なしベア加算から新加算Ⅲ</v>
      </c>
      <c r="CE81" s="99">
        <f t="shared" si="124"/>
        <v>
0.10299999999999999</v>
      </c>
      <c r="CF81" s="99">
        <f t="shared" si="124"/>
        <v>
0.10299999999999999</v>
      </c>
      <c r="CG81" s="99">
        <f t="shared" si="124"/>
        <v>
0.10299999999999999</v>
      </c>
      <c r="CH81" s="99">
        <f t="shared" si="124"/>
        <v>
4.4999999999999998E-2</v>
      </c>
      <c r="CI81" s="99">
        <f t="shared" si="124"/>
        <v>
4.5999999999999985E-2</v>
      </c>
      <c r="CJ81" s="99">
        <f t="shared" si="124"/>
        <v>
4.5999999999999985E-2</v>
      </c>
      <c r="CK81" s="99">
        <f t="shared" si="124"/>
        <v>
3.7000000000000005E-2</v>
      </c>
      <c r="CL81" s="99">
        <f t="shared" si="124"/>
        <v>
6.2E-2</v>
      </c>
      <c r="CM81" s="99">
        <f t="shared" si="124"/>
        <v>
6.2E-2</v>
      </c>
      <c r="CN81" s="99">
        <f t="shared" si="124"/>
        <v>
8.4999999999999992E-2</v>
      </c>
      <c r="CO81" s="99">
        <f t="shared" si="125"/>
        <v>
7.6000000000000012E-2</v>
      </c>
      <c r="CP81" s="99">
        <f t="shared" si="125"/>
        <v>
7.6000000000000012E-2</v>
      </c>
      <c r="CQ81" s="99">
        <f t="shared" si="125"/>
        <v>
8.6999999999999994E-2</v>
      </c>
      <c r="CR81" s="99">
        <f t="shared" si="125"/>
        <v>
6.4000000000000001E-2</v>
      </c>
      <c r="CS81" s="99">
        <f t="shared" si="125"/>
        <v>
6.4000000000000001E-2</v>
      </c>
      <c r="CT81" s="99">
        <f t="shared" si="125"/>
        <v>
6.4000000000000001E-2</v>
      </c>
      <c r="CU81" s="99">
        <f t="shared" si="125"/>
        <v>
0.03</v>
      </c>
      <c r="CV81" s="99">
        <f t="shared" si="125"/>
        <v>
0.03</v>
      </c>
      <c r="CW81" s="99">
        <f t="shared" si="125"/>
        <v>
2.0999999999999998E-2</v>
      </c>
      <c r="CX81" s="99">
        <f t="shared" si="125"/>
        <v>
2.0999999999999998E-2</v>
      </c>
      <c r="CY81" s="99">
        <f t="shared" si="126"/>
        <v>
2.0999999999999998E-2</v>
      </c>
      <c r="CZ81" s="99">
        <f t="shared" si="126"/>
        <v>
0.10299999999999999</v>
      </c>
      <c r="DA81" s="99">
        <f t="shared" si="126"/>
        <v>
4.5999999999999985E-2</v>
      </c>
      <c r="DC81" s="95" t="s">
        <v>
2204</v>
      </c>
      <c r="DD81" s="99">
        <f t="shared" si="128"/>
        <v>
0.56593406593406592</v>
      </c>
      <c r="DE81" s="99">
        <f t="shared" si="127"/>
        <v>
0.56593406593406592</v>
      </c>
      <c r="DF81" s="99">
        <f t="shared" si="127"/>
        <v>
0.56593406593406592</v>
      </c>
      <c r="DG81" s="99">
        <f t="shared" si="127"/>
        <v>
0.56962025316455689</v>
      </c>
      <c r="DH81" s="99">
        <f t="shared" si="127"/>
        <v>
0.57499999999999996</v>
      </c>
      <c r="DI81" s="99">
        <f t="shared" si="127"/>
        <v>
0.57499999999999996</v>
      </c>
      <c r="DJ81" s="99">
        <f t="shared" si="127"/>
        <v>
0.56060606060606066</v>
      </c>
      <c r="DK81" s="99">
        <f t="shared" si="127"/>
        <v>
0.5636363636363636</v>
      </c>
      <c r="DL81" s="99">
        <f t="shared" si="127"/>
        <v>
0.5636363636363636</v>
      </c>
      <c r="DM81" s="99">
        <f t="shared" si="127"/>
        <v>
0.56666666666666665</v>
      </c>
      <c r="DN81" s="99">
        <f t="shared" si="127"/>
        <v>
0.56716417910447769</v>
      </c>
      <c r="DO81" s="99">
        <f t="shared" si="127"/>
        <v>
0.56716417910447769</v>
      </c>
      <c r="DP81" s="99">
        <f t="shared" si="127"/>
        <v>
0.56129032258064515</v>
      </c>
      <c r="DQ81" s="99">
        <f t="shared" si="127"/>
        <v>
0.5663716814159292</v>
      </c>
      <c r="DR81" s="99">
        <f t="shared" si="127"/>
        <v>
0.5663716814159292</v>
      </c>
      <c r="DS81" s="99">
        <f t="shared" si="127"/>
        <v>
0.5663716814159292</v>
      </c>
      <c r="DT81" s="99">
        <f t="shared" si="127"/>
        <v>
0.55555555555555558</v>
      </c>
      <c r="DU81" s="99">
        <f t="shared" si="127"/>
        <v>
0.55555555555555558</v>
      </c>
      <c r="DV81" s="99">
        <f t="shared" si="127"/>
        <v>
0.58333333333333337</v>
      </c>
      <c r="DW81" s="99">
        <f t="shared" si="127"/>
        <v>
0.58333333333333337</v>
      </c>
      <c r="DX81" s="99">
        <f t="shared" si="127"/>
        <v>
0.58333333333333337</v>
      </c>
      <c r="DY81" s="99">
        <f t="shared" si="127"/>
        <v>
0.56593406593406592</v>
      </c>
      <c r="DZ81" s="99">
        <f t="shared" si="127"/>
        <v>
0.57499999999999996</v>
      </c>
    </row>
    <row r="82" spans="80:130">
      <c r="CB82" s="95">
        <v>
17</v>
      </c>
      <c r="CC82" s="95">
        <v>
4</v>
      </c>
      <c r="CD82" s="95" t="str">
        <f t="shared" si="107"/>
        <v>
処遇加算Ⅲ特定加算なしベア加算から新加算Ⅳ</v>
      </c>
      <c r="CE82" s="99">
        <f t="shared" si="124"/>
        <v>
6.5999999999999989E-2</v>
      </c>
      <c r="CF82" s="99">
        <f t="shared" si="124"/>
        <v>
6.5999999999999989E-2</v>
      </c>
      <c r="CG82" s="99">
        <f t="shared" si="124"/>
        <v>
6.5999999999999989E-2</v>
      </c>
      <c r="CH82" s="99">
        <f t="shared" si="124"/>
        <v>
2.8999999999999998E-2</v>
      </c>
      <c r="CI82" s="99">
        <f t="shared" si="124"/>
        <v>
2.9999999999999985E-2</v>
      </c>
      <c r="CJ82" s="99">
        <f t="shared" si="124"/>
        <v>
2.9999999999999985E-2</v>
      </c>
      <c r="CK82" s="99">
        <f t="shared" si="124"/>
        <v>
2.4000000000000007E-2</v>
      </c>
      <c r="CL82" s="99">
        <f t="shared" si="124"/>
        <v>
3.9999999999999994E-2</v>
      </c>
      <c r="CM82" s="99">
        <f t="shared" si="124"/>
        <v>
3.9999999999999994E-2</v>
      </c>
      <c r="CN82" s="99">
        <f t="shared" si="124"/>
        <v>
5.6999999999999995E-2</v>
      </c>
      <c r="CO82" s="99">
        <f t="shared" si="125"/>
        <v>
4.7999999999999994E-2</v>
      </c>
      <c r="CP82" s="99">
        <f t="shared" si="125"/>
        <v>
4.7999999999999994E-2</v>
      </c>
      <c r="CQ82" s="99">
        <f t="shared" si="125"/>
        <v>
5.6999999999999995E-2</v>
      </c>
      <c r="CR82" s="99">
        <f t="shared" si="125"/>
        <v>
4.0999999999999995E-2</v>
      </c>
      <c r="CS82" s="99">
        <f t="shared" si="125"/>
        <v>
4.0999999999999995E-2</v>
      </c>
      <c r="CT82" s="99">
        <f t="shared" si="125"/>
        <v>
4.0999999999999995E-2</v>
      </c>
      <c r="CU82" s="99">
        <f t="shared" si="125"/>
        <v>
2.0000000000000004E-2</v>
      </c>
      <c r="CV82" s="99">
        <f t="shared" si="125"/>
        <v>
2.0000000000000004E-2</v>
      </c>
      <c r="CW82" s="99">
        <f t="shared" si="125"/>
        <v>
1.4000000000000002E-2</v>
      </c>
      <c r="CX82" s="99">
        <f t="shared" si="125"/>
        <v>
1.4000000000000002E-2</v>
      </c>
      <c r="CY82" s="99">
        <f t="shared" si="126"/>
        <v>
1.4000000000000002E-2</v>
      </c>
      <c r="CZ82" s="99">
        <f t="shared" si="126"/>
        <v>
6.5999999999999989E-2</v>
      </c>
      <c r="DA82" s="99">
        <f t="shared" si="126"/>
        <v>
2.9999999999999985E-2</v>
      </c>
      <c r="DC82" s="95" t="s">
        <v>
2205</v>
      </c>
      <c r="DD82" s="99">
        <f t="shared" si="128"/>
        <v>
0.45517241379310341</v>
      </c>
      <c r="DE82" s="99">
        <f t="shared" si="127"/>
        <v>
0.45517241379310341</v>
      </c>
      <c r="DF82" s="99">
        <f t="shared" si="127"/>
        <v>
0.45517241379310341</v>
      </c>
      <c r="DG82" s="99">
        <f t="shared" si="127"/>
        <v>
0.46031746031746029</v>
      </c>
      <c r="DH82" s="99">
        <f t="shared" si="127"/>
        <v>
0.46874999999999983</v>
      </c>
      <c r="DI82" s="99">
        <f t="shared" si="127"/>
        <v>
0.46874999999999983</v>
      </c>
      <c r="DJ82" s="99">
        <f t="shared" si="127"/>
        <v>
0.4528301886792454</v>
      </c>
      <c r="DK82" s="99">
        <f t="shared" si="127"/>
        <v>
0.45454545454545447</v>
      </c>
      <c r="DL82" s="99">
        <f t="shared" si="127"/>
        <v>
0.45454545454545447</v>
      </c>
      <c r="DM82" s="99">
        <f t="shared" si="127"/>
        <v>
0.46721311475409832</v>
      </c>
      <c r="DN82" s="99">
        <f t="shared" si="127"/>
        <v>
0.45283018867924524</v>
      </c>
      <c r="DO82" s="99">
        <f t="shared" si="127"/>
        <v>
0.45283018867924524</v>
      </c>
      <c r="DP82" s="99">
        <f t="shared" si="127"/>
        <v>
0.45599999999999996</v>
      </c>
      <c r="DQ82" s="99">
        <f t="shared" si="127"/>
        <v>
0.45555555555555549</v>
      </c>
      <c r="DR82" s="99">
        <f t="shared" si="127"/>
        <v>
0.45555555555555549</v>
      </c>
      <c r="DS82" s="99">
        <f t="shared" si="127"/>
        <v>
0.45555555555555549</v>
      </c>
      <c r="DT82" s="99">
        <f t="shared" si="127"/>
        <v>
0.45454545454545459</v>
      </c>
      <c r="DU82" s="99">
        <f t="shared" si="127"/>
        <v>
0.45454545454545459</v>
      </c>
      <c r="DV82" s="99">
        <f t="shared" si="127"/>
        <v>
0.48275862068965519</v>
      </c>
      <c r="DW82" s="99">
        <f t="shared" si="127"/>
        <v>
0.48275862068965519</v>
      </c>
      <c r="DX82" s="99">
        <f t="shared" si="127"/>
        <v>
0.48275862068965519</v>
      </c>
      <c r="DY82" s="99">
        <f t="shared" si="127"/>
        <v>
0.45517241379310341</v>
      </c>
      <c r="DZ82" s="99">
        <f t="shared" si="127"/>
        <v>
0.46874999999999983</v>
      </c>
    </row>
    <row r="83" spans="80:130">
      <c r="CB83" s="95">
        <v>
17</v>
      </c>
      <c r="CC83" s="95">
        <v>
17</v>
      </c>
      <c r="CD83" s="95" t="str">
        <f t="shared" si="107"/>
        <v>
処遇加算Ⅲ特定加算なしベア加算から新加算Ⅴ（13）</v>
      </c>
      <c r="CE83" s="99">
        <f t="shared" ref="CE83:DA83" si="129">
BD19-AD$19</f>
        <v>
2.1000000000000005E-2</v>
      </c>
      <c r="CF83" s="99">
        <f t="shared" si="129"/>
        <v>
2.1000000000000005E-2</v>
      </c>
      <c r="CG83" s="99">
        <f t="shared" si="129"/>
        <v>
2.1000000000000005E-2</v>
      </c>
      <c r="CH83" s="99">
        <f t="shared" si="129"/>
        <v>
1.0000000000000002E-2</v>
      </c>
      <c r="CI83" s="99">
        <f t="shared" si="129"/>
        <v>
1.0000000000000002E-2</v>
      </c>
      <c r="CJ83" s="99">
        <f t="shared" si="129"/>
        <v>
1.0000000000000002E-2</v>
      </c>
      <c r="CK83" s="99">
        <f t="shared" si="129"/>
        <v>
9.0000000000000011E-3</v>
      </c>
      <c r="CL83" s="99">
        <f t="shared" si="129"/>
        <v>
1.2999999999999998E-2</v>
      </c>
      <c r="CM83" s="99">
        <f t="shared" si="129"/>
        <v>
1.2999999999999998E-2</v>
      </c>
      <c r="CN83" s="99">
        <f t="shared" si="129"/>
        <v>
2.2999999999999993E-2</v>
      </c>
      <c r="CO83" s="99">
        <f t="shared" si="129"/>
        <v>
1.5000000000000006E-2</v>
      </c>
      <c r="CP83" s="99">
        <f t="shared" si="129"/>
        <v>
1.5000000000000006E-2</v>
      </c>
      <c r="CQ83" s="99">
        <f t="shared" si="129"/>
        <v>
2.1000000000000005E-2</v>
      </c>
      <c r="CR83" s="99">
        <f t="shared" si="129"/>
        <v>
1.3999999999999999E-2</v>
      </c>
      <c r="CS83" s="99">
        <f t="shared" si="129"/>
        <v>
1.3999999999999999E-2</v>
      </c>
      <c r="CT83" s="99">
        <f t="shared" si="129"/>
        <v>
1.3999999999999999E-2</v>
      </c>
      <c r="CU83" s="99">
        <f t="shared" si="129"/>
        <v>
6.9999999999999993E-3</v>
      </c>
      <c r="CV83" s="99">
        <f t="shared" si="129"/>
        <v>
6.9999999999999993E-3</v>
      </c>
      <c r="CW83" s="99">
        <f t="shared" si="129"/>
        <v>
5.000000000000001E-3</v>
      </c>
      <c r="CX83" s="99">
        <f t="shared" si="129"/>
        <v>
5.000000000000001E-3</v>
      </c>
      <c r="CY83" s="99">
        <f t="shared" si="129"/>
        <v>
5.000000000000001E-3</v>
      </c>
      <c r="CZ83" s="99">
        <f t="shared" si="129"/>
        <v>
2.1000000000000005E-2</v>
      </c>
      <c r="DA83" s="99">
        <f t="shared" si="129"/>
        <v>
1.0000000000000002E-2</v>
      </c>
      <c r="DC83" s="95" t="s">
        <v>
2206</v>
      </c>
      <c r="DD83" s="99">
        <f>
CE83/BD19</f>
        <v>
0.21000000000000005</v>
      </c>
      <c r="DE83" s="99">
        <f t="shared" ref="DE83:DZ83" si="130">
CF83/BE19</f>
        <v>
0.21000000000000005</v>
      </c>
      <c r="DF83" s="99">
        <f t="shared" si="130"/>
        <v>
0.21000000000000005</v>
      </c>
      <c r="DG83" s="99">
        <f t="shared" si="130"/>
        <v>
0.22727272727272729</v>
      </c>
      <c r="DH83" s="99">
        <f t="shared" si="130"/>
        <v>
0.22727272727272729</v>
      </c>
      <c r="DI83" s="99">
        <f t="shared" si="130"/>
        <v>
0.22727272727272729</v>
      </c>
      <c r="DJ83" s="99">
        <f t="shared" si="130"/>
        <v>
0.23684210526315794</v>
      </c>
      <c r="DK83" s="99">
        <f t="shared" si="130"/>
        <v>
0.21311475409836061</v>
      </c>
      <c r="DL83" s="99">
        <f t="shared" si="130"/>
        <v>
0.21311475409836061</v>
      </c>
      <c r="DM83" s="99">
        <f t="shared" si="130"/>
        <v>
0.2613636363636363</v>
      </c>
      <c r="DN83" s="99">
        <f t="shared" si="130"/>
        <v>
0.20547945205479459</v>
      </c>
      <c r="DO83" s="99">
        <f t="shared" si="130"/>
        <v>
0.20547945205479459</v>
      </c>
      <c r="DP83" s="99">
        <f t="shared" si="130"/>
        <v>
0.2359550561797753</v>
      </c>
      <c r="DQ83" s="99">
        <f t="shared" si="130"/>
        <v>
0.22222222222222221</v>
      </c>
      <c r="DR83" s="99">
        <f t="shared" si="130"/>
        <v>
0.22222222222222221</v>
      </c>
      <c r="DS83" s="99">
        <f t="shared" si="130"/>
        <v>
0.22222222222222221</v>
      </c>
      <c r="DT83" s="99">
        <f t="shared" si="130"/>
        <v>
0.22580645161290319</v>
      </c>
      <c r="DU83" s="99">
        <f t="shared" si="130"/>
        <v>
0.22580645161290319</v>
      </c>
      <c r="DV83" s="99">
        <f t="shared" si="130"/>
        <v>
0.25000000000000006</v>
      </c>
      <c r="DW83" s="99">
        <f t="shared" si="130"/>
        <v>
0.25000000000000006</v>
      </c>
      <c r="DX83" s="99">
        <f t="shared" si="130"/>
        <v>
0.25000000000000006</v>
      </c>
      <c r="DY83" s="99">
        <f t="shared" si="130"/>
        <v>
0.21000000000000005</v>
      </c>
      <c r="DZ83" s="99">
        <f t="shared" si="130"/>
        <v>
0.22727272727272729</v>
      </c>
    </row>
    <row r="84" spans="80:130">
      <c r="CB84" s="95">
        <v>
18</v>
      </c>
      <c r="CC84" s="95">
        <v>
1</v>
      </c>
      <c r="CD84" s="95" t="str">
        <f t="shared" si="107"/>
        <v>
処遇加算Ⅲ特定加算なしベア加算なしから新加算Ⅰ</v>
      </c>
      <c r="CE84" s="99">
        <f t="shared" ref="CE84:CN87" si="131">
BD3-AD$20</f>
        <v>
0.19</v>
      </c>
      <c r="CF84" s="99">
        <f t="shared" si="131"/>
        <v>
0.19</v>
      </c>
      <c r="CG84" s="99">
        <f t="shared" si="131"/>
        <v>
0.19</v>
      </c>
      <c r="CH84" s="99">
        <f t="shared" si="131"/>
        <v>
7.6999999999999985E-2</v>
      </c>
      <c r="CI84" s="99">
        <f t="shared" si="131"/>
        <v>
6.8999999999999978E-2</v>
      </c>
      <c r="CJ84" s="99">
        <f t="shared" si="131"/>
        <v>
6.8999999999999978E-2</v>
      </c>
      <c r="CK84" s="99">
        <f t="shared" si="131"/>
        <v>
6.699999999999999E-2</v>
      </c>
      <c r="CL84" s="99">
        <f t="shared" si="131"/>
        <v>
9.5000000000000001E-2</v>
      </c>
      <c r="CM84" s="99">
        <f t="shared" si="131"/>
        <v>
9.5000000000000001E-2</v>
      </c>
      <c r="CN84" s="99">
        <f t="shared" si="131"/>
        <v>
0.13899999999999998</v>
      </c>
      <c r="CO84" s="99">
        <f t="shared" ref="CO84:CX87" si="132">
BN3-AN$20</f>
        <v>
0.10800000000000001</v>
      </c>
      <c r="CP84" s="99">
        <f t="shared" si="132"/>
        <v>
0.10800000000000001</v>
      </c>
      <c r="CQ84" s="99">
        <f t="shared" si="132"/>
        <v>
0.14100000000000001</v>
      </c>
      <c r="CR84" s="99">
        <f t="shared" si="132"/>
        <v>
0.10700000000000001</v>
      </c>
      <c r="CS84" s="99">
        <f t="shared" si="132"/>
        <v>
0.10700000000000001</v>
      </c>
      <c r="CT84" s="99">
        <f t="shared" si="132"/>
        <v>
0.10700000000000001</v>
      </c>
      <c r="CU84" s="99">
        <f t="shared" si="132"/>
        <v>
5.9000000000000011E-2</v>
      </c>
      <c r="CV84" s="99">
        <f t="shared" si="132"/>
        <v>
5.9000000000000011E-2</v>
      </c>
      <c r="CW84" s="99">
        <f t="shared" si="132"/>
        <v>
4.0999999999999988E-2</v>
      </c>
      <c r="CX84" s="99">
        <f t="shared" si="132"/>
        <v>
4.0999999999999988E-2</v>
      </c>
      <c r="CY84" s="99">
        <f t="shared" ref="CY84:DA87" si="133">
BX3-AX$20</f>
        <v>
4.0999999999999988E-2</v>
      </c>
      <c r="CZ84" s="99">
        <f t="shared" si="133"/>
        <v>
0.19</v>
      </c>
      <c r="DA84" s="99">
        <f t="shared" si="133"/>
        <v>
6.8999999999999978E-2</v>
      </c>
      <c r="DC84" s="95" t="s">
        <v>
2207</v>
      </c>
      <c r="DD84" s="99">
        <f>
CE84/BD3</f>
        <v>
0.77551020408163263</v>
      </c>
      <c r="DE84" s="99">
        <f t="shared" ref="DE84:DZ87" si="134">
CF84/BE3</f>
        <v>
0.77551020408163263</v>
      </c>
      <c r="DF84" s="99">
        <f t="shared" si="134"/>
        <v>
0.77551020408163263</v>
      </c>
      <c r="DG84" s="99">
        <f t="shared" si="134"/>
        <v>
0.76999999999999991</v>
      </c>
      <c r="DH84" s="99">
        <f t="shared" si="134"/>
        <v>
0.74999999999999989</v>
      </c>
      <c r="DI84" s="99">
        <f t="shared" si="134"/>
        <v>
0.74999999999999989</v>
      </c>
      <c r="DJ84" s="99">
        <f t="shared" si="134"/>
        <v>
0.77906976744186041</v>
      </c>
      <c r="DK84" s="99">
        <f t="shared" si="134"/>
        <v>
0.7421875</v>
      </c>
      <c r="DL84" s="99">
        <f t="shared" si="134"/>
        <v>
0.7421875</v>
      </c>
      <c r="DM84" s="99">
        <f t="shared" si="134"/>
        <v>
0.7679558011049723</v>
      </c>
      <c r="DN84" s="99">
        <f t="shared" si="134"/>
        <v>
0.72483221476510062</v>
      </c>
      <c r="DO84" s="99">
        <f t="shared" si="134"/>
        <v>
0.72483221476510062</v>
      </c>
      <c r="DP84" s="99">
        <f t="shared" si="134"/>
        <v>
0.75806451612903236</v>
      </c>
      <c r="DQ84" s="99">
        <f t="shared" si="134"/>
        <v>
0.76428571428571435</v>
      </c>
      <c r="DR84" s="99">
        <f t="shared" si="134"/>
        <v>
0.76428571428571435</v>
      </c>
      <c r="DS84" s="99">
        <f t="shared" si="134"/>
        <v>
0.76428571428571435</v>
      </c>
      <c r="DT84" s="99">
        <f t="shared" si="134"/>
        <v>
0.78666666666666674</v>
      </c>
      <c r="DU84" s="99">
        <f t="shared" si="134"/>
        <v>
0.78666666666666674</v>
      </c>
      <c r="DV84" s="99">
        <f t="shared" si="134"/>
        <v>
0.8039215686274509</v>
      </c>
      <c r="DW84" s="99">
        <f t="shared" si="134"/>
        <v>
0.8039215686274509</v>
      </c>
      <c r="DX84" s="99">
        <f t="shared" si="134"/>
        <v>
0.8039215686274509</v>
      </c>
      <c r="DY84" s="99">
        <f t="shared" si="134"/>
        <v>
0.77551020408163263</v>
      </c>
      <c r="DZ84" s="99">
        <f t="shared" si="134"/>
        <v>
0.74999999999999989</v>
      </c>
    </row>
    <row r="85" spans="80:130">
      <c r="CB85" s="95">
        <v>
18</v>
      </c>
      <c r="CC85" s="95">
        <v>
2</v>
      </c>
      <c r="CD85" s="95" t="str">
        <f t="shared" si="107"/>
        <v>
処遇加算Ⅲ特定加算なしベア加算なしから新加算Ⅱ</v>
      </c>
      <c r="CE85" s="99">
        <f t="shared" si="131"/>
        <v>
0.16900000000000001</v>
      </c>
      <c r="CF85" s="99">
        <f t="shared" si="131"/>
        <v>
0.16900000000000001</v>
      </c>
      <c r="CG85" s="99">
        <f t="shared" si="131"/>
        <v>
0.16900000000000001</v>
      </c>
      <c r="CH85" s="99">
        <f t="shared" si="131"/>
        <v>
7.1000000000000008E-2</v>
      </c>
      <c r="CI85" s="99">
        <f t="shared" si="131"/>
        <v>
6.6999999999999976E-2</v>
      </c>
      <c r="CJ85" s="99">
        <f t="shared" si="131"/>
        <v>
6.6999999999999976E-2</v>
      </c>
      <c r="CK85" s="99">
        <f t="shared" si="131"/>
        <v>
6.3999999999999987E-2</v>
      </c>
      <c r="CL85" s="99">
        <f t="shared" si="131"/>
        <v>
8.8999999999999996E-2</v>
      </c>
      <c r="CM85" s="99">
        <f t="shared" si="131"/>
        <v>
8.8999999999999996E-2</v>
      </c>
      <c r="CN85" s="99">
        <f t="shared" si="131"/>
        <v>
0.13199999999999998</v>
      </c>
      <c r="CO85" s="99">
        <f t="shared" si="132"/>
        <v>
0.10500000000000001</v>
      </c>
      <c r="CP85" s="99">
        <f t="shared" si="132"/>
        <v>
0.10500000000000001</v>
      </c>
      <c r="CQ85" s="99">
        <f t="shared" si="132"/>
        <v>
0.13300000000000001</v>
      </c>
      <c r="CR85" s="99">
        <f t="shared" si="132"/>
        <v>
0.10300000000000001</v>
      </c>
      <c r="CS85" s="99">
        <f t="shared" si="132"/>
        <v>
0.10300000000000001</v>
      </c>
      <c r="CT85" s="99">
        <f t="shared" si="132"/>
        <v>
0.10300000000000001</v>
      </c>
      <c r="CU85" s="99">
        <f t="shared" si="132"/>
        <v>
5.5000000000000007E-2</v>
      </c>
      <c r="CV85" s="99">
        <f t="shared" si="132"/>
        <v>
5.5000000000000007E-2</v>
      </c>
      <c r="CW85" s="99">
        <f t="shared" si="132"/>
        <v>
3.6999999999999991E-2</v>
      </c>
      <c r="CX85" s="99">
        <f t="shared" si="132"/>
        <v>
3.6999999999999991E-2</v>
      </c>
      <c r="CY85" s="99">
        <f t="shared" si="133"/>
        <v>
3.6999999999999991E-2</v>
      </c>
      <c r="CZ85" s="99">
        <f t="shared" si="133"/>
        <v>
0.16900000000000001</v>
      </c>
      <c r="DA85" s="99">
        <f t="shared" si="133"/>
        <v>
6.6999999999999976E-2</v>
      </c>
      <c r="DC85" s="95" t="s">
        <v>
2208</v>
      </c>
      <c r="DD85" s="99">
        <f t="shared" ref="DD85:DD87" si="135">
CE85/BD4</f>
        <v>
0.7544642857142857</v>
      </c>
      <c r="DE85" s="99">
        <f t="shared" si="134"/>
        <v>
0.7544642857142857</v>
      </c>
      <c r="DF85" s="99">
        <f t="shared" si="134"/>
        <v>
0.7544642857142857</v>
      </c>
      <c r="DG85" s="99">
        <f t="shared" si="134"/>
        <v>
0.75531914893617025</v>
      </c>
      <c r="DH85" s="99">
        <f t="shared" si="134"/>
        <v>
0.74444444444444435</v>
      </c>
      <c r="DI85" s="99">
        <f t="shared" si="134"/>
        <v>
0.74444444444444435</v>
      </c>
      <c r="DJ85" s="99">
        <f t="shared" si="134"/>
        <v>
0.77108433734939752</v>
      </c>
      <c r="DK85" s="99">
        <f t="shared" si="134"/>
        <v>
0.72950819672131151</v>
      </c>
      <c r="DL85" s="99">
        <f t="shared" si="134"/>
        <v>
0.72950819672131151</v>
      </c>
      <c r="DM85" s="99">
        <f t="shared" si="134"/>
        <v>
0.75862068965517238</v>
      </c>
      <c r="DN85" s="99">
        <f t="shared" si="134"/>
        <v>
0.71917808219178081</v>
      </c>
      <c r="DO85" s="99">
        <f t="shared" si="134"/>
        <v>
0.71917808219178081</v>
      </c>
      <c r="DP85" s="99">
        <f t="shared" si="134"/>
        <v>
0.7471910112359551</v>
      </c>
      <c r="DQ85" s="99">
        <f t="shared" si="134"/>
        <v>
0.75735294117647056</v>
      </c>
      <c r="DR85" s="99">
        <f t="shared" si="134"/>
        <v>
0.75735294117647056</v>
      </c>
      <c r="DS85" s="99">
        <f t="shared" si="134"/>
        <v>
0.75735294117647056</v>
      </c>
      <c r="DT85" s="99">
        <f t="shared" si="134"/>
        <v>
0.77464788732394363</v>
      </c>
      <c r="DU85" s="99">
        <f t="shared" si="134"/>
        <v>
0.77464788732394363</v>
      </c>
      <c r="DV85" s="99">
        <f t="shared" si="134"/>
        <v>
0.7872340425531914</v>
      </c>
      <c r="DW85" s="99">
        <f t="shared" si="134"/>
        <v>
0.7872340425531914</v>
      </c>
      <c r="DX85" s="99">
        <f t="shared" si="134"/>
        <v>
0.7872340425531914</v>
      </c>
      <c r="DY85" s="99">
        <f t="shared" si="134"/>
        <v>
0.7544642857142857</v>
      </c>
      <c r="DZ85" s="99">
        <f t="shared" si="134"/>
        <v>
0.74444444444444435</v>
      </c>
    </row>
    <row r="86" spans="80:130">
      <c r="CB86" s="95">
        <v>
18</v>
      </c>
      <c r="CC86" s="95">
        <v>
3</v>
      </c>
      <c r="CD86" s="95" t="str">
        <f t="shared" si="107"/>
        <v>
処遇加算Ⅲ特定加算なしベア加算なしから新加算Ⅲ</v>
      </c>
      <c r="CE86" s="99">
        <f t="shared" si="131"/>
        <v>
0.127</v>
      </c>
      <c r="CF86" s="99">
        <f t="shared" si="131"/>
        <v>
0.127</v>
      </c>
      <c r="CG86" s="99">
        <f t="shared" si="131"/>
        <v>
0.127</v>
      </c>
      <c r="CH86" s="99">
        <f t="shared" si="131"/>
        <v>
5.6000000000000001E-2</v>
      </c>
      <c r="CI86" s="99">
        <f t="shared" si="131"/>
        <v>
5.6999999999999988E-2</v>
      </c>
      <c r="CJ86" s="99">
        <f t="shared" si="131"/>
        <v>
5.6999999999999988E-2</v>
      </c>
      <c r="CK86" s="99">
        <f t="shared" si="131"/>
        <v>
4.7E-2</v>
      </c>
      <c r="CL86" s="99">
        <f t="shared" si="131"/>
        <v>
7.6999999999999999E-2</v>
      </c>
      <c r="CM86" s="99">
        <f t="shared" si="131"/>
        <v>
7.6999999999999999E-2</v>
      </c>
      <c r="CN86" s="99">
        <f t="shared" si="131"/>
        <v>
0.10799999999999998</v>
      </c>
      <c r="CO86" s="99">
        <f t="shared" si="132"/>
        <v>
9.2999999999999999E-2</v>
      </c>
      <c r="CP86" s="99">
        <f t="shared" si="132"/>
        <v>
9.2999999999999999E-2</v>
      </c>
      <c r="CQ86" s="99">
        <f t="shared" si="132"/>
        <v>
0.11</v>
      </c>
      <c r="CR86" s="99">
        <f t="shared" si="132"/>
        <v>
0.08</v>
      </c>
      <c r="CS86" s="99">
        <f t="shared" si="132"/>
        <v>
0.08</v>
      </c>
      <c r="CT86" s="99">
        <f t="shared" si="132"/>
        <v>
0.08</v>
      </c>
      <c r="CU86" s="99">
        <f t="shared" si="132"/>
        <v>
3.7999999999999999E-2</v>
      </c>
      <c r="CV86" s="99">
        <f t="shared" si="132"/>
        <v>
3.7999999999999999E-2</v>
      </c>
      <c r="CW86" s="99">
        <f t="shared" si="132"/>
        <v>
2.5999999999999995E-2</v>
      </c>
      <c r="CX86" s="99">
        <f t="shared" si="132"/>
        <v>
2.5999999999999995E-2</v>
      </c>
      <c r="CY86" s="99">
        <f t="shared" si="133"/>
        <v>
2.5999999999999995E-2</v>
      </c>
      <c r="CZ86" s="99">
        <f t="shared" si="133"/>
        <v>
0.127</v>
      </c>
      <c r="DA86" s="99">
        <f t="shared" si="133"/>
        <v>
5.6999999999999988E-2</v>
      </c>
      <c r="DC86" s="95" t="s">
        <v>
2209</v>
      </c>
      <c r="DD86" s="99">
        <f t="shared" si="135"/>
        <v>
0.69780219780219788</v>
      </c>
      <c r="DE86" s="99">
        <f t="shared" si="134"/>
        <v>
0.69780219780219788</v>
      </c>
      <c r="DF86" s="99">
        <f t="shared" si="134"/>
        <v>
0.69780219780219788</v>
      </c>
      <c r="DG86" s="99">
        <f t="shared" si="134"/>
        <v>
0.70886075949367089</v>
      </c>
      <c r="DH86" s="99">
        <f t="shared" si="134"/>
        <v>
0.71249999999999991</v>
      </c>
      <c r="DI86" s="99">
        <f t="shared" si="134"/>
        <v>
0.71249999999999991</v>
      </c>
      <c r="DJ86" s="99">
        <f t="shared" si="134"/>
        <v>
0.71212121212121204</v>
      </c>
      <c r="DK86" s="99">
        <f t="shared" si="134"/>
        <v>
0.7</v>
      </c>
      <c r="DL86" s="99">
        <f t="shared" si="134"/>
        <v>
0.7</v>
      </c>
      <c r="DM86" s="99">
        <f t="shared" si="134"/>
        <v>
0.72</v>
      </c>
      <c r="DN86" s="99">
        <f t="shared" si="134"/>
        <v>
0.69402985074626866</v>
      </c>
      <c r="DO86" s="99">
        <f t="shared" si="134"/>
        <v>
0.69402985074626866</v>
      </c>
      <c r="DP86" s="99">
        <f t="shared" si="134"/>
        <v>
0.70967741935483875</v>
      </c>
      <c r="DQ86" s="99">
        <f t="shared" si="134"/>
        <v>
0.70796460176991149</v>
      </c>
      <c r="DR86" s="99">
        <f t="shared" si="134"/>
        <v>
0.70796460176991149</v>
      </c>
      <c r="DS86" s="99">
        <f t="shared" si="134"/>
        <v>
0.70796460176991149</v>
      </c>
      <c r="DT86" s="99">
        <f t="shared" si="134"/>
        <v>
0.70370370370370372</v>
      </c>
      <c r="DU86" s="99">
        <f t="shared" si="134"/>
        <v>
0.70370370370370372</v>
      </c>
      <c r="DV86" s="99">
        <f t="shared" si="134"/>
        <v>
0.7222222222222221</v>
      </c>
      <c r="DW86" s="99">
        <f t="shared" si="134"/>
        <v>
0.7222222222222221</v>
      </c>
      <c r="DX86" s="99">
        <f t="shared" si="134"/>
        <v>
0.7222222222222221</v>
      </c>
      <c r="DY86" s="99">
        <f t="shared" si="134"/>
        <v>
0.69780219780219788</v>
      </c>
      <c r="DZ86" s="99">
        <f t="shared" si="134"/>
        <v>
0.71249999999999991</v>
      </c>
    </row>
    <row r="87" spans="80:130">
      <c r="CB87" s="95">
        <v>
18</v>
      </c>
      <c r="CC87" s="95">
        <v>
4</v>
      </c>
      <c r="CD87" s="95" t="str">
        <f t="shared" si="107"/>
        <v>
処遇加算Ⅲ特定加算なしベア加算なしから新加算Ⅳ</v>
      </c>
      <c r="CE87" s="99">
        <f t="shared" si="131"/>
        <v>
0.09</v>
      </c>
      <c r="CF87" s="99">
        <f t="shared" si="131"/>
        <v>
0.09</v>
      </c>
      <c r="CG87" s="99">
        <f t="shared" si="131"/>
        <v>
0.09</v>
      </c>
      <c r="CH87" s="99">
        <f t="shared" si="131"/>
        <v>
0.04</v>
      </c>
      <c r="CI87" s="99">
        <f t="shared" si="131"/>
        <v>
4.0999999999999988E-2</v>
      </c>
      <c r="CJ87" s="99">
        <f t="shared" si="131"/>
        <v>
4.0999999999999988E-2</v>
      </c>
      <c r="CK87" s="99">
        <f t="shared" si="131"/>
        <v>
3.4000000000000002E-2</v>
      </c>
      <c r="CL87" s="99">
        <f t="shared" si="131"/>
        <v>
5.4999999999999993E-2</v>
      </c>
      <c r="CM87" s="99">
        <f t="shared" si="131"/>
        <v>
5.4999999999999993E-2</v>
      </c>
      <c r="CN87" s="99">
        <f t="shared" si="131"/>
        <v>
7.9999999999999988E-2</v>
      </c>
      <c r="CO87" s="99">
        <f t="shared" si="132"/>
        <v>
6.5000000000000002E-2</v>
      </c>
      <c r="CP87" s="99">
        <f t="shared" si="132"/>
        <v>
6.5000000000000002E-2</v>
      </c>
      <c r="CQ87" s="99">
        <f t="shared" si="132"/>
        <v>
0.08</v>
      </c>
      <c r="CR87" s="99">
        <f t="shared" si="132"/>
        <v>
5.6999999999999995E-2</v>
      </c>
      <c r="CS87" s="99">
        <f t="shared" si="132"/>
        <v>
5.6999999999999995E-2</v>
      </c>
      <c r="CT87" s="99">
        <f t="shared" si="132"/>
        <v>
5.6999999999999995E-2</v>
      </c>
      <c r="CU87" s="99">
        <f t="shared" si="132"/>
        <v>
2.8000000000000004E-2</v>
      </c>
      <c r="CV87" s="99">
        <f t="shared" si="132"/>
        <v>
2.8000000000000004E-2</v>
      </c>
      <c r="CW87" s="99">
        <f t="shared" si="132"/>
        <v>
1.9000000000000003E-2</v>
      </c>
      <c r="CX87" s="99">
        <f t="shared" si="132"/>
        <v>
1.9000000000000003E-2</v>
      </c>
      <c r="CY87" s="99">
        <f t="shared" si="133"/>
        <v>
1.9000000000000003E-2</v>
      </c>
      <c r="CZ87" s="99">
        <f t="shared" si="133"/>
        <v>
0.09</v>
      </c>
      <c r="DA87" s="99">
        <f t="shared" si="133"/>
        <v>
4.0999999999999988E-2</v>
      </c>
      <c r="DC87" s="95" t="s">
        <v>
2210</v>
      </c>
      <c r="DD87" s="99">
        <f t="shared" si="135"/>
        <v>
0.62068965517241381</v>
      </c>
      <c r="DE87" s="99">
        <f t="shared" si="134"/>
        <v>
0.62068965517241381</v>
      </c>
      <c r="DF87" s="99">
        <f t="shared" si="134"/>
        <v>
0.62068965517241381</v>
      </c>
      <c r="DG87" s="99">
        <f t="shared" si="134"/>
        <v>
0.63492063492063489</v>
      </c>
      <c r="DH87" s="99">
        <f t="shared" si="134"/>
        <v>
0.64062499999999989</v>
      </c>
      <c r="DI87" s="99">
        <f t="shared" si="134"/>
        <v>
0.64062499999999989</v>
      </c>
      <c r="DJ87" s="99">
        <f t="shared" si="134"/>
        <v>
0.64150943396226412</v>
      </c>
      <c r="DK87" s="99">
        <f t="shared" si="134"/>
        <v>
0.625</v>
      </c>
      <c r="DL87" s="99">
        <f t="shared" si="134"/>
        <v>
0.625</v>
      </c>
      <c r="DM87" s="99">
        <f t="shared" si="134"/>
        <v>
0.65573770491803274</v>
      </c>
      <c r="DN87" s="99">
        <f t="shared" si="134"/>
        <v>
0.61320754716981141</v>
      </c>
      <c r="DO87" s="99">
        <f t="shared" si="134"/>
        <v>
0.61320754716981141</v>
      </c>
      <c r="DP87" s="99">
        <f t="shared" si="134"/>
        <v>
0.64</v>
      </c>
      <c r="DQ87" s="99">
        <f t="shared" si="134"/>
        <v>
0.6333333333333333</v>
      </c>
      <c r="DR87" s="99">
        <f t="shared" si="134"/>
        <v>
0.6333333333333333</v>
      </c>
      <c r="DS87" s="99">
        <f t="shared" si="134"/>
        <v>
0.6333333333333333</v>
      </c>
      <c r="DT87" s="99">
        <f t="shared" si="134"/>
        <v>
0.63636363636363635</v>
      </c>
      <c r="DU87" s="99">
        <f t="shared" si="134"/>
        <v>
0.63636363636363635</v>
      </c>
      <c r="DV87" s="99">
        <f t="shared" si="134"/>
        <v>
0.65517241379310354</v>
      </c>
      <c r="DW87" s="99">
        <f t="shared" si="134"/>
        <v>
0.65517241379310354</v>
      </c>
      <c r="DX87" s="99">
        <f t="shared" si="134"/>
        <v>
0.65517241379310354</v>
      </c>
      <c r="DY87" s="99">
        <f t="shared" si="134"/>
        <v>
0.62068965517241381</v>
      </c>
      <c r="DZ87" s="99">
        <f t="shared" si="134"/>
        <v>
0.64062499999999989</v>
      </c>
    </row>
    <row r="88" spans="80:130">
      <c r="CB88" s="95">
        <v>
18</v>
      </c>
      <c r="CC88" s="95">
        <v>
18</v>
      </c>
      <c r="CD88" s="95" t="str">
        <f t="shared" si="107"/>
        <v>
処遇加算Ⅲ特定加算なしベア加算なしから新加算Ⅴ（14）</v>
      </c>
      <c r="CE88" s="99">
        <f t="shared" ref="CE88:DA88" si="136">
BD20-AD$20</f>
        <v>
2.0999999999999998E-2</v>
      </c>
      <c r="CF88" s="99">
        <f t="shared" si="136"/>
        <v>
2.0999999999999998E-2</v>
      </c>
      <c r="CG88" s="99">
        <f t="shared" si="136"/>
        <v>
2.0999999999999998E-2</v>
      </c>
      <c r="CH88" s="99">
        <f t="shared" si="136"/>
        <v>
1.0000000000000002E-2</v>
      </c>
      <c r="CI88" s="99">
        <f t="shared" si="136"/>
        <v>
1.0000000000000002E-2</v>
      </c>
      <c r="CJ88" s="99">
        <f t="shared" si="136"/>
        <v>
1.0000000000000002E-2</v>
      </c>
      <c r="CK88" s="99">
        <f t="shared" si="136"/>
        <v>
8.9999999999999976E-3</v>
      </c>
      <c r="CL88" s="99">
        <f t="shared" si="136"/>
        <v>
1.2999999999999998E-2</v>
      </c>
      <c r="CM88" s="99">
        <f t="shared" si="136"/>
        <v>
1.2999999999999998E-2</v>
      </c>
      <c r="CN88" s="99">
        <f t="shared" si="136"/>
        <v>
2.3E-2</v>
      </c>
      <c r="CO88" s="99">
        <f t="shared" si="136"/>
        <v>
1.4999999999999999E-2</v>
      </c>
      <c r="CP88" s="99">
        <f t="shared" si="136"/>
        <v>
1.4999999999999999E-2</v>
      </c>
      <c r="CQ88" s="99">
        <f t="shared" si="136"/>
        <v>
2.1000000000000005E-2</v>
      </c>
      <c r="CR88" s="99">
        <f t="shared" si="136"/>
        <v>
1.3999999999999999E-2</v>
      </c>
      <c r="CS88" s="99">
        <f t="shared" si="136"/>
        <v>
1.3999999999999999E-2</v>
      </c>
      <c r="CT88" s="99">
        <f t="shared" si="136"/>
        <v>
1.3999999999999999E-2</v>
      </c>
      <c r="CU88" s="99">
        <f t="shared" si="136"/>
        <v>
6.9999999999999993E-3</v>
      </c>
      <c r="CV88" s="99">
        <f t="shared" si="136"/>
        <v>
6.9999999999999993E-3</v>
      </c>
      <c r="CW88" s="99">
        <f t="shared" si="136"/>
        <v>
4.9999999999999992E-3</v>
      </c>
      <c r="CX88" s="99">
        <f t="shared" si="136"/>
        <v>
4.9999999999999992E-3</v>
      </c>
      <c r="CY88" s="99">
        <f t="shared" si="136"/>
        <v>
4.9999999999999992E-3</v>
      </c>
      <c r="CZ88" s="99">
        <f t="shared" si="136"/>
        <v>
2.0999999999999998E-2</v>
      </c>
      <c r="DA88" s="99">
        <f t="shared" si="136"/>
        <v>
1.0000000000000002E-2</v>
      </c>
      <c r="DC88" s="95" t="s">
        <v>
2211</v>
      </c>
      <c r="DD88" s="99">
        <f>
CE88/BD20</f>
        <v>
0.27631578947368418</v>
      </c>
      <c r="DE88" s="99">
        <f t="shared" ref="DE88:DZ88" si="137">
CF88/BE20</f>
        <v>
0.27631578947368418</v>
      </c>
      <c r="DF88" s="99">
        <f t="shared" si="137"/>
        <v>
0.27631578947368418</v>
      </c>
      <c r="DG88" s="99">
        <f t="shared" si="137"/>
        <v>
0.30303030303030309</v>
      </c>
      <c r="DH88" s="99">
        <f t="shared" si="137"/>
        <v>
0.30303030303030309</v>
      </c>
      <c r="DI88" s="99">
        <f t="shared" si="137"/>
        <v>
0.30303030303030309</v>
      </c>
      <c r="DJ88" s="99">
        <f t="shared" si="137"/>
        <v>
0.3214285714285714</v>
      </c>
      <c r="DK88" s="99">
        <f t="shared" si="137"/>
        <v>
0.28260869565217389</v>
      </c>
      <c r="DL88" s="99">
        <f t="shared" si="137"/>
        <v>
0.28260869565217389</v>
      </c>
      <c r="DM88" s="99">
        <f t="shared" si="137"/>
        <v>
0.35384615384615381</v>
      </c>
      <c r="DN88" s="99">
        <f t="shared" si="137"/>
        <v>
0.26785714285714285</v>
      </c>
      <c r="DO88" s="99">
        <f t="shared" si="137"/>
        <v>
0.26785714285714285</v>
      </c>
      <c r="DP88" s="99">
        <f t="shared" si="137"/>
        <v>
0.31818181818181823</v>
      </c>
      <c r="DQ88" s="99">
        <f t="shared" si="137"/>
        <v>
0.2978723404255319</v>
      </c>
      <c r="DR88" s="99">
        <f t="shared" si="137"/>
        <v>
0.2978723404255319</v>
      </c>
      <c r="DS88" s="99">
        <f t="shared" si="137"/>
        <v>
0.2978723404255319</v>
      </c>
      <c r="DT88" s="99">
        <f t="shared" si="137"/>
        <v>
0.30434782608695649</v>
      </c>
      <c r="DU88" s="99">
        <f t="shared" si="137"/>
        <v>
0.30434782608695649</v>
      </c>
      <c r="DV88" s="99">
        <f t="shared" si="137"/>
        <v>
0.33333333333333331</v>
      </c>
      <c r="DW88" s="99">
        <f t="shared" si="137"/>
        <v>
0.33333333333333331</v>
      </c>
      <c r="DX88" s="99">
        <f t="shared" si="137"/>
        <v>
0.33333333333333331</v>
      </c>
      <c r="DY88" s="99">
        <f t="shared" si="137"/>
        <v>
0.27631578947368418</v>
      </c>
      <c r="DZ88" s="99">
        <f t="shared" si="137"/>
        <v>
0.30303030303030309</v>
      </c>
    </row>
    <row r="89" spans="80:130">
      <c r="CB89" s="95">
        <v>
19</v>
      </c>
      <c r="CC89" s="95">
        <v>
1</v>
      </c>
      <c r="CD89" s="95" t="str">
        <f t="shared" si="107"/>
        <v>
処遇加算なし特定加算なしベア加算なしから新加算Ⅰ</v>
      </c>
      <c r="CE89" s="99">
        <f t="shared" ref="CE89:CE106" si="138">
BD3-AD$21</f>
        <v>
0.245</v>
      </c>
      <c r="CF89" s="99">
        <f t="shared" ref="CF89:CF106" si="139">
BE3-AE$21</f>
        <v>
0.245</v>
      </c>
      <c r="CG89" s="99">
        <f t="shared" ref="CG89:CG106" si="140">
BF3-AF$21</f>
        <v>
0.245</v>
      </c>
      <c r="CH89" s="99">
        <f t="shared" ref="CH89:CH106" si="141">
BG3-AG$21</f>
        <v>
9.9999999999999992E-2</v>
      </c>
      <c r="CI89" s="99">
        <f t="shared" ref="CI89:CI106" si="142">
BH3-AH$21</f>
        <v>
9.1999999999999985E-2</v>
      </c>
      <c r="CJ89" s="99">
        <f t="shared" ref="CJ89:CJ106" si="143">
BI3-AI$21</f>
        <v>
9.1999999999999985E-2</v>
      </c>
      <c r="CK89" s="99">
        <f t="shared" ref="CK89:CK106" si="144">
BJ3-AJ$21</f>
        <v>
8.5999999999999993E-2</v>
      </c>
      <c r="CL89" s="99">
        <f t="shared" ref="CL89:CL106" si="145">
BK3-AK$21</f>
        <v>
0.128</v>
      </c>
      <c r="CM89" s="99">
        <f t="shared" ref="CM89:CM106" si="146">
BL3-AL$21</f>
        <v>
0.128</v>
      </c>
      <c r="CN89" s="99">
        <f t="shared" ref="CN89:CN106" si="147">
BM3-AM$21</f>
        <v>
0.18099999999999999</v>
      </c>
      <c r="CO89" s="99">
        <f t="shared" ref="CO89:CO106" si="148">
BN3-AN$21</f>
        <v>
0.14900000000000002</v>
      </c>
      <c r="CP89" s="99">
        <f t="shared" ref="CP89:CP106" si="149">
BO3-AO$21</f>
        <v>
0.14900000000000002</v>
      </c>
      <c r="CQ89" s="99">
        <f t="shared" ref="CQ89:CQ106" si="150">
BP3-AP$21</f>
        <v>
0.186</v>
      </c>
      <c r="CR89" s="99">
        <f t="shared" ref="CR89:CR106" si="151">
BQ3-AQ$21</f>
        <v>
0.14000000000000001</v>
      </c>
      <c r="CS89" s="99">
        <f t="shared" ref="CS89:CS106" si="152">
BR3-AR$21</f>
        <v>
0.14000000000000001</v>
      </c>
      <c r="CT89" s="99">
        <f t="shared" ref="CT89:CT106" si="153">
BS3-AS$21</f>
        <v>
0.14000000000000001</v>
      </c>
      <c r="CU89" s="99">
        <f t="shared" ref="CU89:CU106" si="154">
BT3-AT$21</f>
        <v>
7.5000000000000011E-2</v>
      </c>
      <c r="CV89" s="99">
        <f t="shared" ref="CV89:CV106" si="155">
BU3-AU$21</f>
        <v>
7.5000000000000011E-2</v>
      </c>
      <c r="CW89" s="99">
        <f t="shared" ref="CW89:CW106" si="156">
BV3-AV$21</f>
        <v>
5.099999999999999E-2</v>
      </c>
      <c r="CX89" s="99">
        <f t="shared" ref="CX89:CX106" si="157">
BW3-AW$21</f>
        <v>
5.099999999999999E-2</v>
      </c>
      <c r="CY89" s="99">
        <f t="shared" ref="CY89:CY106" si="158">
BX3-AX$21</f>
        <v>
5.099999999999999E-2</v>
      </c>
      <c r="CZ89" s="99">
        <f t="shared" ref="CZ89:CZ106" si="159">
BY3-AY$21</f>
        <v>
0.245</v>
      </c>
      <c r="DA89" s="99">
        <f t="shared" ref="DA89:DA106" si="160">
BZ3-AZ$21</f>
        <v>
9.1999999999999985E-2</v>
      </c>
      <c r="DC89" s="95" t="s">
        <v>
2212</v>
      </c>
      <c r="DD89" s="99">
        <f>
CE89/BD3</f>
        <v>
1</v>
      </c>
      <c r="DE89" s="99">
        <f t="shared" ref="DE89:DZ100" si="161">
CF89/BE3</f>
        <v>
1</v>
      </c>
      <c r="DF89" s="99">
        <f t="shared" si="161"/>
        <v>
1</v>
      </c>
      <c r="DG89" s="99">
        <f t="shared" si="161"/>
        <v>
1</v>
      </c>
      <c r="DH89" s="99">
        <f t="shared" si="161"/>
        <v>
1</v>
      </c>
      <c r="DI89" s="99">
        <f t="shared" si="161"/>
        <v>
1</v>
      </c>
      <c r="DJ89" s="99">
        <f t="shared" si="161"/>
        <v>
1</v>
      </c>
      <c r="DK89" s="99">
        <f t="shared" si="161"/>
        <v>
1</v>
      </c>
      <c r="DL89" s="99">
        <f t="shared" si="161"/>
        <v>
1</v>
      </c>
      <c r="DM89" s="99">
        <f t="shared" si="161"/>
        <v>
1</v>
      </c>
      <c r="DN89" s="99">
        <f t="shared" si="161"/>
        <v>
1</v>
      </c>
      <c r="DO89" s="99">
        <f t="shared" si="161"/>
        <v>
1</v>
      </c>
      <c r="DP89" s="99">
        <f t="shared" si="161"/>
        <v>
1</v>
      </c>
      <c r="DQ89" s="99">
        <f t="shared" si="161"/>
        <v>
1</v>
      </c>
      <c r="DR89" s="99">
        <f t="shared" si="161"/>
        <v>
1</v>
      </c>
      <c r="DS89" s="99">
        <f t="shared" si="161"/>
        <v>
1</v>
      </c>
      <c r="DT89" s="99">
        <f t="shared" si="161"/>
        <v>
1</v>
      </c>
      <c r="DU89" s="99">
        <f t="shared" si="161"/>
        <v>
1</v>
      </c>
      <c r="DV89" s="99">
        <f t="shared" si="161"/>
        <v>
1</v>
      </c>
      <c r="DW89" s="99">
        <f t="shared" si="161"/>
        <v>
1</v>
      </c>
      <c r="DX89" s="99">
        <f t="shared" si="161"/>
        <v>
1</v>
      </c>
      <c r="DY89" s="99">
        <f t="shared" si="161"/>
        <v>
1</v>
      </c>
      <c r="DZ89" s="99">
        <f t="shared" si="161"/>
        <v>
1</v>
      </c>
    </row>
    <row r="90" spans="80:130">
      <c r="CB90" s="95">
        <v>
19</v>
      </c>
      <c r="CC90" s="95">
        <v>
2</v>
      </c>
      <c r="CD90" s="95" t="str">
        <f t="shared" si="107"/>
        <v>
処遇加算なし特定加算なしベア加算なしから新加算Ⅱ</v>
      </c>
      <c r="CE90" s="99">
        <f t="shared" si="138"/>
        <v>
0.224</v>
      </c>
      <c r="CF90" s="99">
        <f t="shared" si="139"/>
        <v>
0.224</v>
      </c>
      <c r="CG90" s="99">
        <f t="shared" si="140"/>
        <v>
0.224</v>
      </c>
      <c r="CH90" s="99">
        <f t="shared" si="141"/>
        <v>
9.4E-2</v>
      </c>
      <c r="CI90" s="99">
        <f t="shared" si="142"/>
        <v>
8.9999999999999983E-2</v>
      </c>
      <c r="CJ90" s="99">
        <f t="shared" si="143"/>
        <v>
8.9999999999999983E-2</v>
      </c>
      <c r="CK90" s="99">
        <f t="shared" si="144"/>
        <v>
8.299999999999999E-2</v>
      </c>
      <c r="CL90" s="99">
        <f t="shared" si="145"/>
        <v>
0.122</v>
      </c>
      <c r="CM90" s="99">
        <f t="shared" si="146"/>
        <v>
0.122</v>
      </c>
      <c r="CN90" s="99">
        <f t="shared" si="147"/>
        <v>
0.17399999999999999</v>
      </c>
      <c r="CO90" s="99">
        <f t="shared" si="148"/>
        <v>
0.14600000000000002</v>
      </c>
      <c r="CP90" s="99">
        <f t="shared" si="149"/>
        <v>
0.14600000000000002</v>
      </c>
      <c r="CQ90" s="99">
        <f t="shared" si="150"/>
        <v>
0.17799999999999999</v>
      </c>
      <c r="CR90" s="99">
        <f t="shared" si="151"/>
        <v>
0.13600000000000001</v>
      </c>
      <c r="CS90" s="99">
        <f t="shared" si="152"/>
        <v>
0.13600000000000001</v>
      </c>
      <c r="CT90" s="99">
        <f t="shared" si="153"/>
        <v>
0.13600000000000001</v>
      </c>
      <c r="CU90" s="99">
        <f t="shared" si="154"/>
        <v>
7.1000000000000008E-2</v>
      </c>
      <c r="CV90" s="99">
        <f t="shared" si="155"/>
        <v>
7.1000000000000008E-2</v>
      </c>
      <c r="CW90" s="99">
        <f t="shared" si="156"/>
        <v>
4.6999999999999993E-2</v>
      </c>
      <c r="CX90" s="99">
        <f t="shared" si="157"/>
        <v>
4.6999999999999993E-2</v>
      </c>
      <c r="CY90" s="99">
        <f t="shared" si="158"/>
        <v>
4.6999999999999993E-2</v>
      </c>
      <c r="CZ90" s="99">
        <f t="shared" si="159"/>
        <v>
0.224</v>
      </c>
      <c r="DA90" s="99">
        <f t="shared" si="160"/>
        <v>
8.9999999999999983E-2</v>
      </c>
      <c r="DC90" s="95" t="s">
        <v>
2213</v>
      </c>
      <c r="DD90" s="99">
        <f t="shared" ref="DD90:DD106" si="162">
CE90/BD4</f>
        <v>
1</v>
      </c>
      <c r="DE90" s="99">
        <f t="shared" si="161"/>
        <v>
1</v>
      </c>
      <c r="DF90" s="99">
        <f t="shared" si="161"/>
        <v>
1</v>
      </c>
      <c r="DG90" s="99">
        <f t="shared" si="161"/>
        <v>
1</v>
      </c>
      <c r="DH90" s="99">
        <f t="shared" si="161"/>
        <v>
1</v>
      </c>
      <c r="DI90" s="99">
        <f t="shared" si="161"/>
        <v>
1</v>
      </c>
      <c r="DJ90" s="99">
        <f t="shared" si="161"/>
        <v>
1</v>
      </c>
      <c r="DK90" s="99">
        <f t="shared" si="161"/>
        <v>
1</v>
      </c>
      <c r="DL90" s="99">
        <f t="shared" si="161"/>
        <v>
1</v>
      </c>
      <c r="DM90" s="99">
        <f t="shared" si="161"/>
        <v>
1</v>
      </c>
      <c r="DN90" s="99">
        <f t="shared" si="161"/>
        <v>
1</v>
      </c>
      <c r="DO90" s="99">
        <f t="shared" si="161"/>
        <v>
1</v>
      </c>
      <c r="DP90" s="99">
        <f t="shared" si="161"/>
        <v>
1</v>
      </c>
      <c r="DQ90" s="99">
        <f t="shared" si="161"/>
        <v>
1</v>
      </c>
      <c r="DR90" s="99">
        <f t="shared" si="161"/>
        <v>
1</v>
      </c>
      <c r="DS90" s="99">
        <f t="shared" si="161"/>
        <v>
1</v>
      </c>
      <c r="DT90" s="99">
        <f t="shared" si="161"/>
        <v>
1</v>
      </c>
      <c r="DU90" s="99">
        <f t="shared" si="161"/>
        <v>
1</v>
      </c>
      <c r="DV90" s="99">
        <f t="shared" si="161"/>
        <v>
1</v>
      </c>
      <c r="DW90" s="99">
        <f t="shared" si="161"/>
        <v>
1</v>
      </c>
      <c r="DX90" s="99">
        <f t="shared" si="161"/>
        <v>
1</v>
      </c>
      <c r="DY90" s="99">
        <f t="shared" si="161"/>
        <v>
1</v>
      </c>
      <c r="DZ90" s="99">
        <f t="shared" si="161"/>
        <v>
1</v>
      </c>
    </row>
    <row r="91" spans="80:130">
      <c r="CB91" s="95">
        <v>
19</v>
      </c>
      <c r="CC91" s="95">
        <v>
3</v>
      </c>
      <c r="CD91" s="95" t="str">
        <f t="shared" si="107"/>
        <v>
処遇加算なし特定加算なしベア加算なしから新加算Ⅲ</v>
      </c>
      <c r="CE91" s="99">
        <f t="shared" si="138"/>
        <v>
0.182</v>
      </c>
      <c r="CF91" s="99">
        <f t="shared" si="139"/>
        <v>
0.182</v>
      </c>
      <c r="CG91" s="99">
        <f t="shared" si="140"/>
        <v>
0.182</v>
      </c>
      <c r="CH91" s="99">
        <f t="shared" si="141"/>
        <v>
7.9000000000000001E-2</v>
      </c>
      <c r="CI91" s="99">
        <f t="shared" si="142"/>
        <v>
7.9999999999999988E-2</v>
      </c>
      <c r="CJ91" s="99">
        <f t="shared" si="143"/>
        <v>
7.9999999999999988E-2</v>
      </c>
      <c r="CK91" s="99">
        <f t="shared" si="144"/>
        <v>
6.6000000000000003E-2</v>
      </c>
      <c r="CL91" s="99">
        <f t="shared" si="145"/>
        <v>
0.11</v>
      </c>
      <c r="CM91" s="99">
        <f t="shared" si="146"/>
        <v>
0.11</v>
      </c>
      <c r="CN91" s="99">
        <f t="shared" si="147"/>
        <v>
0.15</v>
      </c>
      <c r="CO91" s="99">
        <f t="shared" si="148"/>
        <v>
0.13400000000000001</v>
      </c>
      <c r="CP91" s="99">
        <f t="shared" si="149"/>
        <v>
0.13400000000000001</v>
      </c>
      <c r="CQ91" s="99">
        <f t="shared" si="150"/>
        <v>
0.155</v>
      </c>
      <c r="CR91" s="99">
        <f t="shared" si="151"/>
        <v>
0.113</v>
      </c>
      <c r="CS91" s="99">
        <f t="shared" si="152"/>
        <v>
0.113</v>
      </c>
      <c r="CT91" s="99">
        <f t="shared" si="153"/>
        <v>
0.113</v>
      </c>
      <c r="CU91" s="99">
        <f t="shared" si="154"/>
        <v>
5.3999999999999999E-2</v>
      </c>
      <c r="CV91" s="99">
        <f t="shared" si="155"/>
        <v>
5.3999999999999999E-2</v>
      </c>
      <c r="CW91" s="99">
        <f t="shared" si="156"/>
        <v>
3.5999999999999997E-2</v>
      </c>
      <c r="CX91" s="99">
        <f t="shared" si="157"/>
        <v>
3.5999999999999997E-2</v>
      </c>
      <c r="CY91" s="99">
        <f t="shared" si="158"/>
        <v>
3.5999999999999997E-2</v>
      </c>
      <c r="CZ91" s="99">
        <f t="shared" si="159"/>
        <v>
0.182</v>
      </c>
      <c r="DA91" s="99">
        <f t="shared" si="160"/>
        <v>
7.9999999999999988E-2</v>
      </c>
      <c r="DC91" s="95" t="s">
        <v>
2214</v>
      </c>
      <c r="DD91" s="99">
        <f t="shared" si="162"/>
        <v>
1</v>
      </c>
      <c r="DE91" s="99">
        <f t="shared" si="161"/>
        <v>
1</v>
      </c>
      <c r="DF91" s="99">
        <f t="shared" si="161"/>
        <v>
1</v>
      </c>
      <c r="DG91" s="99">
        <f t="shared" si="161"/>
        <v>
1</v>
      </c>
      <c r="DH91" s="99">
        <f t="shared" si="161"/>
        <v>
1</v>
      </c>
      <c r="DI91" s="99">
        <f t="shared" si="161"/>
        <v>
1</v>
      </c>
      <c r="DJ91" s="99">
        <f t="shared" si="161"/>
        <v>
1</v>
      </c>
      <c r="DK91" s="99">
        <f t="shared" si="161"/>
        <v>
1</v>
      </c>
      <c r="DL91" s="99">
        <f t="shared" si="161"/>
        <v>
1</v>
      </c>
      <c r="DM91" s="99">
        <f t="shared" si="161"/>
        <v>
1</v>
      </c>
      <c r="DN91" s="99">
        <f t="shared" si="161"/>
        <v>
1</v>
      </c>
      <c r="DO91" s="99">
        <f t="shared" si="161"/>
        <v>
1</v>
      </c>
      <c r="DP91" s="99">
        <f t="shared" si="161"/>
        <v>
1</v>
      </c>
      <c r="DQ91" s="99">
        <f t="shared" si="161"/>
        <v>
1</v>
      </c>
      <c r="DR91" s="99">
        <f t="shared" si="161"/>
        <v>
1</v>
      </c>
      <c r="DS91" s="99">
        <f t="shared" si="161"/>
        <v>
1</v>
      </c>
      <c r="DT91" s="99">
        <f t="shared" si="161"/>
        <v>
1</v>
      </c>
      <c r="DU91" s="99">
        <f t="shared" si="161"/>
        <v>
1</v>
      </c>
      <c r="DV91" s="99">
        <f t="shared" si="161"/>
        <v>
1</v>
      </c>
      <c r="DW91" s="99">
        <f t="shared" si="161"/>
        <v>
1</v>
      </c>
      <c r="DX91" s="99">
        <f t="shared" si="161"/>
        <v>
1</v>
      </c>
      <c r="DY91" s="99">
        <f t="shared" si="161"/>
        <v>
1</v>
      </c>
      <c r="DZ91" s="99">
        <f t="shared" si="161"/>
        <v>
1</v>
      </c>
    </row>
    <row r="92" spans="80:130">
      <c r="CB92" s="95">
        <v>
19</v>
      </c>
      <c r="CC92" s="95">
        <v>
4</v>
      </c>
      <c r="CD92" s="95" t="str">
        <f t="shared" si="107"/>
        <v>
処遇加算なし特定加算なしベア加算なしから新加算Ⅳ</v>
      </c>
      <c r="CE92" s="99">
        <f t="shared" si="138"/>
        <v>
0.14499999999999999</v>
      </c>
      <c r="CF92" s="99">
        <f t="shared" si="139"/>
        <v>
0.14499999999999999</v>
      </c>
      <c r="CG92" s="99">
        <f t="shared" si="140"/>
        <v>
0.14499999999999999</v>
      </c>
      <c r="CH92" s="99">
        <f t="shared" si="141"/>
        <v>
6.3E-2</v>
      </c>
      <c r="CI92" s="99">
        <f t="shared" si="142"/>
        <v>
6.3999999999999987E-2</v>
      </c>
      <c r="CJ92" s="99">
        <f t="shared" si="143"/>
        <v>
6.3999999999999987E-2</v>
      </c>
      <c r="CK92" s="99">
        <f t="shared" si="144"/>
        <v>
5.3000000000000005E-2</v>
      </c>
      <c r="CL92" s="99">
        <f t="shared" si="145"/>
        <v>
8.7999999999999995E-2</v>
      </c>
      <c r="CM92" s="99">
        <f t="shared" si="146"/>
        <v>
8.7999999999999995E-2</v>
      </c>
      <c r="CN92" s="99">
        <f t="shared" si="147"/>
        <v>
0.122</v>
      </c>
      <c r="CO92" s="99">
        <f t="shared" si="148"/>
        <v>
0.106</v>
      </c>
      <c r="CP92" s="99">
        <f t="shared" si="149"/>
        <v>
0.106</v>
      </c>
      <c r="CQ92" s="99">
        <f t="shared" si="150"/>
        <v>
0.125</v>
      </c>
      <c r="CR92" s="99">
        <f t="shared" si="151"/>
        <v>
0.09</v>
      </c>
      <c r="CS92" s="99">
        <f t="shared" si="152"/>
        <v>
0.09</v>
      </c>
      <c r="CT92" s="99">
        <f t="shared" si="153"/>
        <v>
0.09</v>
      </c>
      <c r="CU92" s="99">
        <f t="shared" si="154"/>
        <v>
4.4000000000000004E-2</v>
      </c>
      <c r="CV92" s="99">
        <f t="shared" si="155"/>
        <v>
4.4000000000000004E-2</v>
      </c>
      <c r="CW92" s="99">
        <f t="shared" si="156"/>
        <v>
2.9000000000000001E-2</v>
      </c>
      <c r="CX92" s="99">
        <f t="shared" si="157"/>
        <v>
2.9000000000000001E-2</v>
      </c>
      <c r="CY92" s="99">
        <f t="shared" si="158"/>
        <v>
2.9000000000000001E-2</v>
      </c>
      <c r="CZ92" s="99">
        <f t="shared" si="159"/>
        <v>
0.14499999999999999</v>
      </c>
      <c r="DA92" s="99">
        <f t="shared" si="160"/>
        <v>
6.3999999999999987E-2</v>
      </c>
      <c r="DC92" s="95" t="s">
        <v>
2215</v>
      </c>
      <c r="DD92" s="99">
        <f t="shared" si="162"/>
        <v>
1</v>
      </c>
      <c r="DE92" s="99">
        <f t="shared" si="161"/>
        <v>
1</v>
      </c>
      <c r="DF92" s="99">
        <f t="shared" si="161"/>
        <v>
1</v>
      </c>
      <c r="DG92" s="99">
        <f t="shared" si="161"/>
        <v>
1</v>
      </c>
      <c r="DH92" s="99">
        <f t="shared" si="161"/>
        <v>
1</v>
      </c>
      <c r="DI92" s="99">
        <f t="shared" si="161"/>
        <v>
1</v>
      </c>
      <c r="DJ92" s="99">
        <f t="shared" si="161"/>
        <v>
1</v>
      </c>
      <c r="DK92" s="99">
        <f t="shared" si="161"/>
        <v>
1</v>
      </c>
      <c r="DL92" s="99">
        <f t="shared" si="161"/>
        <v>
1</v>
      </c>
      <c r="DM92" s="99">
        <f t="shared" si="161"/>
        <v>
1</v>
      </c>
      <c r="DN92" s="99">
        <f t="shared" si="161"/>
        <v>
1</v>
      </c>
      <c r="DO92" s="99">
        <f t="shared" si="161"/>
        <v>
1</v>
      </c>
      <c r="DP92" s="99">
        <f t="shared" si="161"/>
        <v>
1</v>
      </c>
      <c r="DQ92" s="99">
        <f t="shared" si="161"/>
        <v>
1</v>
      </c>
      <c r="DR92" s="99">
        <f t="shared" si="161"/>
        <v>
1</v>
      </c>
      <c r="DS92" s="99">
        <f t="shared" si="161"/>
        <v>
1</v>
      </c>
      <c r="DT92" s="99">
        <f t="shared" si="161"/>
        <v>
1</v>
      </c>
      <c r="DU92" s="99">
        <f t="shared" si="161"/>
        <v>
1</v>
      </c>
      <c r="DV92" s="99">
        <f t="shared" si="161"/>
        <v>
1</v>
      </c>
      <c r="DW92" s="99">
        <f t="shared" si="161"/>
        <v>
1</v>
      </c>
      <c r="DX92" s="99">
        <f t="shared" si="161"/>
        <v>
1</v>
      </c>
      <c r="DY92" s="99">
        <f t="shared" si="161"/>
        <v>
1</v>
      </c>
      <c r="DZ92" s="99">
        <f t="shared" si="161"/>
        <v>
1</v>
      </c>
    </row>
    <row r="93" spans="80:130">
      <c r="CB93" s="95">
        <v>
19</v>
      </c>
      <c r="CC93" s="95">
        <v>
5</v>
      </c>
      <c r="CD93" s="95" t="str">
        <f t="shared" si="107"/>
        <v>
処遇加算なし特定加算なしベア加算なしから新加算Ⅴ（１）</v>
      </c>
      <c r="CE93" s="99">
        <f t="shared" si="138"/>
        <v>
0.221</v>
      </c>
      <c r="CF93" s="99">
        <f t="shared" si="139"/>
        <v>
0.221</v>
      </c>
      <c r="CG93" s="99">
        <f t="shared" si="140"/>
        <v>
0.221</v>
      </c>
      <c r="CH93" s="99">
        <f t="shared" si="141"/>
        <v>
8.8999999999999996E-2</v>
      </c>
      <c r="CI93" s="99">
        <f t="shared" si="142"/>
        <v>
8.0999999999999989E-2</v>
      </c>
      <c r="CJ93" s="99">
        <f t="shared" si="143"/>
        <v>
8.0999999999999989E-2</v>
      </c>
      <c r="CK93" s="99">
        <f t="shared" si="144"/>
        <v>
7.5999999999999998E-2</v>
      </c>
      <c r="CL93" s="99">
        <f t="shared" si="145"/>
        <v>
0.113</v>
      </c>
      <c r="CM93" s="99">
        <f t="shared" si="146"/>
        <v>
0.113</v>
      </c>
      <c r="CN93" s="99">
        <f t="shared" si="147"/>
        <v>
0.158</v>
      </c>
      <c r="CO93" s="99">
        <f t="shared" si="148"/>
        <v>
0.13200000000000001</v>
      </c>
      <c r="CP93" s="99">
        <f t="shared" si="149"/>
        <v>
0.13200000000000001</v>
      </c>
      <c r="CQ93" s="99">
        <f t="shared" si="150"/>
        <v>
0.16300000000000001</v>
      </c>
      <c r="CR93" s="99">
        <f t="shared" si="151"/>
        <v>
0.124</v>
      </c>
      <c r="CS93" s="99">
        <f t="shared" si="152"/>
        <v>
0.124</v>
      </c>
      <c r="CT93" s="99">
        <f t="shared" si="153"/>
        <v>
0.124</v>
      </c>
      <c r="CU93" s="99">
        <f t="shared" si="154"/>
        <v>
6.7000000000000004E-2</v>
      </c>
      <c r="CV93" s="99">
        <f t="shared" si="155"/>
        <v>
6.7000000000000004E-2</v>
      </c>
      <c r="CW93" s="99">
        <f t="shared" si="156"/>
        <v>
4.5999999999999992E-2</v>
      </c>
      <c r="CX93" s="99">
        <f t="shared" si="157"/>
        <v>
4.5999999999999992E-2</v>
      </c>
      <c r="CY93" s="99">
        <f t="shared" si="158"/>
        <v>
4.5999999999999992E-2</v>
      </c>
      <c r="CZ93" s="99">
        <f t="shared" si="159"/>
        <v>
0.221</v>
      </c>
      <c r="DA93" s="99">
        <f t="shared" si="160"/>
        <v>
8.0999999999999989E-2</v>
      </c>
      <c r="DC93" s="95" t="s">
        <v>
2216</v>
      </c>
      <c r="DD93" s="99">
        <f t="shared" si="162"/>
        <v>
1</v>
      </c>
      <c r="DE93" s="99">
        <f t="shared" si="161"/>
        <v>
1</v>
      </c>
      <c r="DF93" s="99">
        <f t="shared" si="161"/>
        <v>
1</v>
      </c>
      <c r="DG93" s="99">
        <f t="shared" si="161"/>
        <v>
1</v>
      </c>
      <c r="DH93" s="99">
        <f t="shared" si="161"/>
        <v>
1</v>
      </c>
      <c r="DI93" s="99">
        <f t="shared" si="161"/>
        <v>
1</v>
      </c>
      <c r="DJ93" s="99">
        <f t="shared" si="161"/>
        <v>
1</v>
      </c>
      <c r="DK93" s="99">
        <f t="shared" si="161"/>
        <v>
1</v>
      </c>
      <c r="DL93" s="99">
        <f t="shared" si="161"/>
        <v>
1</v>
      </c>
      <c r="DM93" s="99">
        <f t="shared" si="161"/>
        <v>
1</v>
      </c>
      <c r="DN93" s="99">
        <f t="shared" si="161"/>
        <v>
1</v>
      </c>
      <c r="DO93" s="99">
        <f t="shared" si="161"/>
        <v>
1</v>
      </c>
      <c r="DP93" s="99">
        <f t="shared" si="161"/>
        <v>
1</v>
      </c>
      <c r="DQ93" s="99">
        <f t="shared" si="161"/>
        <v>
1</v>
      </c>
      <c r="DR93" s="99">
        <f t="shared" si="161"/>
        <v>
1</v>
      </c>
      <c r="DS93" s="99">
        <f t="shared" si="161"/>
        <v>
1</v>
      </c>
      <c r="DT93" s="99">
        <f t="shared" si="161"/>
        <v>
1</v>
      </c>
      <c r="DU93" s="99">
        <f t="shared" si="161"/>
        <v>
1</v>
      </c>
      <c r="DV93" s="99">
        <f t="shared" si="161"/>
        <v>
1</v>
      </c>
      <c r="DW93" s="99">
        <f t="shared" si="161"/>
        <v>
1</v>
      </c>
      <c r="DX93" s="99">
        <f t="shared" si="161"/>
        <v>
1</v>
      </c>
      <c r="DY93" s="99">
        <f t="shared" si="161"/>
        <v>
1</v>
      </c>
      <c r="DZ93" s="99">
        <f t="shared" si="161"/>
        <v>
1</v>
      </c>
    </row>
    <row r="94" spans="80:130">
      <c r="CB94" s="95">
        <v>
19</v>
      </c>
      <c r="CC94" s="95">
        <v>
6</v>
      </c>
      <c r="CD94" s="95" t="str">
        <f t="shared" si="107"/>
        <v>
処遇加算なし特定加算なしベア加算なしから新加算Ⅴ（２）</v>
      </c>
      <c r="CE94" s="99">
        <f t="shared" si="138"/>
        <v>
0.20799999999999999</v>
      </c>
      <c r="CF94" s="99">
        <f t="shared" si="139"/>
        <v>
0.20799999999999999</v>
      </c>
      <c r="CG94" s="99">
        <f t="shared" si="140"/>
        <v>
0.20799999999999999</v>
      </c>
      <c r="CH94" s="99">
        <f t="shared" si="141"/>
        <v>
8.3999999999999991E-2</v>
      </c>
      <c r="CI94" s="99">
        <f t="shared" si="142"/>
        <v>
7.5999999999999984E-2</v>
      </c>
      <c r="CJ94" s="99">
        <f t="shared" si="143"/>
        <v>
7.5999999999999984E-2</v>
      </c>
      <c r="CK94" s="99">
        <f t="shared" si="144"/>
        <v>
7.2999999999999995E-2</v>
      </c>
      <c r="CL94" s="99">
        <f t="shared" si="145"/>
        <v>
0.106</v>
      </c>
      <c r="CM94" s="99">
        <f t="shared" si="146"/>
        <v>
0.106</v>
      </c>
      <c r="CN94" s="99">
        <f t="shared" si="147"/>
        <v>
0.153</v>
      </c>
      <c r="CO94" s="99">
        <f t="shared" si="148"/>
        <v>
0.121</v>
      </c>
      <c r="CP94" s="99">
        <f t="shared" si="149"/>
        <v>
0.121</v>
      </c>
      <c r="CQ94" s="99">
        <f t="shared" si="150"/>
        <v>
0.156</v>
      </c>
      <c r="CR94" s="99">
        <f t="shared" si="151"/>
        <v>
0.11699999999999999</v>
      </c>
      <c r="CS94" s="99">
        <f t="shared" si="152"/>
        <v>
0.11699999999999999</v>
      </c>
      <c r="CT94" s="99">
        <f t="shared" si="153"/>
        <v>
0.11699999999999999</v>
      </c>
      <c r="CU94" s="99">
        <f t="shared" si="154"/>
        <v>
6.5000000000000002E-2</v>
      </c>
      <c r="CV94" s="99">
        <f t="shared" si="155"/>
        <v>
6.5000000000000002E-2</v>
      </c>
      <c r="CW94" s="99">
        <f t="shared" si="156"/>
        <v>
4.3999999999999997E-2</v>
      </c>
      <c r="CX94" s="99">
        <f t="shared" si="157"/>
        <v>
4.3999999999999997E-2</v>
      </c>
      <c r="CY94" s="99">
        <f t="shared" si="158"/>
        <v>
4.3999999999999997E-2</v>
      </c>
      <c r="CZ94" s="99">
        <f t="shared" si="159"/>
        <v>
0.20799999999999999</v>
      </c>
      <c r="DA94" s="99">
        <f t="shared" si="160"/>
        <v>
7.5999999999999984E-2</v>
      </c>
      <c r="DC94" s="95" t="s">
        <v>
2217</v>
      </c>
      <c r="DD94" s="99">
        <f t="shared" si="162"/>
        <v>
1</v>
      </c>
      <c r="DE94" s="99">
        <f t="shared" si="161"/>
        <v>
1</v>
      </c>
      <c r="DF94" s="99">
        <f t="shared" si="161"/>
        <v>
1</v>
      </c>
      <c r="DG94" s="99">
        <f t="shared" si="161"/>
        <v>
1</v>
      </c>
      <c r="DH94" s="99">
        <f t="shared" si="161"/>
        <v>
1</v>
      </c>
      <c r="DI94" s="99">
        <f t="shared" si="161"/>
        <v>
1</v>
      </c>
      <c r="DJ94" s="99">
        <f t="shared" si="161"/>
        <v>
1</v>
      </c>
      <c r="DK94" s="99">
        <f t="shared" si="161"/>
        <v>
1</v>
      </c>
      <c r="DL94" s="99">
        <f t="shared" si="161"/>
        <v>
1</v>
      </c>
      <c r="DM94" s="99">
        <f t="shared" si="161"/>
        <v>
1</v>
      </c>
      <c r="DN94" s="99">
        <f t="shared" si="161"/>
        <v>
1</v>
      </c>
      <c r="DO94" s="99">
        <f t="shared" si="161"/>
        <v>
1</v>
      </c>
      <c r="DP94" s="99">
        <f t="shared" si="161"/>
        <v>
1</v>
      </c>
      <c r="DQ94" s="99">
        <f t="shared" si="161"/>
        <v>
1</v>
      </c>
      <c r="DR94" s="99">
        <f t="shared" si="161"/>
        <v>
1</v>
      </c>
      <c r="DS94" s="99">
        <f t="shared" si="161"/>
        <v>
1</v>
      </c>
      <c r="DT94" s="99">
        <f t="shared" si="161"/>
        <v>
1</v>
      </c>
      <c r="DU94" s="99">
        <f t="shared" si="161"/>
        <v>
1</v>
      </c>
      <c r="DV94" s="99">
        <f t="shared" si="161"/>
        <v>
1</v>
      </c>
      <c r="DW94" s="99">
        <f t="shared" si="161"/>
        <v>
1</v>
      </c>
      <c r="DX94" s="99">
        <f t="shared" si="161"/>
        <v>
1</v>
      </c>
      <c r="DY94" s="99">
        <f t="shared" si="161"/>
        <v>
1</v>
      </c>
      <c r="DZ94" s="99">
        <f t="shared" si="161"/>
        <v>
1</v>
      </c>
    </row>
    <row r="95" spans="80:130">
      <c r="CB95" s="95">
        <v>
19</v>
      </c>
      <c r="CC95" s="95">
        <v>
7</v>
      </c>
      <c r="CD95" s="95" t="str">
        <f t="shared" si="107"/>
        <v>
処遇加算なし特定加算なしベア加算なしから新加算Ⅴ（３）</v>
      </c>
      <c r="CE95" s="99">
        <f t="shared" si="138"/>
        <v>
0.2</v>
      </c>
      <c r="CF95" s="99">
        <f t="shared" si="139"/>
        <v>
0.2</v>
      </c>
      <c r="CG95" s="99">
        <f t="shared" si="140"/>
        <v>
0.2</v>
      </c>
      <c r="CH95" s="99">
        <f t="shared" si="141"/>
        <v>
8.3000000000000004E-2</v>
      </c>
      <c r="CI95" s="99">
        <f t="shared" si="142"/>
        <v>
7.8999999999999987E-2</v>
      </c>
      <c r="CJ95" s="99">
        <f t="shared" si="143"/>
        <v>
7.8999999999999987E-2</v>
      </c>
      <c r="CK95" s="99">
        <f t="shared" si="144"/>
        <v>
7.2999999999999995E-2</v>
      </c>
      <c r="CL95" s="99">
        <f t="shared" si="145"/>
        <v>
0.107</v>
      </c>
      <c r="CM95" s="99">
        <f t="shared" si="146"/>
        <v>
0.107</v>
      </c>
      <c r="CN95" s="99">
        <f t="shared" si="147"/>
        <v>
0.151</v>
      </c>
      <c r="CO95" s="99">
        <f t="shared" si="148"/>
        <v>
0.129</v>
      </c>
      <c r="CP95" s="99">
        <f t="shared" si="149"/>
        <v>
0.129</v>
      </c>
      <c r="CQ95" s="99">
        <f t="shared" si="150"/>
        <v>
0.155</v>
      </c>
      <c r="CR95" s="99">
        <f t="shared" si="151"/>
        <v>
0.12000000000000001</v>
      </c>
      <c r="CS95" s="99">
        <f t="shared" si="152"/>
        <v>
0.12000000000000001</v>
      </c>
      <c r="CT95" s="99">
        <f t="shared" si="153"/>
        <v>
0.12000000000000001</v>
      </c>
      <c r="CU95" s="99">
        <f t="shared" si="154"/>
        <v>
6.3E-2</v>
      </c>
      <c r="CV95" s="99">
        <f t="shared" si="155"/>
        <v>
6.3E-2</v>
      </c>
      <c r="CW95" s="99">
        <f t="shared" si="156"/>
        <v>
4.1999999999999996E-2</v>
      </c>
      <c r="CX95" s="99">
        <f t="shared" si="157"/>
        <v>
4.1999999999999996E-2</v>
      </c>
      <c r="CY95" s="99">
        <f t="shared" si="158"/>
        <v>
4.1999999999999996E-2</v>
      </c>
      <c r="CZ95" s="99">
        <f t="shared" si="159"/>
        <v>
0.2</v>
      </c>
      <c r="DA95" s="99">
        <f t="shared" si="160"/>
        <v>
7.8999999999999987E-2</v>
      </c>
      <c r="DC95" s="95" t="s">
        <v>
2218</v>
      </c>
      <c r="DD95" s="99">
        <f t="shared" si="162"/>
        <v>
1</v>
      </c>
      <c r="DE95" s="99">
        <f t="shared" si="161"/>
        <v>
1</v>
      </c>
      <c r="DF95" s="99">
        <f t="shared" si="161"/>
        <v>
1</v>
      </c>
      <c r="DG95" s="99">
        <f t="shared" si="161"/>
        <v>
1</v>
      </c>
      <c r="DH95" s="99">
        <f t="shared" si="161"/>
        <v>
1</v>
      </c>
      <c r="DI95" s="99">
        <f t="shared" si="161"/>
        <v>
1</v>
      </c>
      <c r="DJ95" s="99">
        <f t="shared" si="161"/>
        <v>
1</v>
      </c>
      <c r="DK95" s="99">
        <f t="shared" si="161"/>
        <v>
1</v>
      </c>
      <c r="DL95" s="99">
        <f t="shared" si="161"/>
        <v>
1</v>
      </c>
      <c r="DM95" s="99">
        <f t="shared" si="161"/>
        <v>
1</v>
      </c>
      <c r="DN95" s="99">
        <f t="shared" si="161"/>
        <v>
1</v>
      </c>
      <c r="DO95" s="99">
        <f t="shared" si="161"/>
        <v>
1</v>
      </c>
      <c r="DP95" s="99">
        <f t="shared" si="161"/>
        <v>
1</v>
      </c>
      <c r="DQ95" s="99">
        <f t="shared" si="161"/>
        <v>
1</v>
      </c>
      <c r="DR95" s="99">
        <f t="shared" si="161"/>
        <v>
1</v>
      </c>
      <c r="DS95" s="99">
        <f t="shared" si="161"/>
        <v>
1</v>
      </c>
      <c r="DT95" s="99">
        <f t="shared" si="161"/>
        <v>
1</v>
      </c>
      <c r="DU95" s="99">
        <f t="shared" si="161"/>
        <v>
1</v>
      </c>
      <c r="DV95" s="99">
        <f t="shared" si="161"/>
        <v>
1</v>
      </c>
      <c r="DW95" s="99">
        <f t="shared" si="161"/>
        <v>
1</v>
      </c>
      <c r="DX95" s="99">
        <f t="shared" si="161"/>
        <v>
1</v>
      </c>
      <c r="DY95" s="99">
        <f t="shared" si="161"/>
        <v>
1</v>
      </c>
      <c r="DZ95" s="99">
        <f t="shared" si="161"/>
        <v>
1</v>
      </c>
    </row>
    <row r="96" spans="80:130">
      <c r="CB96" s="95">
        <v>
19</v>
      </c>
      <c r="CC96" s="95">
        <v>
8</v>
      </c>
      <c r="CD96" s="95" t="str">
        <f t="shared" si="107"/>
        <v>
処遇加算なし特定加算なしベア加算なしから新加算Ⅴ（４）</v>
      </c>
      <c r="CE96" s="99">
        <f t="shared" si="138"/>
        <v>
0.187</v>
      </c>
      <c r="CF96" s="99">
        <f t="shared" si="139"/>
        <v>
0.187</v>
      </c>
      <c r="CG96" s="99">
        <f t="shared" si="140"/>
        <v>
0.187</v>
      </c>
      <c r="CH96" s="99">
        <f t="shared" si="141"/>
        <v>
7.8E-2</v>
      </c>
      <c r="CI96" s="99">
        <f t="shared" si="142"/>
        <v>
7.3999999999999996E-2</v>
      </c>
      <c r="CJ96" s="99">
        <f t="shared" si="143"/>
        <v>
7.3999999999999996E-2</v>
      </c>
      <c r="CK96" s="99">
        <f t="shared" si="144"/>
        <v>
7.0000000000000007E-2</v>
      </c>
      <c r="CL96" s="99">
        <f t="shared" si="145"/>
        <v>
9.9999999999999992E-2</v>
      </c>
      <c r="CM96" s="99">
        <f t="shared" si="146"/>
        <v>
9.9999999999999992E-2</v>
      </c>
      <c r="CN96" s="99">
        <f t="shared" si="147"/>
        <v>
0.14599999999999999</v>
      </c>
      <c r="CO96" s="99">
        <f t="shared" si="148"/>
        <v>
0.11799999999999999</v>
      </c>
      <c r="CP96" s="99">
        <f t="shared" si="149"/>
        <v>
0.11799999999999999</v>
      </c>
      <c r="CQ96" s="99">
        <f t="shared" si="150"/>
        <v>
0.14799999999999999</v>
      </c>
      <c r="CR96" s="99">
        <f t="shared" si="151"/>
        <v>
0.11299999999999999</v>
      </c>
      <c r="CS96" s="99">
        <f t="shared" si="152"/>
        <v>
0.11299999999999999</v>
      </c>
      <c r="CT96" s="99">
        <f t="shared" si="153"/>
        <v>
0.11299999999999999</v>
      </c>
      <c r="CU96" s="99">
        <f t="shared" si="154"/>
        <v>
6.0999999999999999E-2</v>
      </c>
      <c r="CV96" s="99">
        <f t="shared" si="155"/>
        <v>
6.0999999999999999E-2</v>
      </c>
      <c r="CW96" s="99">
        <f t="shared" si="156"/>
        <v>
3.9999999999999994E-2</v>
      </c>
      <c r="CX96" s="99">
        <f t="shared" si="157"/>
        <v>
3.9999999999999994E-2</v>
      </c>
      <c r="CY96" s="99">
        <f t="shared" si="158"/>
        <v>
3.9999999999999994E-2</v>
      </c>
      <c r="CZ96" s="99">
        <f t="shared" si="159"/>
        <v>
0.187</v>
      </c>
      <c r="DA96" s="99">
        <f t="shared" si="160"/>
        <v>
7.3999999999999996E-2</v>
      </c>
      <c r="DC96" s="95" t="s">
        <v>
2219</v>
      </c>
      <c r="DD96" s="99">
        <f t="shared" si="162"/>
        <v>
1</v>
      </c>
      <c r="DE96" s="99">
        <f t="shared" si="161"/>
        <v>
1</v>
      </c>
      <c r="DF96" s="99">
        <f t="shared" si="161"/>
        <v>
1</v>
      </c>
      <c r="DG96" s="99">
        <f t="shared" si="161"/>
        <v>
1</v>
      </c>
      <c r="DH96" s="99">
        <f t="shared" si="161"/>
        <v>
1</v>
      </c>
      <c r="DI96" s="99">
        <f t="shared" si="161"/>
        <v>
1</v>
      </c>
      <c r="DJ96" s="99">
        <f t="shared" si="161"/>
        <v>
1</v>
      </c>
      <c r="DK96" s="99">
        <f t="shared" si="161"/>
        <v>
1</v>
      </c>
      <c r="DL96" s="99">
        <f t="shared" si="161"/>
        <v>
1</v>
      </c>
      <c r="DM96" s="99">
        <f t="shared" si="161"/>
        <v>
1</v>
      </c>
      <c r="DN96" s="99">
        <f t="shared" si="161"/>
        <v>
1</v>
      </c>
      <c r="DO96" s="99">
        <f t="shared" si="161"/>
        <v>
1</v>
      </c>
      <c r="DP96" s="99">
        <f t="shared" si="161"/>
        <v>
1</v>
      </c>
      <c r="DQ96" s="99">
        <f t="shared" si="161"/>
        <v>
1</v>
      </c>
      <c r="DR96" s="99">
        <f t="shared" si="161"/>
        <v>
1</v>
      </c>
      <c r="DS96" s="99">
        <f t="shared" si="161"/>
        <v>
1</v>
      </c>
      <c r="DT96" s="99">
        <f t="shared" si="161"/>
        <v>
1</v>
      </c>
      <c r="DU96" s="99">
        <f t="shared" si="161"/>
        <v>
1</v>
      </c>
      <c r="DV96" s="99">
        <f t="shared" si="161"/>
        <v>
1</v>
      </c>
      <c r="DW96" s="99">
        <f t="shared" si="161"/>
        <v>
1</v>
      </c>
      <c r="DX96" s="99">
        <f t="shared" si="161"/>
        <v>
1</v>
      </c>
      <c r="DY96" s="99">
        <f t="shared" si="161"/>
        <v>
1</v>
      </c>
      <c r="DZ96" s="99">
        <f t="shared" si="161"/>
        <v>
1</v>
      </c>
    </row>
    <row r="97" spans="80:130">
      <c r="CB97" s="95">
        <v>
19</v>
      </c>
      <c r="CC97" s="95">
        <v>
9</v>
      </c>
      <c r="CD97" s="95" t="str">
        <f t="shared" si="107"/>
        <v>
処遇加算なし特定加算なしベア加算なしから新加算Ⅴ（５）</v>
      </c>
      <c r="CE97" s="99">
        <f t="shared" si="138"/>
        <v>
0.184</v>
      </c>
      <c r="CF97" s="99">
        <f t="shared" si="139"/>
        <v>
0.184</v>
      </c>
      <c r="CG97" s="99">
        <f t="shared" si="140"/>
        <v>
0.184</v>
      </c>
      <c r="CH97" s="99">
        <f t="shared" si="141"/>
        <v>
7.2999999999999995E-2</v>
      </c>
      <c r="CI97" s="99">
        <f t="shared" si="142"/>
        <v>
6.4999999999999988E-2</v>
      </c>
      <c r="CJ97" s="99">
        <f t="shared" si="143"/>
        <v>
6.4999999999999988E-2</v>
      </c>
      <c r="CK97" s="99">
        <f t="shared" si="144"/>
        <v>
6.3E-2</v>
      </c>
      <c r="CL97" s="99">
        <f t="shared" si="145"/>
        <v>
9.0999999999999998E-2</v>
      </c>
      <c r="CM97" s="99">
        <f t="shared" si="146"/>
        <v>
9.0999999999999998E-2</v>
      </c>
      <c r="CN97" s="99">
        <f t="shared" si="147"/>
        <v>
0.13</v>
      </c>
      <c r="CO97" s="99">
        <f t="shared" si="148"/>
        <v>
0.104</v>
      </c>
      <c r="CP97" s="99">
        <f t="shared" si="149"/>
        <v>
0.104</v>
      </c>
      <c r="CQ97" s="99">
        <f t="shared" si="150"/>
        <v>
0.13300000000000001</v>
      </c>
      <c r="CR97" s="99">
        <f t="shared" si="151"/>
        <v>
0.10099999999999999</v>
      </c>
      <c r="CS97" s="99">
        <f t="shared" si="152"/>
        <v>
0.10099999999999999</v>
      </c>
      <c r="CT97" s="99">
        <f t="shared" si="153"/>
        <v>
0.10099999999999999</v>
      </c>
      <c r="CU97" s="99">
        <f t="shared" si="154"/>
        <v>
5.7000000000000002E-2</v>
      </c>
      <c r="CV97" s="99">
        <f t="shared" si="155"/>
        <v>
5.7000000000000002E-2</v>
      </c>
      <c r="CW97" s="99">
        <f t="shared" si="156"/>
        <v>
3.9E-2</v>
      </c>
      <c r="CX97" s="99">
        <f t="shared" si="157"/>
        <v>
3.9E-2</v>
      </c>
      <c r="CY97" s="99">
        <f t="shared" si="158"/>
        <v>
3.9E-2</v>
      </c>
      <c r="CZ97" s="99">
        <f t="shared" si="159"/>
        <v>
0.184</v>
      </c>
      <c r="DA97" s="99">
        <f t="shared" si="160"/>
        <v>
6.4999999999999988E-2</v>
      </c>
      <c r="DC97" s="95" t="s">
        <v>
2220</v>
      </c>
      <c r="DD97" s="99">
        <f t="shared" si="162"/>
        <v>
1</v>
      </c>
      <c r="DE97" s="99">
        <f t="shared" si="161"/>
        <v>
1</v>
      </c>
      <c r="DF97" s="99">
        <f t="shared" si="161"/>
        <v>
1</v>
      </c>
      <c r="DG97" s="99">
        <f t="shared" si="161"/>
        <v>
1</v>
      </c>
      <c r="DH97" s="99">
        <f t="shared" si="161"/>
        <v>
1</v>
      </c>
      <c r="DI97" s="99">
        <f t="shared" si="161"/>
        <v>
1</v>
      </c>
      <c r="DJ97" s="99">
        <f t="shared" si="161"/>
        <v>
1</v>
      </c>
      <c r="DK97" s="99">
        <f t="shared" si="161"/>
        <v>
1</v>
      </c>
      <c r="DL97" s="99">
        <f t="shared" si="161"/>
        <v>
1</v>
      </c>
      <c r="DM97" s="99">
        <f t="shared" si="161"/>
        <v>
1</v>
      </c>
      <c r="DN97" s="99">
        <f t="shared" si="161"/>
        <v>
1</v>
      </c>
      <c r="DO97" s="99">
        <f t="shared" si="161"/>
        <v>
1</v>
      </c>
      <c r="DP97" s="99">
        <f t="shared" si="161"/>
        <v>
1</v>
      </c>
      <c r="DQ97" s="99">
        <f t="shared" si="161"/>
        <v>
1</v>
      </c>
      <c r="DR97" s="99">
        <f t="shared" si="161"/>
        <v>
1</v>
      </c>
      <c r="DS97" s="99">
        <f t="shared" si="161"/>
        <v>
1</v>
      </c>
      <c r="DT97" s="99">
        <f t="shared" si="161"/>
        <v>
1</v>
      </c>
      <c r="DU97" s="99">
        <f t="shared" si="161"/>
        <v>
1</v>
      </c>
      <c r="DV97" s="99">
        <f t="shared" si="161"/>
        <v>
1</v>
      </c>
      <c r="DW97" s="99">
        <f t="shared" si="161"/>
        <v>
1</v>
      </c>
      <c r="DX97" s="99">
        <f t="shared" si="161"/>
        <v>
1</v>
      </c>
      <c r="DY97" s="99">
        <f t="shared" si="161"/>
        <v>
1</v>
      </c>
      <c r="DZ97" s="99">
        <f t="shared" si="161"/>
        <v>
1</v>
      </c>
    </row>
    <row r="98" spans="80:130">
      <c r="CB98" s="95">
        <v>
19</v>
      </c>
      <c r="CC98" s="95">
        <v>
10</v>
      </c>
      <c r="CD98" s="95" t="str">
        <f t="shared" si="107"/>
        <v>
処遇加算なし特定加算なしベア加算なしから新加算Ⅴ（６）</v>
      </c>
      <c r="CE98" s="99">
        <f t="shared" si="138"/>
        <v>
0.16300000000000001</v>
      </c>
      <c r="CF98" s="99">
        <f t="shared" si="139"/>
        <v>
0.16300000000000001</v>
      </c>
      <c r="CG98" s="99">
        <f t="shared" si="140"/>
        <v>
0.16300000000000001</v>
      </c>
      <c r="CH98" s="99">
        <f t="shared" si="141"/>
        <v>
6.7000000000000004E-2</v>
      </c>
      <c r="CI98" s="99">
        <f t="shared" si="142"/>
        <v>
6.3E-2</v>
      </c>
      <c r="CJ98" s="99">
        <f t="shared" si="143"/>
        <v>
6.3E-2</v>
      </c>
      <c r="CK98" s="99">
        <f t="shared" si="144"/>
        <v>
6.0000000000000005E-2</v>
      </c>
      <c r="CL98" s="99">
        <f t="shared" si="145"/>
        <v>
8.4999999999999992E-2</v>
      </c>
      <c r="CM98" s="99">
        <f t="shared" si="146"/>
        <v>
8.4999999999999992E-2</v>
      </c>
      <c r="CN98" s="99">
        <f t="shared" si="147"/>
        <v>
0.123</v>
      </c>
      <c r="CO98" s="99">
        <f t="shared" si="148"/>
        <v>
0.10099999999999999</v>
      </c>
      <c r="CP98" s="99">
        <f t="shared" si="149"/>
        <v>
0.10099999999999999</v>
      </c>
      <c r="CQ98" s="99">
        <f t="shared" si="150"/>
        <v>
0.125</v>
      </c>
      <c r="CR98" s="99">
        <f t="shared" si="151"/>
        <v>
9.6999999999999989E-2</v>
      </c>
      <c r="CS98" s="99">
        <f t="shared" si="152"/>
        <v>
9.6999999999999989E-2</v>
      </c>
      <c r="CT98" s="99">
        <f t="shared" si="153"/>
        <v>
9.6999999999999989E-2</v>
      </c>
      <c r="CU98" s="99">
        <f t="shared" si="154"/>
        <v>
5.2999999999999999E-2</v>
      </c>
      <c r="CV98" s="99">
        <f t="shared" si="155"/>
        <v>
5.2999999999999999E-2</v>
      </c>
      <c r="CW98" s="99">
        <f t="shared" si="156"/>
        <v>
3.4999999999999996E-2</v>
      </c>
      <c r="CX98" s="99">
        <f t="shared" si="157"/>
        <v>
3.4999999999999996E-2</v>
      </c>
      <c r="CY98" s="99">
        <f t="shared" si="158"/>
        <v>
3.4999999999999996E-2</v>
      </c>
      <c r="CZ98" s="99">
        <f t="shared" si="159"/>
        <v>
0.16300000000000001</v>
      </c>
      <c r="DA98" s="99">
        <f t="shared" si="160"/>
        <v>
6.3E-2</v>
      </c>
      <c r="DC98" s="95" t="s">
        <v>
2221</v>
      </c>
      <c r="DD98" s="99">
        <f t="shared" si="162"/>
        <v>
1</v>
      </c>
      <c r="DE98" s="99">
        <f t="shared" si="161"/>
        <v>
1</v>
      </c>
      <c r="DF98" s="99">
        <f t="shared" si="161"/>
        <v>
1</v>
      </c>
      <c r="DG98" s="99">
        <f t="shared" si="161"/>
        <v>
1</v>
      </c>
      <c r="DH98" s="99">
        <f t="shared" si="161"/>
        <v>
1</v>
      </c>
      <c r="DI98" s="99">
        <f t="shared" si="161"/>
        <v>
1</v>
      </c>
      <c r="DJ98" s="99">
        <f t="shared" si="161"/>
        <v>
1</v>
      </c>
      <c r="DK98" s="99">
        <f t="shared" si="161"/>
        <v>
1</v>
      </c>
      <c r="DL98" s="99">
        <f t="shared" si="161"/>
        <v>
1</v>
      </c>
      <c r="DM98" s="99">
        <f t="shared" si="161"/>
        <v>
1</v>
      </c>
      <c r="DN98" s="99">
        <f t="shared" si="161"/>
        <v>
1</v>
      </c>
      <c r="DO98" s="99">
        <f t="shared" si="161"/>
        <v>
1</v>
      </c>
      <c r="DP98" s="99">
        <f t="shared" si="161"/>
        <v>
1</v>
      </c>
      <c r="DQ98" s="99">
        <f t="shared" si="161"/>
        <v>
1</v>
      </c>
      <c r="DR98" s="99">
        <f t="shared" si="161"/>
        <v>
1</v>
      </c>
      <c r="DS98" s="99">
        <f t="shared" si="161"/>
        <v>
1</v>
      </c>
      <c r="DT98" s="99">
        <f t="shared" si="161"/>
        <v>
1</v>
      </c>
      <c r="DU98" s="99">
        <f t="shared" si="161"/>
        <v>
1</v>
      </c>
      <c r="DV98" s="99">
        <f t="shared" si="161"/>
        <v>
1</v>
      </c>
      <c r="DW98" s="99">
        <f t="shared" si="161"/>
        <v>
1</v>
      </c>
      <c r="DX98" s="99">
        <f t="shared" si="161"/>
        <v>
1</v>
      </c>
      <c r="DY98" s="99">
        <f t="shared" si="161"/>
        <v>
1</v>
      </c>
      <c r="DZ98" s="99">
        <f t="shared" si="161"/>
        <v>
1</v>
      </c>
    </row>
    <row r="99" spans="80:130">
      <c r="CB99" s="95">
        <v>
19</v>
      </c>
      <c r="CC99" s="95">
        <v>
11</v>
      </c>
      <c r="CD99" s="95" t="str">
        <f t="shared" ref="CD99:CD106" si="163">
VLOOKUP(CB99,$AB$3:$AC$21,2)&amp;"から"&amp;VLOOKUP(CC99,$BB$3:$BC$20,2)</f>
        <v>
処遇加算なし特定加算なしベア加算なしから新加算Ⅴ（７）</v>
      </c>
      <c r="CE99" s="99">
        <f t="shared" si="138"/>
        <v>
0.16299999999999998</v>
      </c>
      <c r="CF99" s="99">
        <f t="shared" si="139"/>
        <v>
0.16299999999999998</v>
      </c>
      <c r="CG99" s="99">
        <f t="shared" si="140"/>
        <v>
0.16299999999999998</v>
      </c>
      <c r="CH99" s="99">
        <f t="shared" si="141"/>
        <v>
6.4999999999999988E-2</v>
      </c>
      <c r="CI99" s="99">
        <f t="shared" si="142"/>
        <v>
5.6000000000000001E-2</v>
      </c>
      <c r="CJ99" s="99">
        <f t="shared" si="143"/>
        <v>
5.6000000000000001E-2</v>
      </c>
      <c r="CK99" s="99">
        <f t="shared" si="144"/>
        <v>
5.8000000000000003E-2</v>
      </c>
      <c r="CL99" s="99">
        <f t="shared" si="145"/>
        <v>
7.9000000000000001E-2</v>
      </c>
      <c r="CM99" s="99">
        <f t="shared" si="146"/>
        <v>
7.9000000000000001E-2</v>
      </c>
      <c r="CN99" s="99">
        <f t="shared" si="147"/>
        <v>
0.11899999999999999</v>
      </c>
      <c r="CO99" s="99">
        <f t="shared" si="148"/>
        <v>
8.8000000000000009E-2</v>
      </c>
      <c r="CP99" s="99">
        <f t="shared" si="149"/>
        <v>
8.8000000000000009E-2</v>
      </c>
      <c r="CQ99" s="99">
        <f t="shared" si="150"/>
        <v>
0.12000000000000001</v>
      </c>
      <c r="CR99" s="99">
        <f t="shared" si="151"/>
        <v>
0.09</v>
      </c>
      <c r="CS99" s="99">
        <f t="shared" si="152"/>
        <v>
0.09</v>
      </c>
      <c r="CT99" s="99">
        <f t="shared" si="153"/>
        <v>
0.09</v>
      </c>
      <c r="CU99" s="99">
        <f t="shared" si="154"/>
        <v>
5.2000000000000005E-2</v>
      </c>
      <c r="CV99" s="99">
        <f t="shared" si="155"/>
        <v>
5.2000000000000005E-2</v>
      </c>
      <c r="CW99" s="99">
        <f t="shared" si="156"/>
        <v>
3.5000000000000003E-2</v>
      </c>
      <c r="CX99" s="99">
        <f t="shared" si="157"/>
        <v>
3.5000000000000003E-2</v>
      </c>
      <c r="CY99" s="99">
        <f t="shared" si="158"/>
        <v>
3.5000000000000003E-2</v>
      </c>
      <c r="CZ99" s="99">
        <f t="shared" si="159"/>
        <v>
0.16299999999999998</v>
      </c>
      <c r="DA99" s="99">
        <f t="shared" si="160"/>
        <v>
5.6000000000000001E-2</v>
      </c>
      <c r="DC99" s="95" t="s">
        <v>
2222</v>
      </c>
      <c r="DD99" s="99">
        <f t="shared" si="162"/>
        <v>
1</v>
      </c>
      <c r="DE99" s="99">
        <f t="shared" si="161"/>
        <v>
1</v>
      </c>
      <c r="DF99" s="99">
        <f t="shared" si="161"/>
        <v>
1</v>
      </c>
      <c r="DG99" s="99">
        <f t="shared" si="161"/>
        <v>
1</v>
      </c>
      <c r="DH99" s="99">
        <f t="shared" si="161"/>
        <v>
1</v>
      </c>
      <c r="DI99" s="99">
        <f t="shared" si="161"/>
        <v>
1</v>
      </c>
      <c r="DJ99" s="99">
        <f t="shared" si="161"/>
        <v>
1</v>
      </c>
      <c r="DK99" s="99">
        <f t="shared" si="161"/>
        <v>
1</v>
      </c>
      <c r="DL99" s="99">
        <f t="shared" si="161"/>
        <v>
1</v>
      </c>
      <c r="DM99" s="99">
        <f t="shared" si="161"/>
        <v>
1</v>
      </c>
      <c r="DN99" s="99">
        <f t="shared" si="161"/>
        <v>
1</v>
      </c>
      <c r="DO99" s="99">
        <f t="shared" si="161"/>
        <v>
1</v>
      </c>
      <c r="DP99" s="99">
        <f t="shared" si="161"/>
        <v>
1</v>
      </c>
      <c r="DQ99" s="99">
        <f t="shared" si="161"/>
        <v>
1</v>
      </c>
      <c r="DR99" s="99">
        <f t="shared" si="161"/>
        <v>
1</v>
      </c>
      <c r="DS99" s="99">
        <f t="shared" si="161"/>
        <v>
1</v>
      </c>
      <c r="DT99" s="99">
        <f t="shared" si="161"/>
        <v>
1</v>
      </c>
      <c r="DU99" s="99">
        <f t="shared" si="161"/>
        <v>
1</v>
      </c>
      <c r="DV99" s="99">
        <f t="shared" si="161"/>
        <v>
1</v>
      </c>
      <c r="DW99" s="99">
        <f t="shared" si="161"/>
        <v>
1</v>
      </c>
      <c r="DX99" s="99">
        <f t="shared" si="161"/>
        <v>
1</v>
      </c>
      <c r="DY99" s="99">
        <f t="shared" si="161"/>
        <v>
1</v>
      </c>
      <c r="DZ99" s="99">
        <f t="shared" si="161"/>
        <v>
1</v>
      </c>
    </row>
    <row r="100" spans="80:130">
      <c r="CB100" s="95">
        <v>
19</v>
      </c>
      <c r="CC100" s="95">
        <v>
12</v>
      </c>
      <c r="CD100" s="95" t="str">
        <f t="shared" si="163"/>
        <v>
処遇加算なし特定加算なしベア加算なしから新加算Ⅴ（８）</v>
      </c>
      <c r="CE100" s="99">
        <f t="shared" si="138"/>
        <v>
0.158</v>
      </c>
      <c r="CF100" s="99">
        <f t="shared" si="139"/>
        <v>
0.158</v>
      </c>
      <c r="CG100" s="99">
        <f t="shared" si="140"/>
        <v>
0.158</v>
      </c>
      <c r="CH100" s="99">
        <f t="shared" si="141"/>
        <v>
6.8000000000000005E-2</v>
      </c>
      <c r="CI100" s="99">
        <f t="shared" si="142"/>
        <v>
6.8999999999999992E-2</v>
      </c>
      <c r="CJ100" s="99">
        <f t="shared" si="143"/>
        <v>
6.8999999999999992E-2</v>
      </c>
      <c r="CK100" s="99">
        <f t="shared" si="144"/>
        <v>
5.6000000000000001E-2</v>
      </c>
      <c r="CL100" s="99">
        <f t="shared" si="145"/>
        <v>
9.5000000000000001E-2</v>
      </c>
      <c r="CM100" s="99">
        <f t="shared" si="146"/>
        <v>
9.5000000000000001E-2</v>
      </c>
      <c r="CN100" s="99">
        <f t="shared" si="147"/>
        <v>
0.127</v>
      </c>
      <c r="CO100" s="99">
        <f t="shared" si="148"/>
        <v>
0.11699999999999999</v>
      </c>
      <c r="CP100" s="99">
        <f t="shared" si="149"/>
        <v>
0.11699999999999999</v>
      </c>
      <c r="CQ100" s="99">
        <f t="shared" si="150"/>
        <v>
0.13200000000000001</v>
      </c>
      <c r="CR100" s="99">
        <f t="shared" si="151"/>
        <v>
9.7000000000000003E-2</v>
      </c>
      <c r="CS100" s="99">
        <f t="shared" si="152"/>
        <v>
9.7000000000000003E-2</v>
      </c>
      <c r="CT100" s="99">
        <f t="shared" si="153"/>
        <v>
9.7000000000000003E-2</v>
      </c>
      <c r="CU100" s="99">
        <f t="shared" si="154"/>
        <v>
4.5999999999999999E-2</v>
      </c>
      <c r="CV100" s="99">
        <f t="shared" si="155"/>
        <v>
4.5999999999999999E-2</v>
      </c>
      <c r="CW100" s="99">
        <f t="shared" si="156"/>
        <v>
3.1E-2</v>
      </c>
      <c r="CX100" s="99">
        <f t="shared" si="157"/>
        <v>
3.1E-2</v>
      </c>
      <c r="CY100" s="99">
        <f t="shared" si="158"/>
        <v>
3.1E-2</v>
      </c>
      <c r="CZ100" s="99">
        <f t="shared" si="159"/>
        <v>
0.158</v>
      </c>
      <c r="DA100" s="99">
        <f t="shared" si="160"/>
        <v>
6.8999999999999992E-2</v>
      </c>
      <c r="DC100" s="95" t="s">
        <v>
2223</v>
      </c>
      <c r="DD100" s="99">
        <f t="shared" si="162"/>
        <v>
1</v>
      </c>
      <c r="DE100" s="99">
        <f t="shared" si="161"/>
        <v>
1</v>
      </c>
      <c r="DF100" s="99">
        <f t="shared" si="161"/>
        <v>
1</v>
      </c>
      <c r="DG100" s="99">
        <f t="shared" si="161"/>
        <v>
1</v>
      </c>
      <c r="DH100" s="99">
        <f t="shared" si="161"/>
        <v>
1</v>
      </c>
      <c r="DI100" s="99">
        <f t="shared" si="161"/>
        <v>
1</v>
      </c>
      <c r="DJ100" s="99">
        <f t="shared" si="161"/>
        <v>
1</v>
      </c>
      <c r="DK100" s="99">
        <f t="shared" si="161"/>
        <v>
1</v>
      </c>
      <c r="DL100" s="99">
        <f t="shared" si="161"/>
        <v>
1</v>
      </c>
      <c r="DM100" s="99">
        <f t="shared" si="161"/>
        <v>
1</v>
      </c>
      <c r="DN100" s="99">
        <f t="shared" si="161"/>
        <v>
1</v>
      </c>
      <c r="DO100" s="99">
        <f t="shared" si="161"/>
        <v>
1</v>
      </c>
      <c r="DP100" s="99">
        <f t="shared" si="161"/>
        <v>
1</v>
      </c>
      <c r="DQ100" s="99">
        <f t="shared" si="161"/>
        <v>
1</v>
      </c>
      <c r="DR100" s="99">
        <f t="shared" ref="DR100:DR106" si="164">
CS100/BR14</f>
        <v>
1</v>
      </c>
      <c r="DS100" s="99">
        <f t="shared" ref="DS100:DS106" si="165">
CT100/BS14</f>
        <v>
1</v>
      </c>
      <c r="DT100" s="99">
        <f t="shared" ref="DT100:DT106" si="166">
CU100/BT14</f>
        <v>
1</v>
      </c>
      <c r="DU100" s="99">
        <f t="shared" ref="DU100:DU106" si="167">
CV100/BU14</f>
        <v>
1</v>
      </c>
      <c r="DV100" s="99">
        <f t="shared" ref="DV100:DV106" si="168">
CW100/BV14</f>
        <v>
1</v>
      </c>
      <c r="DW100" s="99">
        <f t="shared" ref="DW100:DW106" si="169">
CX100/BW14</f>
        <v>
1</v>
      </c>
      <c r="DX100" s="99">
        <f t="shared" ref="DX100:DX106" si="170">
CY100/BX14</f>
        <v>
1</v>
      </c>
      <c r="DY100" s="99">
        <f t="shared" ref="DY100:DY106" si="171">
CZ100/BY14</f>
        <v>
1</v>
      </c>
      <c r="DZ100" s="99">
        <f t="shared" ref="DZ100:DZ106" si="172">
DA100/BZ14</f>
        <v>
1</v>
      </c>
    </row>
    <row r="101" spans="80:130">
      <c r="CB101" s="95">
        <v>
19</v>
      </c>
      <c r="CC101" s="95">
        <v>
13</v>
      </c>
      <c r="CD101" s="95" t="str">
        <f t="shared" si="163"/>
        <v>
処遇加算なし特定加算なしベア加算なしから新加算Ⅴ（９）</v>
      </c>
      <c r="CE101" s="99">
        <f t="shared" si="138"/>
        <v>
0.14199999999999999</v>
      </c>
      <c r="CF101" s="99">
        <f t="shared" si="139"/>
        <v>
0.14199999999999999</v>
      </c>
      <c r="CG101" s="99">
        <f t="shared" si="140"/>
        <v>
0.14199999999999999</v>
      </c>
      <c r="CH101" s="99">
        <f t="shared" si="141"/>
        <v>
5.9000000000000004E-2</v>
      </c>
      <c r="CI101" s="99">
        <f t="shared" si="142"/>
        <v>
5.3999999999999999E-2</v>
      </c>
      <c r="CJ101" s="99">
        <f t="shared" si="143"/>
        <v>
5.3999999999999999E-2</v>
      </c>
      <c r="CK101" s="99">
        <f t="shared" si="144"/>
        <v>
5.5000000000000007E-2</v>
      </c>
      <c r="CL101" s="99">
        <f t="shared" si="145"/>
        <v>
7.2999999999999995E-2</v>
      </c>
      <c r="CM101" s="99">
        <f t="shared" si="146"/>
        <v>
7.2999999999999995E-2</v>
      </c>
      <c r="CN101" s="99">
        <f t="shared" si="147"/>
        <v>
0.11199999999999999</v>
      </c>
      <c r="CO101" s="99">
        <f t="shared" si="148"/>
        <v>
8.5000000000000006E-2</v>
      </c>
      <c r="CP101" s="99">
        <f t="shared" si="149"/>
        <v>
8.5000000000000006E-2</v>
      </c>
      <c r="CQ101" s="99">
        <f t="shared" si="150"/>
        <v>
0.112</v>
      </c>
      <c r="CR101" s="99">
        <f t="shared" si="151"/>
        <v>
8.6000000000000007E-2</v>
      </c>
      <c r="CS101" s="99">
        <f t="shared" si="152"/>
        <v>
8.6000000000000007E-2</v>
      </c>
      <c r="CT101" s="99">
        <f t="shared" si="153"/>
        <v>
8.6000000000000007E-2</v>
      </c>
      <c r="CU101" s="99">
        <f t="shared" si="154"/>
        <v>
4.8000000000000001E-2</v>
      </c>
      <c r="CV101" s="99">
        <f t="shared" si="155"/>
        <v>
4.8000000000000001E-2</v>
      </c>
      <c r="CW101" s="99">
        <f t="shared" si="156"/>
        <v>
3.1E-2</v>
      </c>
      <c r="CX101" s="99">
        <f t="shared" si="157"/>
        <v>
3.1E-2</v>
      </c>
      <c r="CY101" s="99">
        <f t="shared" si="158"/>
        <v>
3.1E-2</v>
      </c>
      <c r="CZ101" s="99">
        <f t="shared" si="159"/>
        <v>
0.14199999999999999</v>
      </c>
      <c r="DA101" s="99">
        <f t="shared" si="160"/>
        <v>
5.3999999999999999E-2</v>
      </c>
      <c r="DC101" s="95" t="s">
        <v>
2224</v>
      </c>
      <c r="DD101" s="99">
        <f t="shared" si="162"/>
        <v>
1</v>
      </c>
      <c r="DE101" s="99">
        <f t="shared" ref="DE101:DE106" si="173">
CF101/BE15</f>
        <v>
1</v>
      </c>
      <c r="DF101" s="99">
        <f t="shared" ref="DF101:DF106" si="174">
CG101/BF15</f>
        <v>
1</v>
      </c>
      <c r="DG101" s="99">
        <f t="shared" ref="DG101:DG106" si="175">
CH101/BG15</f>
        <v>
1</v>
      </c>
      <c r="DH101" s="99">
        <f t="shared" ref="DH101:DH106" si="176">
CI101/BH15</f>
        <v>
1</v>
      </c>
      <c r="DI101" s="99">
        <f t="shared" ref="DI101:DI106" si="177">
CJ101/BI15</f>
        <v>
1</v>
      </c>
      <c r="DJ101" s="99">
        <f t="shared" ref="DJ101:DJ106" si="178">
CK101/BJ15</f>
        <v>
1</v>
      </c>
      <c r="DK101" s="99">
        <f t="shared" ref="DK101:DK106" si="179">
CL101/BK15</f>
        <v>
1</v>
      </c>
      <c r="DL101" s="99">
        <f t="shared" ref="DL101:DL106" si="180">
CM101/BL15</f>
        <v>
1</v>
      </c>
      <c r="DM101" s="99">
        <f t="shared" ref="DM101:DM106" si="181">
CN101/BM15</f>
        <v>
1</v>
      </c>
      <c r="DN101" s="99">
        <f t="shared" ref="DN101:DN106" si="182">
CO101/BN15</f>
        <v>
1</v>
      </c>
      <c r="DO101" s="99">
        <f t="shared" ref="DO101:DO106" si="183">
CP101/BO15</f>
        <v>
1</v>
      </c>
      <c r="DP101" s="99">
        <f t="shared" ref="DP101:DP106" si="184">
CQ101/BP15</f>
        <v>
1</v>
      </c>
      <c r="DQ101" s="99">
        <f t="shared" ref="DQ101:DQ106" si="185">
CR101/BQ15</f>
        <v>
1</v>
      </c>
      <c r="DR101" s="99">
        <f t="shared" si="164"/>
        <v>
1</v>
      </c>
      <c r="DS101" s="99">
        <f t="shared" si="165"/>
        <v>
1</v>
      </c>
      <c r="DT101" s="99">
        <f t="shared" si="166"/>
        <v>
1</v>
      </c>
      <c r="DU101" s="99">
        <f t="shared" si="167"/>
        <v>
1</v>
      </c>
      <c r="DV101" s="99">
        <f t="shared" si="168"/>
        <v>
1</v>
      </c>
      <c r="DW101" s="99">
        <f t="shared" si="169"/>
        <v>
1</v>
      </c>
      <c r="DX101" s="99">
        <f t="shared" si="170"/>
        <v>
1</v>
      </c>
      <c r="DY101" s="99">
        <f t="shared" si="171"/>
        <v>
1</v>
      </c>
      <c r="DZ101" s="99">
        <f t="shared" si="172"/>
        <v>
1</v>
      </c>
    </row>
    <row r="102" spans="80:130">
      <c r="CB102" s="95">
        <v>
19</v>
      </c>
      <c r="CC102" s="95">
        <v>
14</v>
      </c>
      <c r="CD102" s="95" t="str">
        <f t="shared" si="163"/>
        <v>
処遇加算なし特定加算なしベア加算なしから新加算Ⅴ（10）</v>
      </c>
      <c r="CE102" s="99">
        <f t="shared" si="138"/>
        <v>
0.13899999999999998</v>
      </c>
      <c r="CF102" s="99">
        <f t="shared" si="139"/>
        <v>
0.13899999999999998</v>
      </c>
      <c r="CG102" s="99">
        <f t="shared" si="140"/>
        <v>
0.13899999999999998</v>
      </c>
      <c r="CH102" s="99">
        <f t="shared" si="141"/>
        <v>
5.3999999999999999E-2</v>
      </c>
      <c r="CI102" s="99">
        <f t="shared" si="142"/>
        <v>
4.5000000000000005E-2</v>
      </c>
      <c r="CJ102" s="99">
        <f t="shared" si="143"/>
        <v>
4.5000000000000005E-2</v>
      </c>
      <c r="CK102" s="99">
        <f t="shared" si="144"/>
        <v>
4.8000000000000001E-2</v>
      </c>
      <c r="CL102" s="99">
        <f t="shared" si="145"/>
        <v>
6.4000000000000001E-2</v>
      </c>
      <c r="CM102" s="99">
        <f t="shared" si="146"/>
        <v>
6.4000000000000001E-2</v>
      </c>
      <c r="CN102" s="99">
        <f t="shared" si="147"/>
        <v>
9.6000000000000002E-2</v>
      </c>
      <c r="CO102" s="99">
        <f t="shared" si="148"/>
        <v>
7.1000000000000008E-2</v>
      </c>
      <c r="CP102" s="99">
        <f t="shared" si="149"/>
        <v>
7.1000000000000008E-2</v>
      </c>
      <c r="CQ102" s="99">
        <f t="shared" si="150"/>
        <v>
9.7000000000000003E-2</v>
      </c>
      <c r="CR102" s="99">
        <f t="shared" si="151"/>
        <v>
7.3999999999999996E-2</v>
      </c>
      <c r="CS102" s="99">
        <f t="shared" si="152"/>
        <v>
7.3999999999999996E-2</v>
      </c>
      <c r="CT102" s="99">
        <f t="shared" si="153"/>
        <v>
7.3999999999999996E-2</v>
      </c>
      <c r="CU102" s="99">
        <f t="shared" si="154"/>
        <v>
4.4000000000000004E-2</v>
      </c>
      <c r="CV102" s="99">
        <f t="shared" si="155"/>
        <v>
4.4000000000000004E-2</v>
      </c>
      <c r="CW102" s="99">
        <f t="shared" si="156"/>
        <v>
3.0000000000000002E-2</v>
      </c>
      <c r="CX102" s="99">
        <f t="shared" si="157"/>
        <v>
3.0000000000000002E-2</v>
      </c>
      <c r="CY102" s="99">
        <f t="shared" si="158"/>
        <v>
3.0000000000000002E-2</v>
      </c>
      <c r="CZ102" s="99">
        <f t="shared" si="159"/>
        <v>
0.13899999999999998</v>
      </c>
      <c r="DA102" s="99">
        <f t="shared" si="160"/>
        <v>
4.5000000000000005E-2</v>
      </c>
      <c r="DC102" s="95" t="s">
        <v>
2225</v>
      </c>
      <c r="DD102" s="99">
        <f t="shared" si="162"/>
        <v>
1</v>
      </c>
      <c r="DE102" s="99">
        <f t="shared" si="173"/>
        <v>
1</v>
      </c>
      <c r="DF102" s="99">
        <f t="shared" si="174"/>
        <v>
1</v>
      </c>
      <c r="DG102" s="99">
        <f t="shared" si="175"/>
        <v>
1</v>
      </c>
      <c r="DH102" s="99">
        <f t="shared" si="176"/>
        <v>
1</v>
      </c>
      <c r="DI102" s="99">
        <f t="shared" si="177"/>
        <v>
1</v>
      </c>
      <c r="DJ102" s="99">
        <f t="shared" si="178"/>
        <v>
1</v>
      </c>
      <c r="DK102" s="99">
        <f t="shared" si="179"/>
        <v>
1</v>
      </c>
      <c r="DL102" s="99">
        <f t="shared" si="180"/>
        <v>
1</v>
      </c>
      <c r="DM102" s="99">
        <f t="shared" si="181"/>
        <v>
1</v>
      </c>
      <c r="DN102" s="99">
        <f t="shared" si="182"/>
        <v>
1</v>
      </c>
      <c r="DO102" s="99">
        <f t="shared" si="183"/>
        <v>
1</v>
      </c>
      <c r="DP102" s="99">
        <f t="shared" si="184"/>
        <v>
1</v>
      </c>
      <c r="DQ102" s="99">
        <f t="shared" si="185"/>
        <v>
1</v>
      </c>
      <c r="DR102" s="99">
        <f t="shared" si="164"/>
        <v>
1</v>
      </c>
      <c r="DS102" s="99">
        <f t="shared" si="165"/>
        <v>
1</v>
      </c>
      <c r="DT102" s="99">
        <f t="shared" si="166"/>
        <v>
1</v>
      </c>
      <c r="DU102" s="99">
        <f t="shared" si="167"/>
        <v>
1</v>
      </c>
      <c r="DV102" s="99">
        <f t="shared" si="168"/>
        <v>
1</v>
      </c>
      <c r="DW102" s="99">
        <f t="shared" si="169"/>
        <v>
1</v>
      </c>
      <c r="DX102" s="99">
        <f t="shared" si="170"/>
        <v>
1</v>
      </c>
      <c r="DY102" s="99">
        <f t="shared" si="171"/>
        <v>
1</v>
      </c>
      <c r="DZ102" s="99">
        <f t="shared" si="172"/>
        <v>
1</v>
      </c>
    </row>
    <row r="103" spans="80:130">
      <c r="CB103" s="95">
        <v>
19</v>
      </c>
      <c r="CC103" s="95">
        <v>
15</v>
      </c>
      <c r="CD103" s="95" t="str">
        <f t="shared" si="163"/>
        <v>
処遇加算なし特定加算なしベア加算なしから新加算Ⅴ（11）</v>
      </c>
      <c r="CE103" s="99">
        <f t="shared" si="138"/>
        <v>
0.12100000000000001</v>
      </c>
      <c r="CF103" s="99">
        <f t="shared" si="139"/>
        <v>
0.12100000000000001</v>
      </c>
      <c r="CG103" s="99">
        <f t="shared" si="140"/>
        <v>
0.12100000000000001</v>
      </c>
      <c r="CH103" s="99">
        <f t="shared" si="141"/>
        <v>
5.2000000000000005E-2</v>
      </c>
      <c r="CI103" s="99">
        <f t="shared" si="142"/>
        <v>
5.2999999999999999E-2</v>
      </c>
      <c r="CJ103" s="99">
        <f t="shared" si="143"/>
        <v>
5.2999999999999999E-2</v>
      </c>
      <c r="CK103" s="99">
        <f t="shared" si="144"/>
        <v>
4.3000000000000003E-2</v>
      </c>
      <c r="CL103" s="99">
        <f t="shared" si="145"/>
        <v>
7.2999999999999995E-2</v>
      </c>
      <c r="CM103" s="99">
        <f t="shared" si="146"/>
        <v>
7.2999999999999995E-2</v>
      </c>
      <c r="CN103" s="99">
        <f t="shared" si="147"/>
        <v>
9.9000000000000005E-2</v>
      </c>
      <c r="CO103" s="99">
        <f t="shared" si="148"/>
        <v>
8.8999999999999996E-2</v>
      </c>
      <c r="CP103" s="99">
        <f t="shared" si="149"/>
        <v>
8.8999999999999996E-2</v>
      </c>
      <c r="CQ103" s="99">
        <f t="shared" si="150"/>
        <v>
0.10200000000000001</v>
      </c>
      <c r="CR103" s="99">
        <f t="shared" si="151"/>
        <v>
7.3999999999999996E-2</v>
      </c>
      <c r="CS103" s="99">
        <f t="shared" si="152"/>
        <v>
7.3999999999999996E-2</v>
      </c>
      <c r="CT103" s="99">
        <f t="shared" si="153"/>
        <v>
7.3999999999999996E-2</v>
      </c>
      <c r="CU103" s="99">
        <f t="shared" si="154"/>
        <v>
3.6000000000000004E-2</v>
      </c>
      <c r="CV103" s="99">
        <f t="shared" si="155"/>
        <v>
3.6000000000000004E-2</v>
      </c>
      <c r="CW103" s="99">
        <f t="shared" si="156"/>
        <v>
2.4E-2</v>
      </c>
      <c r="CX103" s="99">
        <f t="shared" si="157"/>
        <v>
2.4E-2</v>
      </c>
      <c r="CY103" s="99">
        <f t="shared" si="158"/>
        <v>
2.4E-2</v>
      </c>
      <c r="CZ103" s="99">
        <f t="shared" si="159"/>
        <v>
0.12100000000000001</v>
      </c>
      <c r="DA103" s="99">
        <f t="shared" si="160"/>
        <v>
5.2999999999999999E-2</v>
      </c>
      <c r="DC103" s="95" t="s">
        <v>
2226</v>
      </c>
      <c r="DD103" s="99">
        <f t="shared" si="162"/>
        <v>
1</v>
      </c>
      <c r="DE103" s="99">
        <f t="shared" si="173"/>
        <v>
1</v>
      </c>
      <c r="DF103" s="99">
        <f t="shared" si="174"/>
        <v>
1</v>
      </c>
      <c r="DG103" s="99">
        <f t="shared" si="175"/>
        <v>
1</v>
      </c>
      <c r="DH103" s="99">
        <f t="shared" si="176"/>
        <v>
1</v>
      </c>
      <c r="DI103" s="99">
        <f t="shared" si="177"/>
        <v>
1</v>
      </c>
      <c r="DJ103" s="99">
        <f t="shared" si="178"/>
        <v>
1</v>
      </c>
      <c r="DK103" s="99">
        <f t="shared" si="179"/>
        <v>
1</v>
      </c>
      <c r="DL103" s="99">
        <f t="shared" si="180"/>
        <v>
1</v>
      </c>
      <c r="DM103" s="99">
        <f t="shared" si="181"/>
        <v>
1</v>
      </c>
      <c r="DN103" s="99">
        <f t="shared" si="182"/>
        <v>
1</v>
      </c>
      <c r="DO103" s="99">
        <f t="shared" si="183"/>
        <v>
1</v>
      </c>
      <c r="DP103" s="99">
        <f t="shared" si="184"/>
        <v>
1</v>
      </c>
      <c r="DQ103" s="99">
        <f t="shared" si="185"/>
        <v>
1</v>
      </c>
      <c r="DR103" s="99">
        <f t="shared" si="164"/>
        <v>
1</v>
      </c>
      <c r="DS103" s="99">
        <f t="shared" si="165"/>
        <v>
1</v>
      </c>
      <c r="DT103" s="99">
        <f t="shared" si="166"/>
        <v>
1</v>
      </c>
      <c r="DU103" s="99">
        <f t="shared" si="167"/>
        <v>
1</v>
      </c>
      <c r="DV103" s="99">
        <f t="shared" si="168"/>
        <v>
1</v>
      </c>
      <c r="DW103" s="99">
        <f t="shared" si="169"/>
        <v>
1</v>
      </c>
      <c r="DX103" s="99">
        <f t="shared" si="170"/>
        <v>
1</v>
      </c>
      <c r="DY103" s="99">
        <f t="shared" si="171"/>
        <v>
1</v>
      </c>
      <c r="DZ103" s="99">
        <f t="shared" si="172"/>
        <v>
1</v>
      </c>
    </row>
    <row r="104" spans="80:130">
      <c r="CB104" s="95">
        <v>
19</v>
      </c>
      <c r="CC104" s="95">
        <v>
16</v>
      </c>
      <c r="CD104" s="95" t="str">
        <f t="shared" si="163"/>
        <v>
処遇加算なし特定加算なしベア加算なしから新加算Ⅴ（12）</v>
      </c>
      <c r="CE104" s="99">
        <f t="shared" si="138"/>
        <v>
0.11800000000000001</v>
      </c>
      <c r="CF104" s="99">
        <f t="shared" si="139"/>
        <v>
0.11800000000000001</v>
      </c>
      <c r="CG104" s="99">
        <f t="shared" si="140"/>
        <v>
0.11800000000000001</v>
      </c>
      <c r="CH104" s="99">
        <f t="shared" si="141"/>
        <v>
4.8000000000000001E-2</v>
      </c>
      <c r="CI104" s="99">
        <f t="shared" si="142"/>
        <v>
4.3000000000000003E-2</v>
      </c>
      <c r="CJ104" s="99">
        <f t="shared" si="143"/>
        <v>
4.3000000000000003E-2</v>
      </c>
      <c r="CK104" s="99">
        <f t="shared" si="144"/>
        <v>
4.5000000000000005E-2</v>
      </c>
      <c r="CL104" s="99">
        <f t="shared" si="145"/>
        <v>
5.7999999999999996E-2</v>
      </c>
      <c r="CM104" s="99">
        <f t="shared" si="146"/>
        <v>
5.7999999999999996E-2</v>
      </c>
      <c r="CN104" s="99">
        <f t="shared" si="147"/>
        <v>
8.8999999999999996E-2</v>
      </c>
      <c r="CO104" s="99">
        <f t="shared" si="148"/>
        <v>
6.8000000000000005E-2</v>
      </c>
      <c r="CP104" s="99">
        <f t="shared" si="149"/>
        <v>
6.8000000000000005E-2</v>
      </c>
      <c r="CQ104" s="99">
        <f t="shared" si="150"/>
        <v>
8.900000000000001E-2</v>
      </c>
      <c r="CR104" s="99">
        <f t="shared" si="151"/>
        <v>
7.0000000000000007E-2</v>
      </c>
      <c r="CS104" s="99">
        <f t="shared" si="152"/>
        <v>
7.0000000000000007E-2</v>
      </c>
      <c r="CT104" s="99">
        <f t="shared" si="153"/>
        <v>
7.0000000000000007E-2</v>
      </c>
      <c r="CU104" s="99">
        <f t="shared" si="154"/>
        <v>
0.04</v>
      </c>
      <c r="CV104" s="99">
        <f t="shared" si="155"/>
        <v>
0.04</v>
      </c>
      <c r="CW104" s="99">
        <f t="shared" si="156"/>
        <v>
2.5999999999999999E-2</v>
      </c>
      <c r="CX104" s="99">
        <f t="shared" si="157"/>
        <v>
2.5999999999999999E-2</v>
      </c>
      <c r="CY104" s="99">
        <f t="shared" si="158"/>
        <v>
2.5999999999999999E-2</v>
      </c>
      <c r="CZ104" s="99">
        <f t="shared" si="159"/>
        <v>
0.11800000000000001</v>
      </c>
      <c r="DA104" s="99">
        <f t="shared" si="160"/>
        <v>
4.3000000000000003E-2</v>
      </c>
      <c r="DC104" s="95" t="s">
        <v>
2227</v>
      </c>
      <c r="DD104" s="99">
        <f t="shared" si="162"/>
        <v>
1</v>
      </c>
      <c r="DE104" s="99">
        <f t="shared" si="173"/>
        <v>
1</v>
      </c>
      <c r="DF104" s="99">
        <f t="shared" si="174"/>
        <v>
1</v>
      </c>
      <c r="DG104" s="99">
        <f t="shared" si="175"/>
        <v>
1</v>
      </c>
      <c r="DH104" s="99">
        <f t="shared" si="176"/>
        <v>
1</v>
      </c>
      <c r="DI104" s="99">
        <f t="shared" si="177"/>
        <v>
1</v>
      </c>
      <c r="DJ104" s="99">
        <f t="shared" si="178"/>
        <v>
1</v>
      </c>
      <c r="DK104" s="99">
        <f t="shared" si="179"/>
        <v>
1</v>
      </c>
      <c r="DL104" s="99">
        <f t="shared" si="180"/>
        <v>
1</v>
      </c>
      <c r="DM104" s="99">
        <f t="shared" si="181"/>
        <v>
1</v>
      </c>
      <c r="DN104" s="99">
        <f t="shared" si="182"/>
        <v>
1</v>
      </c>
      <c r="DO104" s="99">
        <f t="shared" si="183"/>
        <v>
1</v>
      </c>
      <c r="DP104" s="99">
        <f t="shared" si="184"/>
        <v>
1</v>
      </c>
      <c r="DQ104" s="99">
        <f t="shared" si="185"/>
        <v>
1</v>
      </c>
      <c r="DR104" s="99">
        <f t="shared" si="164"/>
        <v>
1</v>
      </c>
      <c r="DS104" s="99">
        <f t="shared" si="165"/>
        <v>
1</v>
      </c>
      <c r="DT104" s="99">
        <f t="shared" si="166"/>
        <v>
1</v>
      </c>
      <c r="DU104" s="99">
        <f t="shared" si="167"/>
        <v>
1</v>
      </c>
      <c r="DV104" s="99">
        <f t="shared" si="168"/>
        <v>
1</v>
      </c>
      <c r="DW104" s="99">
        <f t="shared" si="169"/>
        <v>
1</v>
      </c>
      <c r="DX104" s="99">
        <f t="shared" si="170"/>
        <v>
1</v>
      </c>
      <c r="DY104" s="99">
        <f t="shared" si="171"/>
        <v>
1</v>
      </c>
      <c r="DZ104" s="99">
        <f t="shared" si="172"/>
        <v>
1</v>
      </c>
    </row>
    <row r="105" spans="80:130">
      <c r="CB105" s="95">
        <v>
19</v>
      </c>
      <c r="CC105" s="95">
        <v>
17</v>
      </c>
      <c r="CD105" s="95" t="str">
        <f t="shared" si="163"/>
        <v>
処遇加算なし特定加算なしベア加算なしから新加算Ⅴ（13）</v>
      </c>
      <c r="CE105" s="99">
        <f t="shared" si="138"/>
        <v>
0.1</v>
      </c>
      <c r="CF105" s="99">
        <f t="shared" si="139"/>
        <v>
0.1</v>
      </c>
      <c r="CG105" s="99">
        <f t="shared" si="140"/>
        <v>
0.1</v>
      </c>
      <c r="CH105" s="99">
        <f t="shared" si="141"/>
        <v>
4.4000000000000004E-2</v>
      </c>
      <c r="CI105" s="99">
        <f t="shared" si="142"/>
        <v>
4.4000000000000004E-2</v>
      </c>
      <c r="CJ105" s="99">
        <f t="shared" si="143"/>
        <v>
4.4000000000000004E-2</v>
      </c>
      <c r="CK105" s="99">
        <f t="shared" si="144"/>
        <v>
3.7999999999999999E-2</v>
      </c>
      <c r="CL105" s="99">
        <f t="shared" si="145"/>
        <v>
6.0999999999999999E-2</v>
      </c>
      <c r="CM105" s="99">
        <f t="shared" si="146"/>
        <v>
6.0999999999999999E-2</v>
      </c>
      <c r="CN105" s="99">
        <f t="shared" si="147"/>
        <v>
8.7999999999999995E-2</v>
      </c>
      <c r="CO105" s="99">
        <f t="shared" si="148"/>
        <v>
7.3000000000000009E-2</v>
      </c>
      <c r="CP105" s="99">
        <f t="shared" si="149"/>
        <v>
7.3000000000000009E-2</v>
      </c>
      <c r="CQ105" s="99">
        <f t="shared" si="150"/>
        <v>
8.900000000000001E-2</v>
      </c>
      <c r="CR105" s="99">
        <f t="shared" si="151"/>
        <v>
6.3E-2</v>
      </c>
      <c r="CS105" s="99">
        <f t="shared" si="152"/>
        <v>
6.3E-2</v>
      </c>
      <c r="CT105" s="99">
        <f t="shared" si="153"/>
        <v>
6.3E-2</v>
      </c>
      <c r="CU105" s="99">
        <f t="shared" si="154"/>
        <v>
3.1E-2</v>
      </c>
      <c r="CV105" s="99">
        <f t="shared" si="155"/>
        <v>
3.1E-2</v>
      </c>
      <c r="CW105" s="99">
        <f t="shared" si="156"/>
        <v>
0.02</v>
      </c>
      <c r="CX105" s="99">
        <f t="shared" si="157"/>
        <v>
0.02</v>
      </c>
      <c r="CY105" s="99">
        <f t="shared" si="158"/>
        <v>
0.02</v>
      </c>
      <c r="CZ105" s="99">
        <f t="shared" si="159"/>
        <v>
0.1</v>
      </c>
      <c r="DA105" s="99">
        <f t="shared" si="160"/>
        <v>
4.4000000000000004E-2</v>
      </c>
      <c r="DC105" s="95" t="s">
        <v>
2228</v>
      </c>
      <c r="DD105" s="99">
        <f t="shared" si="162"/>
        <v>
1</v>
      </c>
      <c r="DE105" s="99">
        <f t="shared" si="173"/>
        <v>
1</v>
      </c>
      <c r="DF105" s="99">
        <f t="shared" si="174"/>
        <v>
1</v>
      </c>
      <c r="DG105" s="99">
        <f t="shared" si="175"/>
        <v>
1</v>
      </c>
      <c r="DH105" s="99">
        <f t="shared" si="176"/>
        <v>
1</v>
      </c>
      <c r="DI105" s="99">
        <f t="shared" si="177"/>
        <v>
1</v>
      </c>
      <c r="DJ105" s="99">
        <f t="shared" si="178"/>
        <v>
1</v>
      </c>
      <c r="DK105" s="99">
        <f t="shared" si="179"/>
        <v>
1</v>
      </c>
      <c r="DL105" s="99">
        <f t="shared" si="180"/>
        <v>
1</v>
      </c>
      <c r="DM105" s="99">
        <f t="shared" si="181"/>
        <v>
1</v>
      </c>
      <c r="DN105" s="99">
        <f t="shared" si="182"/>
        <v>
1</v>
      </c>
      <c r="DO105" s="99">
        <f t="shared" si="183"/>
        <v>
1</v>
      </c>
      <c r="DP105" s="99">
        <f t="shared" si="184"/>
        <v>
1</v>
      </c>
      <c r="DQ105" s="99">
        <f t="shared" si="185"/>
        <v>
1</v>
      </c>
      <c r="DR105" s="99">
        <f t="shared" si="164"/>
        <v>
1</v>
      </c>
      <c r="DS105" s="99">
        <f t="shared" si="165"/>
        <v>
1</v>
      </c>
      <c r="DT105" s="99">
        <f t="shared" si="166"/>
        <v>
1</v>
      </c>
      <c r="DU105" s="99">
        <f t="shared" si="167"/>
        <v>
1</v>
      </c>
      <c r="DV105" s="99">
        <f t="shared" si="168"/>
        <v>
1</v>
      </c>
      <c r="DW105" s="99">
        <f t="shared" si="169"/>
        <v>
1</v>
      </c>
      <c r="DX105" s="99">
        <f t="shared" si="170"/>
        <v>
1</v>
      </c>
      <c r="DY105" s="99">
        <f t="shared" si="171"/>
        <v>
1</v>
      </c>
      <c r="DZ105" s="99">
        <f t="shared" si="172"/>
        <v>
1</v>
      </c>
    </row>
    <row r="106" spans="80:130">
      <c r="CB106" s="95">
        <v>
19</v>
      </c>
      <c r="CC106" s="95">
        <v>
18</v>
      </c>
      <c r="CD106" s="95" t="str">
        <f t="shared" si="163"/>
        <v>
処遇加算なし特定加算なしベア加算なしから新加算Ⅴ（14）</v>
      </c>
      <c r="CE106" s="99">
        <f t="shared" si="138"/>
        <v>
7.5999999999999998E-2</v>
      </c>
      <c r="CF106" s="99">
        <f t="shared" si="139"/>
        <v>
7.5999999999999998E-2</v>
      </c>
      <c r="CG106" s="99">
        <f t="shared" si="140"/>
        <v>
7.5999999999999998E-2</v>
      </c>
      <c r="CH106" s="99">
        <f t="shared" si="141"/>
        <v>
3.3000000000000002E-2</v>
      </c>
      <c r="CI106" s="99">
        <f t="shared" si="142"/>
        <v>
3.3000000000000002E-2</v>
      </c>
      <c r="CJ106" s="99">
        <f t="shared" si="143"/>
        <v>
3.3000000000000002E-2</v>
      </c>
      <c r="CK106" s="99">
        <f t="shared" si="144"/>
        <v>
2.7999999999999997E-2</v>
      </c>
      <c r="CL106" s="99">
        <f t="shared" si="145"/>
        <v>
4.5999999999999999E-2</v>
      </c>
      <c r="CM106" s="99">
        <f t="shared" si="146"/>
        <v>
4.5999999999999999E-2</v>
      </c>
      <c r="CN106" s="99">
        <f t="shared" si="147"/>
        <v>
6.5000000000000002E-2</v>
      </c>
      <c r="CO106" s="99">
        <f t="shared" si="148"/>
        <v>
5.6000000000000001E-2</v>
      </c>
      <c r="CP106" s="99">
        <f t="shared" si="149"/>
        <v>
5.6000000000000001E-2</v>
      </c>
      <c r="CQ106" s="99">
        <f t="shared" si="150"/>
        <v>
6.6000000000000003E-2</v>
      </c>
      <c r="CR106" s="99">
        <f t="shared" si="151"/>
        <v>
4.7E-2</v>
      </c>
      <c r="CS106" s="99">
        <f t="shared" si="152"/>
        <v>
4.7E-2</v>
      </c>
      <c r="CT106" s="99">
        <f t="shared" si="153"/>
        <v>
4.7E-2</v>
      </c>
      <c r="CU106" s="99">
        <f t="shared" si="154"/>
        <v>
2.3E-2</v>
      </c>
      <c r="CV106" s="99">
        <f t="shared" si="155"/>
        <v>
2.3E-2</v>
      </c>
      <c r="CW106" s="99">
        <f t="shared" si="156"/>
        <v>
1.4999999999999999E-2</v>
      </c>
      <c r="CX106" s="99">
        <f t="shared" si="157"/>
        <v>
1.4999999999999999E-2</v>
      </c>
      <c r="CY106" s="99">
        <f t="shared" si="158"/>
        <v>
1.4999999999999999E-2</v>
      </c>
      <c r="CZ106" s="99">
        <f t="shared" si="159"/>
        <v>
7.5999999999999998E-2</v>
      </c>
      <c r="DA106" s="99">
        <f t="shared" si="160"/>
        <v>
3.3000000000000002E-2</v>
      </c>
      <c r="DC106" s="95" t="s">
        <v>
2229</v>
      </c>
      <c r="DD106" s="99">
        <f t="shared" si="162"/>
        <v>
1</v>
      </c>
      <c r="DE106" s="99">
        <f t="shared" si="173"/>
        <v>
1</v>
      </c>
      <c r="DF106" s="99">
        <f t="shared" si="174"/>
        <v>
1</v>
      </c>
      <c r="DG106" s="99">
        <f t="shared" si="175"/>
        <v>
1</v>
      </c>
      <c r="DH106" s="99">
        <f t="shared" si="176"/>
        <v>
1</v>
      </c>
      <c r="DI106" s="99">
        <f t="shared" si="177"/>
        <v>
1</v>
      </c>
      <c r="DJ106" s="99">
        <f t="shared" si="178"/>
        <v>
1</v>
      </c>
      <c r="DK106" s="99">
        <f t="shared" si="179"/>
        <v>
1</v>
      </c>
      <c r="DL106" s="99">
        <f t="shared" si="180"/>
        <v>
1</v>
      </c>
      <c r="DM106" s="99">
        <f t="shared" si="181"/>
        <v>
1</v>
      </c>
      <c r="DN106" s="99">
        <f t="shared" si="182"/>
        <v>
1</v>
      </c>
      <c r="DO106" s="99">
        <f t="shared" si="183"/>
        <v>
1</v>
      </c>
      <c r="DP106" s="99">
        <f t="shared" si="184"/>
        <v>
1</v>
      </c>
      <c r="DQ106" s="99">
        <f t="shared" si="185"/>
        <v>
1</v>
      </c>
      <c r="DR106" s="99">
        <f t="shared" si="164"/>
        <v>
1</v>
      </c>
      <c r="DS106" s="99">
        <f t="shared" si="165"/>
        <v>
1</v>
      </c>
      <c r="DT106" s="99">
        <f t="shared" si="166"/>
        <v>
1</v>
      </c>
      <c r="DU106" s="99">
        <f t="shared" si="167"/>
        <v>
1</v>
      </c>
      <c r="DV106" s="99">
        <f t="shared" si="168"/>
        <v>
1</v>
      </c>
      <c r="DW106" s="99">
        <f t="shared" si="169"/>
        <v>
1</v>
      </c>
      <c r="DX106" s="99">
        <f t="shared" si="170"/>
        <v>
1</v>
      </c>
      <c r="DY106" s="99">
        <f t="shared" si="171"/>
        <v>
1</v>
      </c>
      <c r="DZ106" s="99">
        <f t="shared" si="172"/>
        <v>
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2024-03-04T13:18:06Z</cp:lastPrinted>
  <dcterms:created xsi:type="dcterms:W3CDTF">2023-01-10T13:53:21Z</dcterms:created>
  <dcterms:modified xsi:type="dcterms:W3CDTF">2024-03-04T14:37:38Z</dcterms:modified>
</cp:coreProperties>
</file>