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医療院\協議書様式（創設系）\作業用\"/>
    </mc:Choice>
  </mc:AlternateContent>
  <xr:revisionPtr revIDLastSave="0" documentId="13_ncr:1_{C4EAA482-1FCA-4F22-BF87-99C39DE572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4収支総括表" sheetId="13" r:id="rId1"/>
    <sheet name="24入所収入" sheetId="14" r:id="rId2"/>
    <sheet name="24短期収入" sheetId="15" r:id="rId3"/>
    <sheet name="24通所収入" sheetId="16" r:id="rId4"/>
    <sheet name="24収入積算" sheetId="17" r:id="rId5"/>
    <sheet name="24支出" sheetId="18" r:id="rId6"/>
    <sheet name="24人件費" sheetId="19" r:id="rId7"/>
  </sheets>
  <definedNames>
    <definedName name="_xlnm.Print_Area" localSheetId="5">'24支出'!$A$1:$E$39</definedName>
    <definedName name="_xlnm.Print_Area" localSheetId="0">'24収支総括表'!$A$1:$T$68</definedName>
    <definedName name="_xlnm.Print_Area" localSheetId="4">'24収入積算'!$A$1:$W$63</definedName>
    <definedName name="_xlnm.Print_Area" localSheetId="6">'24人件費'!$A$1:$H$50</definedName>
    <definedName name="_xlnm.Print_Area" localSheetId="2">'24短期収入'!$A$1:$O$113</definedName>
    <definedName name="_xlnm.Print_Area" localSheetId="3">'24通所収入'!$A$1:$O$87</definedName>
    <definedName name="_xlnm.Print_Area" localSheetId="1">'24入所収入'!$A$1:$O$117</definedName>
    <definedName name="_xlnm.Print_Titles" localSheetId="0">'24収支総括表'!$B:$L</definedName>
    <definedName name="_xlnm.Print_Titles" localSheetId="4">'24収入積算'!$1:$2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1" i="13" l="1"/>
  <c r="O51" i="13"/>
  <c r="N50" i="13"/>
  <c r="O50" i="13"/>
  <c r="P50" i="13"/>
  <c r="Q50" i="13"/>
  <c r="R50" i="13"/>
  <c r="M50" i="13"/>
  <c r="N45" i="13"/>
  <c r="O45" i="13"/>
  <c r="P45" i="13"/>
  <c r="P51" i="13" s="1"/>
  <c r="Q45" i="13"/>
  <c r="Q51" i="13" s="1"/>
  <c r="R45" i="13"/>
  <c r="R51" i="13" s="1"/>
  <c r="M45" i="13"/>
  <c r="M51" i="13" s="1"/>
  <c r="M42" i="13"/>
  <c r="M53" i="13" s="1"/>
  <c r="R39" i="13"/>
  <c r="R38" i="13"/>
  <c r="R37" i="13"/>
  <c r="P39" i="13"/>
  <c r="P38" i="13"/>
  <c r="P37" i="13"/>
  <c r="N39" i="13"/>
  <c r="N38" i="13"/>
  <c r="N37" i="13"/>
  <c r="T39" i="13"/>
  <c r="Q39" i="13" s="1"/>
  <c r="T38" i="13"/>
  <c r="Q38" i="13" s="1"/>
  <c r="T37" i="13"/>
  <c r="O37" i="13" s="1"/>
  <c r="T36" i="13"/>
  <c r="R36" i="13" s="1"/>
  <c r="T35" i="13"/>
  <c r="R35" i="13" s="1"/>
  <c r="T34" i="13"/>
  <c r="R34" i="13" s="1"/>
  <c r="D8" i="18"/>
  <c r="D47" i="19"/>
  <c r="B40" i="19"/>
  <c r="F39" i="19"/>
  <c r="G39" i="19" s="1"/>
  <c r="F38" i="19"/>
  <c r="G38" i="19" s="1"/>
  <c r="G40" i="19" s="1"/>
  <c r="B37" i="19"/>
  <c r="F36" i="19"/>
  <c r="G36" i="19" s="1"/>
  <c r="F35" i="19"/>
  <c r="G35" i="19" s="1"/>
  <c r="B34" i="19"/>
  <c r="F33" i="19"/>
  <c r="G33" i="19" s="1"/>
  <c r="F32" i="19"/>
  <c r="G32" i="19" s="1"/>
  <c r="G34" i="19" s="1"/>
  <c r="B31" i="19"/>
  <c r="F30" i="19"/>
  <c r="G30" i="19" s="1"/>
  <c r="F29" i="19"/>
  <c r="G29" i="19" s="1"/>
  <c r="B28" i="19"/>
  <c r="F27" i="19"/>
  <c r="G27" i="19" s="1"/>
  <c r="F26" i="19"/>
  <c r="G26" i="19" s="1"/>
  <c r="B25" i="19"/>
  <c r="F24" i="19"/>
  <c r="G24" i="19" s="1"/>
  <c r="F23" i="19"/>
  <c r="G23" i="19" s="1"/>
  <c r="B22" i="19"/>
  <c r="F21" i="19"/>
  <c r="G21" i="19" s="1"/>
  <c r="F20" i="19"/>
  <c r="G20" i="19" s="1"/>
  <c r="G22" i="19" s="1"/>
  <c r="B19" i="19"/>
  <c r="F18" i="19"/>
  <c r="G18" i="19" s="1"/>
  <c r="F17" i="19"/>
  <c r="G17" i="19" s="1"/>
  <c r="B16" i="19"/>
  <c r="F15" i="19"/>
  <c r="G15" i="19" s="1"/>
  <c r="F14" i="19"/>
  <c r="G14" i="19" s="1"/>
  <c r="G16" i="19" s="1"/>
  <c r="B13" i="19"/>
  <c r="F12" i="19"/>
  <c r="G12" i="19" s="1"/>
  <c r="F11" i="19"/>
  <c r="G11" i="19" s="1"/>
  <c r="B10" i="19"/>
  <c r="F9" i="19"/>
  <c r="G9" i="19" s="1"/>
  <c r="F8" i="19"/>
  <c r="G8" i="19" s="1"/>
  <c r="D33" i="18"/>
  <c r="T40" i="13" s="1"/>
  <c r="D30" i="18"/>
  <c r="D15" i="18"/>
  <c r="D9" i="18"/>
  <c r="Q40" i="13" l="1"/>
  <c r="O40" i="13"/>
  <c r="P40" i="13"/>
  <c r="R40" i="13"/>
  <c r="N40" i="13"/>
  <c r="O34" i="13"/>
  <c r="O35" i="13"/>
  <c r="O36" i="13"/>
  <c r="Q37" i="13"/>
  <c r="O39" i="13"/>
  <c r="Q34" i="13"/>
  <c r="Q35" i="13"/>
  <c r="Q36" i="13"/>
  <c r="O38" i="13"/>
  <c r="G28" i="19"/>
  <c r="N34" i="13"/>
  <c r="P34" i="13"/>
  <c r="N35" i="13"/>
  <c r="P35" i="13"/>
  <c r="N36" i="13"/>
  <c r="P36" i="13"/>
  <c r="C45" i="19"/>
  <c r="G10" i="19"/>
  <c r="C46" i="19"/>
  <c r="E46" i="19" s="1"/>
  <c r="G13" i="19"/>
  <c r="G19" i="19"/>
  <c r="G25" i="19"/>
  <c r="G31" i="19"/>
  <c r="G37" i="19"/>
  <c r="G41" i="19" l="1"/>
  <c r="C47" i="19"/>
  <c r="D7" i="18" s="1"/>
  <c r="D6" i="18" s="1"/>
  <c r="E45" i="19"/>
  <c r="E47" i="19" s="1"/>
  <c r="T33" i="13" l="1"/>
  <c r="D37" i="18"/>
  <c r="H33" i="14"/>
  <c r="K33" i="14" s="1"/>
  <c r="H23" i="14"/>
  <c r="K23" i="14" s="1"/>
  <c r="Q38" i="17"/>
  <c r="T36" i="17"/>
  <c r="N36" i="17"/>
  <c r="T28" i="17"/>
  <c r="P28" i="17"/>
  <c r="K81" i="15"/>
  <c r="K80" i="15"/>
  <c r="K79" i="15"/>
  <c r="K78" i="15"/>
  <c r="K77" i="15"/>
  <c r="K76" i="15"/>
  <c r="I26" i="17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N39" i="17" s="1"/>
  <c r="I38" i="17"/>
  <c r="V38" i="17" s="1"/>
  <c r="K37" i="17"/>
  <c r="I36" i="17"/>
  <c r="U36" i="17" s="1"/>
  <c r="I35" i="17"/>
  <c r="U35" i="17" s="1"/>
  <c r="U37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T18" i="17" s="1"/>
  <c r="I19" i="17"/>
  <c r="I20" i="17"/>
  <c r="I21" i="17"/>
  <c r="U21" i="17" s="1"/>
  <c r="I17" i="17"/>
  <c r="F18" i="17"/>
  <c r="F19" i="17"/>
  <c r="F20" i="17"/>
  <c r="F21" i="17"/>
  <c r="F17" i="17"/>
  <c r="I13" i="17"/>
  <c r="I14" i="17"/>
  <c r="I15" i="17"/>
  <c r="I16" i="17"/>
  <c r="I12" i="17"/>
  <c r="F13" i="17"/>
  <c r="F14" i="17"/>
  <c r="L14" i="17" s="1"/>
  <c r="F15" i="17"/>
  <c r="S15" i="17" s="1"/>
  <c r="F16" i="17"/>
  <c r="F12" i="17"/>
  <c r="I11" i="17"/>
  <c r="R11" i="17" s="1"/>
  <c r="I10" i="17"/>
  <c r="I9" i="17"/>
  <c r="I8" i="17"/>
  <c r="I7" i="17"/>
  <c r="F8" i="17"/>
  <c r="F9" i="17"/>
  <c r="F10" i="17"/>
  <c r="O10" i="17" s="1"/>
  <c r="F11" i="17"/>
  <c r="F7" i="17"/>
  <c r="G50" i="14"/>
  <c r="I61" i="17"/>
  <c r="P61" i="17" s="1"/>
  <c r="I60" i="17"/>
  <c r="T60" i="17" s="1"/>
  <c r="F53" i="17"/>
  <c r="F52" i="17"/>
  <c r="I23" i="17"/>
  <c r="S23" i="17" s="1"/>
  <c r="I24" i="17"/>
  <c r="S24" i="17" s="1"/>
  <c r="I25" i="17"/>
  <c r="I22" i="17"/>
  <c r="F13" i="16"/>
  <c r="H24" i="16" s="1"/>
  <c r="D45" i="17"/>
  <c r="D5" i="17"/>
  <c r="M3" i="17"/>
  <c r="M8" i="17" s="1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F8" i="15"/>
  <c r="H45" i="15" s="1"/>
  <c r="K45" i="15" s="1"/>
  <c r="E6" i="15"/>
  <c r="H43" i="14"/>
  <c r="K43" i="14" s="1"/>
  <c r="I6" i="14"/>
  <c r="J6" i="16"/>
  <c r="J22" i="16" s="1"/>
  <c r="I27" i="16"/>
  <c r="J35" i="16"/>
  <c r="I46" i="16"/>
  <c r="I46" i="15"/>
  <c r="I34" i="15"/>
  <c r="I22" i="15"/>
  <c r="G48" i="15"/>
  <c r="I82" i="15"/>
  <c r="K85" i="15"/>
  <c r="I86" i="15"/>
  <c r="K88" i="15"/>
  <c r="L88" i="15" s="1"/>
  <c r="H111" i="15" s="1"/>
  <c r="T24" i="13" s="1"/>
  <c r="R24" i="13" s="1"/>
  <c r="K90" i="15"/>
  <c r="L90" i="15" s="1"/>
  <c r="H112" i="15" s="1"/>
  <c r="T25" i="13" s="1"/>
  <c r="N25" i="13" s="1"/>
  <c r="H44" i="14"/>
  <c r="K44" i="14" s="1"/>
  <c r="H45" i="14"/>
  <c r="K45" i="14" s="1"/>
  <c r="H46" i="14"/>
  <c r="K46" i="14" s="1"/>
  <c r="H47" i="14"/>
  <c r="K47" i="14" s="1"/>
  <c r="I48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 s="1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H115" i="14" s="1"/>
  <c r="T18" i="13" s="1"/>
  <c r="K94" i="14"/>
  <c r="L94" i="14" s="1"/>
  <c r="H116" i="14" s="1"/>
  <c r="T19" i="13" s="1"/>
  <c r="L60" i="14"/>
  <c r="M26" i="13"/>
  <c r="T25" i="17"/>
  <c r="S10" i="17"/>
  <c r="H59" i="15"/>
  <c r="L59" i="15" s="1"/>
  <c r="S26" i="17"/>
  <c r="M26" i="17"/>
  <c r="U7" i="17"/>
  <c r="H18" i="15"/>
  <c r="K18" i="15" s="1"/>
  <c r="N35" i="17"/>
  <c r="L35" i="17"/>
  <c r="M35" i="17"/>
  <c r="V7" i="17" l="1"/>
  <c r="P22" i="17"/>
  <c r="L8" i="17"/>
  <c r="N17" i="17"/>
  <c r="K40" i="17"/>
  <c r="K41" i="17" s="1"/>
  <c r="M14" i="17"/>
  <c r="V24" i="17"/>
  <c r="K63" i="17"/>
  <c r="V11" i="17"/>
  <c r="R21" i="17"/>
  <c r="S21" i="17"/>
  <c r="L21" i="17"/>
  <c r="S35" i="17"/>
  <c r="P26" i="17"/>
  <c r="O18" i="17"/>
  <c r="L28" i="17"/>
  <c r="T15" i="17"/>
  <c r="L7" i="17"/>
  <c r="T16" i="17"/>
  <c r="R33" i="13"/>
  <c r="R42" i="13" s="1"/>
  <c r="R53" i="13" s="1"/>
  <c r="P33" i="13"/>
  <c r="P42" i="13" s="1"/>
  <c r="P53" i="13" s="1"/>
  <c r="N33" i="13"/>
  <c r="N42" i="13" s="1"/>
  <c r="N53" i="13" s="1"/>
  <c r="Q33" i="13"/>
  <c r="Q42" i="13" s="1"/>
  <c r="Q53" i="13" s="1"/>
  <c r="O33" i="13"/>
  <c r="O42" i="13" s="1"/>
  <c r="O53" i="13" s="1"/>
  <c r="T23" i="17"/>
  <c r="L10" i="17"/>
  <c r="U31" i="17"/>
  <c r="V39" i="17"/>
  <c r="O35" i="17"/>
  <c r="P35" i="17"/>
  <c r="V35" i="17"/>
  <c r="V37" i="17" s="1"/>
  <c r="H31" i="15"/>
  <c r="K31" i="15" s="1"/>
  <c r="M21" i="17"/>
  <c r="N21" i="17"/>
  <c r="P14" i="17"/>
  <c r="U8" i="17"/>
  <c r="S8" i="17"/>
  <c r="R24" i="17"/>
  <c r="O8" i="17"/>
  <c r="N26" i="17"/>
  <c r="R26" i="17"/>
  <c r="O26" i="17"/>
  <c r="L26" i="17"/>
  <c r="O24" i="17"/>
  <c r="U15" i="17"/>
  <c r="L65" i="14"/>
  <c r="P25" i="17"/>
  <c r="R22" i="17"/>
  <c r="P9" i="17"/>
  <c r="N16" i="17"/>
  <c r="S12" i="17"/>
  <c r="R13" i="17"/>
  <c r="M19" i="17"/>
  <c r="R20" i="17"/>
  <c r="N28" i="17"/>
  <c r="R28" i="17"/>
  <c r="V28" i="17"/>
  <c r="L36" i="17"/>
  <c r="L37" i="17" s="1"/>
  <c r="R36" i="17"/>
  <c r="V36" i="17"/>
  <c r="S60" i="17"/>
  <c r="M60" i="17"/>
  <c r="U60" i="17"/>
  <c r="O60" i="17"/>
  <c r="Q60" i="17"/>
  <c r="I38" i="16"/>
  <c r="K86" i="15"/>
  <c r="L86" i="15" s="1"/>
  <c r="H110" i="15" s="1"/>
  <c r="T23" i="13" s="1"/>
  <c r="N23" i="13" s="1"/>
  <c r="O19" i="13"/>
  <c r="Q19" i="13"/>
  <c r="S38" i="17"/>
  <c r="M38" i="17"/>
  <c r="U38" i="17"/>
  <c r="O38" i="17"/>
  <c r="T35" i="17"/>
  <c r="T37" i="17" s="1"/>
  <c r="R35" i="17"/>
  <c r="R37" i="17" s="1"/>
  <c r="P36" i="17"/>
  <c r="P37" i="17"/>
  <c r="L30" i="17"/>
  <c r="T30" i="17"/>
  <c r="V30" i="17"/>
  <c r="P30" i="17"/>
  <c r="M31" i="17"/>
  <c r="P32" i="17"/>
  <c r="K86" i="14"/>
  <c r="L86" i="14" s="1"/>
  <c r="N30" i="17"/>
  <c r="L32" i="17"/>
  <c r="R30" i="17"/>
  <c r="Q31" i="17"/>
  <c r="T32" i="17"/>
  <c r="Q22" i="17"/>
  <c r="N22" i="17"/>
  <c r="O22" i="17"/>
  <c r="N23" i="17"/>
  <c r="M22" i="17"/>
  <c r="P12" i="17"/>
  <c r="M12" i="17"/>
  <c r="O25" i="17"/>
  <c r="V26" i="17"/>
  <c r="U26" i="17"/>
  <c r="T24" i="17"/>
  <c r="L22" i="17"/>
  <c r="U24" i="17"/>
  <c r="R8" i="17"/>
  <c r="T8" i="17"/>
  <c r="Q23" i="17"/>
  <c r="P24" i="17"/>
  <c r="Q24" i="17"/>
  <c r="H28" i="15"/>
  <c r="K28" i="15" s="1"/>
  <c r="H58" i="15"/>
  <c r="L58" i="15" s="1"/>
  <c r="H57" i="15"/>
  <c r="Q14" i="17"/>
  <c r="O24" i="13"/>
  <c r="R19" i="13"/>
  <c r="N19" i="13"/>
  <c r="P19" i="13"/>
  <c r="O18" i="13"/>
  <c r="N18" i="13"/>
  <c r="N37" i="17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N50" i="17" s="1"/>
  <c r="H25" i="16"/>
  <c r="K25" i="16" s="1"/>
  <c r="U23" i="17"/>
  <c r="R23" i="17"/>
  <c r="T61" i="17"/>
  <c r="T62" i="17" s="1"/>
  <c r="M61" i="17"/>
  <c r="V61" i="17"/>
  <c r="R61" i="17"/>
  <c r="O61" i="17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I58" i="15"/>
  <c r="U22" i="17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U62" i="17" s="1"/>
  <c r="K24" i="16"/>
  <c r="P25" i="13"/>
  <c r="O25" i="13"/>
  <c r="N24" i="13"/>
  <c r="Q24" i="13"/>
  <c r="P18" i="13"/>
  <c r="Q18" i="13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P56" i="17"/>
  <c r="V31" i="17"/>
  <c r="R31" i="17"/>
  <c r="N31" i="17"/>
  <c r="T31" i="17"/>
  <c r="P31" i="17"/>
  <c r="L31" i="17"/>
  <c r="O31" i="17"/>
  <c r="P39" i="17"/>
  <c r="Q61" i="17"/>
  <c r="L64" i="14"/>
  <c r="M28" i="17"/>
  <c r="Q28" i="17"/>
  <c r="U28" i="17"/>
  <c r="O30" i="17"/>
  <c r="S30" i="17"/>
  <c r="N32" i="17"/>
  <c r="V32" i="17"/>
  <c r="O36" i="17"/>
  <c r="O37" i="17" s="1"/>
  <c r="S36" i="17"/>
  <c r="S37" i="17" s="1"/>
  <c r="L38" i="17"/>
  <c r="P38" i="17"/>
  <c r="T38" i="17"/>
  <c r="N60" i="17"/>
  <c r="R60" i="17"/>
  <c r="V60" i="17"/>
  <c r="Q10" i="17"/>
  <c r="Q16" i="17"/>
  <c r="P19" i="17"/>
  <c r="O28" i="17"/>
  <c r="M30" i="17"/>
  <c r="Q30" i="17"/>
  <c r="R32" i="17"/>
  <c r="M36" i="17"/>
  <c r="M37" i="17" s="1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O32" i="17"/>
  <c r="O29" i="17"/>
  <c r="S29" i="17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K48" i="14"/>
  <c r="L48" i="14" s="1"/>
  <c r="U51" i="17"/>
  <c r="L54" i="17"/>
  <c r="V57" i="17"/>
  <c r="H51" i="16"/>
  <c r="H50" i="16"/>
  <c r="H26" i="16"/>
  <c r="K26" i="16" s="1"/>
  <c r="T51" i="17"/>
  <c r="N48" i="17"/>
  <c r="Q56" i="17"/>
  <c r="G33" i="16"/>
  <c r="I33" i="16" s="1"/>
  <c r="T49" i="17"/>
  <c r="S54" i="17"/>
  <c r="V52" i="17"/>
  <c r="S48" i="17"/>
  <c r="O50" i="17"/>
  <c r="V51" i="17"/>
  <c r="S53" i="17"/>
  <c r="T47" i="17"/>
  <c r="N56" i="17"/>
  <c r="N55" i="17"/>
  <c r="O53" i="17"/>
  <c r="U54" i="17"/>
  <c r="O57" i="17"/>
  <c r="H47" i="16"/>
  <c r="L47" i="16" s="1"/>
  <c r="H23" i="16"/>
  <c r="K23" i="16" s="1"/>
  <c r="G34" i="16"/>
  <c r="I34" i="16" s="1"/>
  <c r="H46" i="16"/>
  <c r="L46" i="16" s="1"/>
  <c r="H22" i="16"/>
  <c r="K22" i="16" s="1"/>
  <c r="M56" i="17" l="1"/>
  <c r="S55" i="17"/>
  <c r="T50" i="17"/>
  <c r="O62" i="17"/>
  <c r="L55" i="17"/>
  <c r="Q50" i="17"/>
  <c r="N49" i="17"/>
  <c r="L49" i="17"/>
  <c r="P52" i="17"/>
  <c r="N62" i="17"/>
  <c r="Q48" i="17"/>
  <c r="Q47" i="17"/>
  <c r="Q62" i="17"/>
  <c r="W8" i="17"/>
  <c r="L66" i="14"/>
  <c r="M66" i="14" s="1"/>
  <c r="H111" i="14" s="1"/>
  <c r="S62" i="17"/>
  <c r="M62" i="17"/>
  <c r="L34" i="16"/>
  <c r="Q23" i="13"/>
  <c r="P23" i="13"/>
  <c r="O23" i="13"/>
  <c r="R23" i="13"/>
  <c r="K92" i="15"/>
  <c r="L82" i="15"/>
  <c r="K96" i="14"/>
  <c r="L90" i="14"/>
  <c r="H114" i="14" s="1"/>
  <c r="T17" i="13" s="1"/>
  <c r="N17" i="13" s="1"/>
  <c r="Q37" i="17"/>
  <c r="U34" i="17"/>
  <c r="U40" i="17" s="1"/>
  <c r="S34" i="17"/>
  <c r="S40" i="17" s="1"/>
  <c r="H113" i="14"/>
  <c r="T16" i="13" s="1"/>
  <c r="L96" i="14"/>
  <c r="L50" i="14"/>
  <c r="H110" i="14" s="1"/>
  <c r="H112" i="14" s="1"/>
  <c r="T15" i="13" s="1"/>
  <c r="O15" i="13" s="1"/>
  <c r="L57" i="15"/>
  <c r="L61" i="15" s="1"/>
  <c r="M61" i="15" s="1"/>
  <c r="H107" i="15" s="1"/>
  <c r="W22" i="17"/>
  <c r="R56" i="17"/>
  <c r="M48" i="17"/>
  <c r="V55" i="17"/>
  <c r="Q57" i="17"/>
  <c r="P50" i="17"/>
  <c r="U52" i="17"/>
  <c r="R51" i="17"/>
  <c r="O48" i="17"/>
  <c r="R55" i="17"/>
  <c r="R50" i="17"/>
  <c r="R57" i="17"/>
  <c r="O49" i="17"/>
  <c r="U47" i="17"/>
  <c r="N57" i="17"/>
  <c r="W9" i="17"/>
  <c r="T56" i="17"/>
  <c r="O55" i="17"/>
  <c r="V50" i="17"/>
  <c r="N52" i="17"/>
  <c r="S52" i="17"/>
  <c r="R54" i="17"/>
  <c r="S56" i="17"/>
  <c r="L48" i="17"/>
  <c r="S51" i="17"/>
  <c r="V49" i="17"/>
  <c r="P48" i="17"/>
  <c r="P53" i="17"/>
  <c r="P55" i="17"/>
  <c r="N51" i="17"/>
  <c r="Q49" i="17"/>
  <c r="M52" i="17"/>
  <c r="V53" i="17"/>
  <c r="M53" i="17"/>
  <c r="Q51" i="17"/>
  <c r="L53" i="17"/>
  <c r="O56" i="17"/>
  <c r="T55" i="17"/>
  <c r="M50" i="17"/>
  <c r="N47" i="17"/>
  <c r="U56" i="17"/>
  <c r="R48" i="17"/>
  <c r="R52" i="17"/>
  <c r="P51" i="17"/>
  <c r="P57" i="17"/>
  <c r="P49" i="17"/>
  <c r="T53" i="17"/>
  <c r="L56" i="17"/>
  <c r="O47" i="17"/>
  <c r="T48" i="17"/>
  <c r="Q54" i="17"/>
  <c r="U49" i="17"/>
  <c r="Q53" i="17"/>
  <c r="L47" i="17"/>
  <c r="P54" i="17"/>
  <c r="N53" i="17"/>
  <c r="L50" i="17"/>
  <c r="U48" i="17"/>
  <c r="M47" i="17"/>
  <c r="V56" i="17"/>
  <c r="S49" i="17"/>
  <c r="R47" i="17"/>
  <c r="M54" i="17"/>
  <c r="S47" i="17"/>
  <c r="T52" i="17"/>
  <c r="O54" i="17"/>
  <c r="Q55" i="17"/>
  <c r="S57" i="17"/>
  <c r="P47" i="17"/>
  <c r="O51" i="17"/>
  <c r="R49" i="17"/>
  <c r="M51" i="17"/>
  <c r="U53" i="17"/>
  <c r="U55" i="17"/>
  <c r="S50" i="17"/>
  <c r="M49" i="17"/>
  <c r="Q52" i="17"/>
  <c r="L51" i="17"/>
  <c r="V48" i="17"/>
  <c r="V47" i="17"/>
  <c r="L57" i="17"/>
  <c r="R53" i="17"/>
  <c r="U50" i="17"/>
  <c r="L52" i="17"/>
  <c r="U57" i="17"/>
  <c r="T54" i="17"/>
  <c r="V62" i="17"/>
  <c r="W24" i="17"/>
  <c r="W25" i="17"/>
  <c r="Q34" i="17"/>
  <c r="Q40" i="17" s="1"/>
  <c r="W7" i="17"/>
  <c r="R34" i="17"/>
  <c r="R40" i="17" s="1"/>
  <c r="T34" i="17"/>
  <c r="T40" i="17" s="1"/>
  <c r="W26" i="17"/>
  <c r="W21" i="17"/>
  <c r="W18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W28" i="17"/>
  <c r="W23" i="17"/>
  <c r="W61" i="17"/>
  <c r="M30" i="13" s="1"/>
  <c r="K34" i="15"/>
  <c r="L34" i="15" s="1"/>
  <c r="L33" i="16"/>
  <c r="W11" i="17"/>
  <c r="W19" i="17"/>
  <c r="O27" i="17"/>
  <c r="V34" i="17"/>
  <c r="V40" i="17" s="1"/>
  <c r="W32" i="17"/>
  <c r="W30" i="17"/>
  <c r="W31" i="17"/>
  <c r="K64" i="16"/>
  <c r="L64" i="16" s="1"/>
  <c r="K66" i="16"/>
  <c r="L66" i="16" s="1"/>
  <c r="H86" i="16" s="1"/>
  <c r="T30" i="13" s="1"/>
  <c r="O52" i="17"/>
  <c r="T57" i="17"/>
  <c r="V54" i="17"/>
  <c r="M57" i="17"/>
  <c r="M55" i="17"/>
  <c r="N54" i="17"/>
  <c r="K46" i="15"/>
  <c r="L46" i="15" s="1"/>
  <c r="W36" i="17"/>
  <c r="U27" i="17"/>
  <c r="L62" i="17"/>
  <c r="W60" i="17"/>
  <c r="M29" i="13" s="1"/>
  <c r="W35" i="17"/>
  <c r="L27" i="17"/>
  <c r="P34" i="17"/>
  <c r="P40" i="17" s="1"/>
  <c r="R62" i="17"/>
  <c r="W38" i="17"/>
  <c r="M18" i="13" s="1"/>
  <c r="W39" i="17"/>
  <c r="M19" i="13" s="1"/>
  <c r="N34" i="17"/>
  <c r="N40" i="17" s="1"/>
  <c r="W33" i="17"/>
  <c r="M34" i="17"/>
  <c r="M40" i="17" s="1"/>
  <c r="O34" i="17"/>
  <c r="O40" i="17" s="1"/>
  <c r="L34" i="17"/>
  <c r="L40" i="17" s="1"/>
  <c r="W29" i="17"/>
  <c r="W16" i="17"/>
  <c r="W13" i="17"/>
  <c r="T27" i="17"/>
  <c r="S27" i="17"/>
  <c r="W10" i="17"/>
  <c r="K27" i="16"/>
  <c r="L27" i="16" s="1"/>
  <c r="L52" i="16"/>
  <c r="M52" i="16" s="1"/>
  <c r="H83" i="16" s="1"/>
  <c r="W49" i="17" l="1"/>
  <c r="L48" i="15"/>
  <c r="H106" i="15" s="1"/>
  <c r="H108" i="15" s="1"/>
  <c r="W56" i="17"/>
  <c r="W52" i="17"/>
  <c r="M58" i="17"/>
  <c r="M59" i="17" s="1"/>
  <c r="M63" i="17" s="1"/>
  <c r="W53" i="17"/>
  <c r="W51" i="17"/>
  <c r="S58" i="17"/>
  <c r="S59" i="17" s="1"/>
  <c r="S63" i="17" s="1"/>
  <c r="L59" i="17"/>
  <c r="L63" i="17" s="1"/>
  <c r="U58" i="17"/>
  <c r="U59" i="17" s="1"/>
  <c r="U63" i="17" s="1"/>
  <c r="V58" i="17"/>
  <c r="V59" i="17" s="1"/>
  <c r="V63" i="17" s="1"/>
  <c r="R58" i="17"/>
  <c r="R59" i="17" s="1"/>
  <c r="R63" i="17" s="1"/>
  <c r="W50" i="17"/>
  <c r="P58" i="17"/>
  <c r="P59" i="17" s="1"/>
  <c r="P63" i="17" s="1"/>
  <c r="W48" i="17"/>
  <c r="L68" i="16"/>
  <c r="H85" i="16"/>
  <c r="T29" i="13" s="1"/>
  <c r="L35" i="16"/>
  <c r="M35" i="16" s="1"/>
  <c r="L38" i="16" s="1"/>
  <c r="H82" i="16" s="1"/>
  <c r="H84" i="16" s="1"/>
  <c r="N30" i="13"/>
  <c r="Q30" i="13"/>
  <c r="P30" i="13"/>
  <c r="R30" i="13"/>
  <c r="O30" i="13"/>
  <c r="H109" i="15"/>
  <c r="T22" i="13" s="1"/>
  <c r="L92" i="15"/>
  <c r="U41" i="17"/>
  <c r="R17" i="13"/>
  <c r="Q17" i="13"/>
  <c r="P17" i="13"/>
  <c r="O17" i="13"/>
  <c r="Q16" i="13"/>
  <c r="P16" i="13"/>
  <c r="O16" i="13"/>
  <c r="N16" i="13"/>
  <c r="R16" i="13"/>
  <c r="T41" i="17"/>
  <c r="Q15" i="13"/>
  <c r="N15" i="13"/>
  <c r="N20" i="13" s="1"/>
  <c r="T20" i="13"/>
  <c r="R15" i="13"/>
  <c r="P15" i="13"/>
  <c r="H117" i="14"/>
  <c r="W47" i="17"/>
  <c r="M41" i="17"/>
  <c r="N58" i="17"/>
  <c r="N59" i="17" s="1"/>
  <c r="N63" i="17" s="1"/>
  <c r="T21" i="13"/>
  <c r="H113" i="15"/>
  <c r="T58" i="17"/>
  <c r="T59" i="17" s="1"/>
  <c r="T63" i="17" s="1"/>
  <c r="Q58" i="17"/>
  <c r="Q59" i="17" s="1"/>
  <c r="Q63" i="17" s="1"/>
  <c r="N41" i="17"/>
  <c r="W55" i="17"/>
  <c r="O41" i="17"/>
  <c r="V41" i="17"/>
  <c r="P41" i="17"/>
  <c r="S41" i="17"/>
  <c r="R41" i="17"/>
  <c r="W37" i="17"/>
  <c r="M17" i="13" s="1"/>
  <c r="Q41" i="17"/>
  <c r="W54" i="17"/>
  <c r="O58" i="17"/>
  <c r="O59" i="17" s="1"/>
  <c r="O63" i="17" s="1"/>
  <c r="W57" i="17"/>
  <c r="W62" i="17"/>
  <c r="W40" i="17"/>
  <c r="K68" i="16"/>
  <c r="W34" i="17"/>
  <c r="M16" i="13" s="1"/>
  <c r="L41" i="17"/>
  <c r="W27" i="17"/>
  <c r="M15" i="13" s="1"/>
  <c r="P20" i="13" l="1"/>
  <c r="O20" i="13"/>
  <c r="P29" i="13"/>
  <c r="O29" i="13"/>
  <c r="N29" i="13"/>
  <c r="Q29" i="13"/>
  <c r="R29" i="13"/>
  <c r="O22" i="13"/>
  <c r="N22" i="13"/>
  <c r="R22" i="13"/>
  <c r="Q22" i="13"/>
  <c r="P22" i="13"/>
  <c r="Q20" i="13"/>
  <c r="R20" i="13"/>
  <c r="H87" i="16"/>
  <c r="T28" i="13"/>
  <c r="P21" i="13"/>
  <c r="Q21" i="13"/>
  <c r="N21" i="13"/>
  <c r="R21" i="13"/>
  <c r="T26" i="13"/>
  <c r="T27" i="13" s="1"/>
  <c r="O21" i="13"/>
  <c r="W41" i="17"/>
  <c r="W58" i="17"/>
  <c r="W59" i="17"/>
  <c r="M28" i="13" s="1"/>
  <c r="M31" i="13" s="1"/>
  <c r="W63" i="17"/>
  <c r="M20" i="13"/>
  <c r="M27" i="13" s="1"/>
  <c r="R26" i="13" l="1"/>
  <c r="N26" i="13"/>
  <c r="N27" i="13" s="1"/>
  <c r="O26" i="13"/>
  <c r="O27" i="13" s="1"/>
  <c r="Q26" i="13"/>
  <c r="Q27" i="13" s="1"/>
  <c r="P26" i="13"/>
  <c r="P27" i="13" s="1"/>
  <c r="R27" i="13"/>
  <c r="O28" i="13"/>
  <c r="O31" i="13" s="1"/>
  <c r="O32" i="13" s="1"/>
  <c r="P28" i="13"/>
  <c r="P31" i="13" s="1"/>
  <c r="P32" i="13" s="1"/>
  <c r="N28" i="13"/>
  <c r="N31" i="13" s="1"/>
  <c r="N32" i="13" s="1"/>
  <c r="R28" i="13"/>
  <c r="R31" i="13" s="1"/>
  <c r="T31" i="13"/>
  <c r="T32" i="13" s="1"/>
  <c r="Q28" i="13"/>
  <c r="Q31" i="13" s="1"/>
  <c r="M32" i="13"/>
  <c r="M43" i="13" l="1"/>
  <c r="M52" i="13"/>
  <c r="M54" i="13" s="1"/>
  <c r="M56" i="13" s="1"/>
  <c r="M57" i="13" s="1"/>
  <c r="M61" i="13" s="1"/>
  <c r="N43" i="13"/>
  <c r="N52" i="13"/>
  <c r="N54" i="13" s="1"/>
  <c r="N56" i="13" s="1"/>
  <c r="N57" i="13" s="1"/>
  <c r="N61" i="13" s="1"/>
  <c r="N62" i="13" s="1"/>
  <c r="P43" i="13"/>
  <c r="P52" i="13"/>
  <c r="P54" i="13" s="1"/>
  <c r="P56" i="13" s="1"/>
  <c r="P57" i="13" s="1"/>
  <c r="P61" i="13" s="1"/>
  <c r="P62" i="13" s="1"/>
  <c r="O52" i="13"/>
  <c r="O54" i="13" s="1"/>
  <c r="O56" i="13" s="1"/>
  <c r="O57" i="13" s="1"/>
  <c r="O61" i="13" s="1"/>
  <c r="O62" i="13" s="1"/>
  <c r="O43" i="13"/>
  <c r="Q32" i="13"/>
  <c r="R32" i="13"/>
  <c r="R52" i="13" l="1"/>
  <c r="R54" i="13" s="1"/>
  <c r="R56" i="13" s="1"/>
  <c r="R57" i="13" s="1"/>
  <c r="R61" i="13" s="1"/>
  <c r="R43" i="13"/>
  <c r="Q43" i="13"/>
  <c r="Q52" i="13"/>
  <c r="Q54" i="13" s="1"/>
  <c r="Q56" i="13" s="1"/>
  <c r="Q57" i="13" s="1"/>
  <c r="Q61" i="13" s="1"/>
  <c r="Q62" i="13" s="1"/>
  <c r="R62" i="13" s="1"/>
</calcChain>
</file>

<file path=xl/sharedStrings.xml><?xml version="1.0" encoding="utf-8"?>
<sst xmlns="http://schemas.openxmlformats.org/spreadsheetml/2006/main" count="809" uniqueCount="360">
  <si>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</si>
  <si>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</si>
  <si>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</si>
  <si>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</si>
  <si>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</si>
  <si>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</si>
  <si>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</si>
  <si>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</si>
  <si>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</si>
  <si>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</si>
  <si>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</si>
  <si>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</si>
  <si>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</si>
  <si>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</si>
  <si>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</si>
  <si>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</si>
  <si>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</si>
  <si>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</si>
  <si>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</si>
  <si>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</si>
  <si>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</si>
  <si>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</si>
  <si>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</si>
  <si>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</si>
  <si>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</si>
  <si>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</si>
  <si>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</si>
  <si>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</si>
  <si>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</si>
  <si>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</si>
  <si>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</si>
  <si>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</si>
  <si>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</si>
  <si>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</si>
  <si>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</si>
  <si>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</si>
  <si>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</si>
  <si>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</si>
  <si>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</si>
  <si>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</si>
  <si>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</si>
  <si>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</si>
  <si>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</si>
  <si>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</si>
  <si>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</si>
  <si>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</si>
  <si>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</si>
  <si>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</si>
  <si>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</si>
  <si>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</si>
  <si>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</si>
  <si>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</si>
  <si>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</si>
  <si>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</si>
  <si>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</si>
  <si>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</si>
  <si>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</si>
  <si>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</si>
  <si>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</si>
  <si>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</si>
  <si>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</si>
  <si>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</si>
  <si>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</si>
  <si>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</si>
  <si>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</si>
  <si>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</si>
  <si>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</si>
  <si>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</si>
  <si>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</si>
  <si>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</si>
  <si>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</si>
  <si>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</si>
  <si>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</si>
  <si>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</si>
  <si>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</si>
  <si>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</si>
  <si>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</si>
  <si>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</si>
  <si>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</si>
  <si>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</si>
  <si>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</si>
  <si>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</si>
  <si>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</si>
  <si>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</si>
  <si>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</si>
  <si>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</si>
  <si>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</si>
  <si>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</si>
  <si>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</si>
  <si>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○加算については、経常的な収入が見込まれる上記の項目について、積算すること。
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4" eb="46">
      <t>ジッシ</t>
    </rPh>
    <rPh sb="49" eb="51">
      <t>コウモク</t>
    </rPh>
    <rPh sb="56" eb="58">
      <t>セキサン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</si>
  <si>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</si>
  <si>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</si>
  <si>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</si>
  <si>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</si>
  <si>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</si>
  <si>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</si>
  <si>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</si>
  <si>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</si>
  <si>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</si>
  <si>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</si>
  <si>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</si>
  <si>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</si>
  <si>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</si>
  <si>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</si>
  <si>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</si>
  <si>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</si>
  <si>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</si>
  <si>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</si>
  <si>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</si>
  <si>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</si>
  <si>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</si>
  <si>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</si>
  <si>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</si>
  <si>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</si>
  <si>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</si>
  <si>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</si>
  <si>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</si>
  <si>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</si>
  <si>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</si>
  <si>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</si>
  <si>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</si>
  <si>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</si>
  <si>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</si>
  <si>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</si>
  <si>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</si>
  <si>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</si>
  <si>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</si>
  <si>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</si>
  <si>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</si>
  <si>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</si>
  <si>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</si>
  <si>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</si>
  <si>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</si>
  <si>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</si>
  <si>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</si>
  <si>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</si>
  <si>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</si>
  <si>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</si>
  <si>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</si>
  <si>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</si>
  <si>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</si>
  <si>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</si>
  <si>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</si>
  <si>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</si>
  <si>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</si>
  <si>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</si>
  <si>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</si>
  <si>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</si>
  <si>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</si>
  <si>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</si>
  <si>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</si>
  <si>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</si>
  <si>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</si>
  <si>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</si>
  <si>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</si>
  <si>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</si>
  <si>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</si>
  <si>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</si>
  <si>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</si>
  <si>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</si>
  <si>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</si>
  <si>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</si>
  <si>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</si>
  <si>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</si>
  <si>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</si>
  <si>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</si>
  <si>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</si>
  <si>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</si>
  <si>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</si>
  <si>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</si>
  <si>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</si>
  <si>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</si>
  <si>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</si>
  <si>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</si>
  <si>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</si>
  <si>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</si>
  <si>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</si>
  <si>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</si>
  <si>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</si>
  <si>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</si>
  <si>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</si>
  <si>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</si>
  <si>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</si>
  <si>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</si>
  <si>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</si>
  <si>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</si>
  <si>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</si>
  <si>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</si>
  <si>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</si>
  <si>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</si>
  <si>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</si>
  <si>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</si>
  <si>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</si>
  <si>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</si>
  <si>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</si>
  <si>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</si>
  <si>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</si>
  <si>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</si>
  <si>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</si>
  <si>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</si>
  <si>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</si>
  <si>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</si>
  <si>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</si>
  <si>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</si>
  <si>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</si>
  <si>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</si>
  <si>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</si>
  <si>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</si>
  <si>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</si>
  <si>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</si>
  <si>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</si>
  <si>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</si>
  <si>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</si>
  <si>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</si>
  <si>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</si>
  <si>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</si>
  <si>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</si>
  <si>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</si>
  <si>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</si>
  <si>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</si>
  <si>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</si>
  <si>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</si>
  <si>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</si>
  <si>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</si>
  <si>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</si>
  <si>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</si>
  <si>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</si>
  <si>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</si>
  <si>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</si>
  <si>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</si>
  <si>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</si>
  <si>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</si>
  <si>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介護福祉施設サービス費</t>
    <rPh sb="0" eb="2">
      <t>カイゴ</t>
    </rPh>
    <rPh sb="2" eb="4">
      <t>フクシ</t>
    </rPh>
    <rPh sb="4" eb="6">
      <t>シセツ</t>
    </rPh>
    <rPh sb="10" eb="11">
      <t>ヒ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</si>
  <si>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</si>
  <si>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</si>
  <si>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</si>
  <si>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</si>
  <si>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</si>
  <si>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</si>
  <si>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</si>
  <si>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</si>
  <si>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</si>
  <si>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</si>
  <si>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</si>
  <si>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</si>
  <si>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</si>
  <si>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</si>
  <si>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</si>
  <si>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</si>
  <si>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</si>
  <si>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</si>
  <si>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</si>
  <si>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</si>
  <si>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</si>
  <si>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</si>
  <si>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</si>
  <si>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</si>
  <si>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</si>
  <si>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</si>
  <si>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</si>
  <si>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</si>
  <si>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</si>
  <si>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</si>
  <si>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</si>
  <si>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</si>
  <si>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</si>
  <si>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</si>
  <si>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</si>
  <si>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</si>
  <si>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</si>
  <si>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（　か月）</t>
    <rPh sb="3" eb="4">
      <t>ゲツ</t>
    </rPh>
    <phoneticPr fontId="2"/>
  </si>
  <si>
    <t>令和○年度</t>
    <rPh sb="0" eb="2">
      <t>レイワ</t>
    </rPh>
    <rPh sb="3" eb="5">
      <t>ネンド</t>
    </rPh>
    <phoneticPr fontId="2"/>
  </si>
  <si>
    <t>平年度
(2年目～)</t>
    <rPh sb="0" eb="1">
      <t>ヘイ</t>
    </rPh>
    <rPh sb="1" eb="3">
      <t>ネンド</t>
    </rPh>
    <rPh sb="6" eb="9">
      <t>ネンメカラ</t>
    </rPh>
    <phoneticPr fontId="2"/>
  </si>
  <si>
    <t>（様式1７）</t>
    <rPh sb="1" eb="3">
      <t>ヨウシキ</t>
    </rPh>
    <phoneticPr fontId="2"/>
  </si>
  <si>
    <t>資金収支見込計算書・積算根拠〔支出〕　（平年度ベース）</t>
    <rPh sb="0" eb="2">
      <t>シキン</t>
    </rPh>
    <rPh sb="2" eb="4">
      <t>シュウシ</t>
    </rPh>
    <rPh sb="4" eb="6">
      <t>ミコミ</t>
    </rPh>
    <rPh sb="6" eb="8">
      <t>ケイサン</t>
    </rPh>
    <rPh sb="8" eb="9">
      <t>ショ</t>
    </rPh>
    <rPh sb="10" eb="12">
      <t>セキサン</t>
    </rPh>
    <rPh sb="12" eb="14">
      <t>コンキョ</t>
    </rPh>
    <rPh sb="15" eb="17">
      <t>シシュツ</t>
    </rPh>
    <rPh sb="20" eb="23">
      <t>ヘイネンド</t>
    </rPh>
    <phoneticPr fontId="2"/>
  </si>
  <si>
    <t>科　　　目</t>
    <rPh sb="0" eb="1">
      <t>カ</t>
    </rPh>
    <rPh sb="4" eb="5">
      <t>メ</t>
    </rPh>
    <phoneticPr fontId="2"/>
  </si>
  <si>
    <t>金額（単位：千円）</t>
  </si>
  <si>
    <t>内　　容　　説　　明</t>
  </si>
  <si>
    <t>事　　業　　費　　用</t>
    <rPh sb="0" eb="1">
      <t>コト</t>
    </rPh>
    <rPh sb="3" eb="4">
      <t>ギョウ</t>
    </rPh>
    <rPh sb="6" eb="7">
      <t>ヒ</t>
    </rPh>
    <rPh sb="9" eb="10">
      <t>ヨウ</t>
    </rPh>
    <phoneticPr fontId="2"/>
  </si>
  <si>
    <t>給与費★</t>
    <phoneticPr fontId="2"/>
  </si>
  <si>
    <t>様式１８のとおり</t>
    <rPh sb="0" eb="2">
      <t>ヨウシキ</t>
    </rPh>
    <phoneticPr fontId="2"/>
  </si>
  <si>
    <t>職員給与</t>
    <rPh sb="0" eb="2">
      <t>ショクイン</t>
    </rPh>
    <rPh sb="2" eb="4">
      <t>キュウヨ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</si>
  <si>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</si>
  <si>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材料費★</t>
    <phoneticPr fontId="2"/>
  </si>
  <si>
    <t>医薬品費</t>
    <rPh sb="0" eb="3">
      <t>イヤクヒン</t>
    </rPh>
    <rPh sb="3" eb="4">
      <t>ヒ</t>
    </rPh>
    <phoneticPr fontId="2"/>
  </si>
  <si>
    <t>給食用材料費★</t>
    <rPh sb="0" eb="2">
      <t>キュウショク</t>
    </rPh>
    <rPh sb="2" eb="3">
      <t>ヨウ</t>
    </rPh>
    <rPh sb="3" eb="6">
      <t>ザイリョウヒ</t>
    </rPh>
    <phoneticPr fontId="2"/>
  </si>
  <si>
    <t>施設療養材料費</t>
    <rPh sb="0" eb="2">
      <t>シセツ</t>
    </rPh>
    <rPh sb="2" eb="4">
      <t>リョウヨウ</t>
    </rPh>
    <rPh sb="4" eb="6">
      <t>ザイリョウ</t>
    </rPh>
    <rPh sb="6" eb="7">
      <t>ヒ</t>
    </rPh>
    <phoneticPr fontId="2"/>
  </si>
  <si>
    <t>包帯、ガーゼ、縫合糸等</t>
    <rPh sb="0" eb="2">
      <t>ホウタイ</t>
    </rPh>
    <rPh sb="7" eb="9">
      <t>ホウゴウ</t>
    </rPh>
    <rPh sb="9" eb="10">
      <t>イト</t>
    </rPh>
    <rPh sb="10" eb="11">
      <t>ナド</t>
    </rPh>
    <phoneticPr fontId="2"/>
  </si>
  <si>
    <t>その他の材料費</t>
    <rPh sb="2" eb="3">
      <t>タ</t>
    </rPh>
    <rPh sb="4" eb="6">
      <t>ザイリョウ</t>
    </rPh>
    <rPh sb="6" eb="7">
      <t>ヒ</t>
    </rPh>
    <phoneticPr fontId="2"/>
  </si>
  <si>
    <t>入所者等の日用品、教養娯楽材料、おむつ等</t>
    <rPh sb="0" eb="3">
      <t>ニュウショシャ</t>
    </rPh>
    <rPh sb="3" eb="4">
      <t>ナド</t>
    </rPh>
    <rPh sb="5" eb="8">
      <t>ニチヨウヒン</t>
    </rPh>
    <rPh sb="9" eb="11">
      <t>キョウヨウ</t>
    </rPh>
    <rPh sb="11" eb="13">
      <t>ゴラク</t>
    </rPh>
    <rPh sb="13" eb="15">
      <t>ザイリョウ</t>
    </rPh>
    <rPh sb="19" eb="20">
      <t>ナド</t>
    </rPh>
    <phoneticPr fontId="2"/>
  </si>
  <si>
    <t>施設療養消耗器具備品費</t>
    <rPh sb="0" eb="2">
      <t>シセツ</t>
    </rPh>
    <rPh sb="2" eb="4">
      <t>リョウヨウ</t>
    </rPh>
    <rPh sb="4" eb="6">
      <t>ショウモウ</t>
    </rPh>
    <rPh sb="6" eb="8">
      <t>キグ</t>
    </rPh>
    <rPh sb="8" eb="10">
      <t>ビヒン</t>
    </rPh>
    <rPh sb="10" eb="11">
      <t>ヒ</t>
    </rPh>
    <phoneticPr fontId="2"/>
  </si>
  <si>
    <t>経費★</t>
    <rPh sb="0" eb="1">
      <t>キョウ</t>
    </rPh>
    <rPh sb="1" eb="2">
      <t>ヒ</t>
    </rPh>
    <phoneticPr fontId="2"/>
  </si>
  <si>
    <t>福利厚生費</t>
    <rPh sb="0" eb="2">
      <t>フクリ</t>
    </rPh>
    <rPh sb="2" eb="5">
      <t>コウセイヒ</t>
    </rPh>
    <phoneticPr fontId="2"/>
  </si>
  <si>
    <t>福利施設負担額など法定外福利費</t>
    <rPh sb="0" eb="2">
      <t>フクリ</t>
    </rPh>
    <phoneticPr fontId="2"/>
  </si>
  <si>
    <t>旅費交通費</t>
    <rPh sb="0" eb="2">
      <t>リョヒ</t>
    </rPh>
    <rPh sb="2" eb="5">
      <t>コウツウヒ</t>
    </rPh>
    <phoneticPr fontId="2"/>
  </si>
  <si>
    <t>業務のための出張旅費</t>
  </si>
  <si>
    <t>職員被服費</t>
    <rPh sb="0" eb="2">
      <t>ショクイン</t>
    </rPh>
    <rPh sb="2" eb="5">
      <t>ヒフクヒ</t>
    </rPh>
    <phoneticPr fontId="2"/>
  </si>
  <si>
    <t>職員に支給又は貸与する白衣等</t>
  </si>
  <si>
    <t>通信費</t>
    <rPh sb="0" eb="3">
      <t>ツウシンヒ</t>
    </rPh>
    <phoneticPr fontId="2"/>
  </si>
  <si>
    <t>電話料、郵便料金等</t>
  </si>
  <si>
    <t>消耗品費</t>
    <rPh sb="0" eb="2">
      <t>ショウモウ</t>
    </rPh>
    <rPh sb="2" eb="3">
      <t>ヒン</t>
    </rPh>
    <rPh sb="3" eb="4">
      <t>ヒ</t>
    </rPh>
    <phoneticPr fontId="2"/>
  </si>
  <si>
    <t>事務用品費等</t>
    <phoneticPr fontId="2"/>
  </si>
  <si>
    <t>会議費</t>
    <rPh sb="0" eb="3">
      <t>カイギヒ</t>
    </rPh>
    <phoneticPr fontId="2"/>
  </si>
  <si>
    <t>諸会議費等</t>
  </si>
  <si>
    <t>光熱水費</t>
    <rPh sb="0" eb="2">
      <t>コウネツ</t>
    </rPh>
    <rPh sb="2" eb="3">
      <t>スイ</t>
    </rPh>
    <rPh sb="3" eb="4">
      <t>ヒ</t>
    </rPh>
    <phoneticPr fontId="2"/>
  </si>
  <si>
    <t>電気料、ガス料、水道料、重油代等</t>
  </si>
  <si>
    <t>修繕費</t>
    <rPh sb="0" eb="3">
      <t>シュウゼンヒ</t>
    </rPh>
    <phoneticPr fontId="2"/>
  </si>
  <si>
    <t>有形固定資産の修繕費</t>
  </si>
  <si>
    <t>賃借料（土地）★</t>
    <rPh sb="0" eb="3">
      <t>チンシャクリョウ</t>
    </rPh>
    <rPh sb="4" eb="6">
      <t>トチ</t>
    </rPh>
    <phoneticPr fontId="2"/>
  </si>
  <si>
    <t>賃借料（その他）</t>
    <rPh sb="0" eb="2">
      <t>チンシャク</t>
    </rPh>
    <rPh sb="2" eb="3">
      <t>リョウ</t>
    </rPh>
    <rPh sb="6" eb="7">
      <t>タ</t>
    </rPh>
    <phoneticPr fontId="2"/>
  </si>
  <si>
    <t>保険料</t>
    <rPh sb="0" eb="3">
      <t>ホケンリョウ</t>
    </rPh>
    <phoneticPr fontId="2"/>
  </si>
  <si>
    <t>火災、自動車保険料等</t>
    <rPh sb="3" eb="6">
      <t>ジドウシャ</t>
    </rPh>
    <rPh sb="6" eb="8">
      <t>ホケン</t>
    </rPh>
    <rPh sb="8" eb="9">
      <t>リョウ</t>
    </rPh>
    <phoneticPr fontId="2"/>
  </si>
  <si>
    <t>交際費</t>
    <rPh sb="0" eb="3">
      <t>コウサイヒ</t>
    </rPh>
    <phoneticPr fontId="2"/>
  </si>
  <si>
    <t>接待費及び慶弔費等</t>
    <rPh sb="7" eb="8">
      <t>ヒ</t>
    </rPh>
    <rPh sb="8" eb="9">
      <t>ナド</t>
    </rPh>
    <phoneticPr fontId="2"/>
  </si>
  <si>
    <t>租税公課</t>
    <rPh sb="0" eb="2">
      <t>ソゼイ</t>
    </rPh>
    <rPh sb="2" eb="4">
      <t>コウカ</t>
    </rPh>
    <phoneticPr fontId="2"/>
  </si>
  <si>
    <t>固定資産税など税法上損金に算入されるもの等</t>
    <rPh sb="13" eb="15">
      <t>サンニュウ</t>
    </rPh>
    <phoneticPr fontId="2"/>
  </si>
  <si>
    <t>その他</t>
    <rPh sb="2" eb="3">
      <t>タ</t>
    </rPh>
    <phoneticPr fontId="2"/>
  </si>
  <si>
    <t>委託費★</t>
    <phoneticPr fontId="2"/>
  </si>
  <si>
    <t>給食調理★</t>
    <rPh sb="0" eb="2">
      <t>キュウショク</t>
    </rPh>
    <rPh sb="2" eb="4">
      <t>チョウリ</t>
    </rPh>
    <phoneticPr fontId="2"/>
  </si>
  <si>
    <t>※委託業務の種類を記入〔　　　　　〕</t>
    <rPh sb="1" eb="3">
      <t>イタク</t>
    </rPh>
    <rPh sb="3" eb="5">
      <t>ギョウム</t>
    </rPh>
    <rPh sb="6" eb="8">
      <t>シュルイ</t>
    </rPh>
    <rPh sb="9" eb="11">
      <t>キニュウ</t>
    </rPh>
    <phoneticPr fontId="2"/>
  </si>
  <si>
    <t>その他の費用★</t>
    <rPh sb="2" eb="3">
      <t>タ</t>
    </rPh>
    <rPh sb="4" eb="6">
      <t>ヒヨウ</t>
    </rPh>
    <phoneticPr fontId="2"/>
  </si>
  <si>
    <t>研修費</t>
    <rPh sb="0" eb="2">
      <t>ケンシュウ</t>
    </rPh>
    <rPh sb="2" eb="3">
      <t>ヒ</t>
    </rPh>
    <phoneticPr fontId="2"/>
  </si>
  <si>
    <t>合　　　　　　計</t>
    <rPh sb="0" eb="1">
      <t>ゴウ</t>
    </rPh>
    <rPh sb="7" eb="8">
      <t>ケイ</t>
    </rPh>
    <phoneticPr fontId="2"/>
  </si>
  <si>
    <t>★印は、様式１５「総括表」の支出欄に記載する費目</t>
    <rPh sb="1" eb="2">
      <t>シルシ</t>
    </rPh>
    <rPh sb="4" eb="6">
      <t>ヨウシキ</t>
    </rPh>
    <rPh sb="9" eb="11">
      <t>ソウカツ</t>
    </rPh>
    <rPh sb="11" eb="12">
      <t>ヒョウ</t>
    </rPh>
    <rPh sb="14" eb="16">
      <t>シシュツ</t>
    </rPh>
    <rPh sb="16" eb="17">
      <t>ラン</t>
    </rPh>
    <rPh sb="18" eb="20">
      <t>キサイ</t>
    </rPh>
    <rPh sb="22" eb="24">
      <t>ヒモク</t>
    </rPh>
    <phoneticPr fontId="2"/>
  </si>
  <si>
    <t>（様式１８）</t>
    <rPh sb="1" eb="3">
      <t>ヨウシキ</t>
    </rPh>
    <phoneticPr fontId="2"/>
  </si>
  <si>
    <t>資金収支見込計算書・積算根拠（人件費）</t>
    <rPh sb="0" eb="2">
      <t>シキン</t>
    </rPh>
    <rPh sb="2" eb="4">
      <t>シュウシ</t>
    </rPh>
    <rPh sb="4" eb="6">
      <t>ミコミ</t>
    </rPh>
    <rPh sb="6" eb="9">
      <t>ケイサンショ</t>
    </rPh>
    <rPh sb="10" eb="12">
      <t>セキサン</t>
    </rPh>
    <rPh sb="12" eb="14">
      <t>コンキョ</t>
    </rPh>
    <rPh sb="15" eb="18">
      <t>ジンケンヒ</t>
    </rPh>
    <phoneticPr fontId="2"/>
  </si>
  <si>
    <t>職　種</t>
    <rPh sb="0" eb="1">
      <t>ショク</t>
    </rPh>
    <rPh sb="2" eb="3">
      <t>タネ</t>
    </rPh>
    <phoneticPr fontId="2"/>
  </si>
  <si>
    <t>常　勤(名)A</t>
    <rPh sb="0" eb="1">
      <t>ツネ</t>
    </rPh>
    <rPh sb="2" eb="3">
      <t>ツトム</t>
    </rPh>
    <rPh sb="4" eb="5">
      <t>メイ</t>
    </rPh>
    <phoneticPr fontId="2"/>
  </si>
  <si>
    <t>一人あたり
月額基本給</t>
    <rPh sb="0" eb="2">
      <t>ヒトリ</t>
    </rPh>
    <rPh sb="6" eb="8">
      <t>ゲツガク</t>
    </rPh>
    <rPh sb="8" eb="11">
      <t>キホンキュウ</t>
    </rPh>
    <phoneticPr fontId="2"/>
  </si>
  <si>
    <t>一人あたり
月額諸手当</t>
    <rPh sb="0" eb="2">
      <t>ヒトリ</t>
    </rPh>
    <rPh sb="6" eb="8">
      <t>ゲツガク</t>
    </rPh>
    <rPh sb="8" eb="11">
      <t>ショテアテ</t>
    </rPh>
    <phoneticPr fontId="2"/>
  </si>
  <si>
    <t>一人あたり
年間賞与</t>
    <rPh sb="0" eb="2">
      <t>ヒトリ</t>
    </rPh>
    <rPh sb="6" eb="8">
      <t>ネンカン</t>
    </rPh>
    <rPh sb="8" eb="10">
      <t>ショウヨ</t>
    </rPh>
    <phoneticPr fontId="2"/>
  </si>
  <si>
    <t>一人あたり
年間給与</t>
    <rPh sb="0" eb="2">
      <t>ヒトリ</t>
    </rPh>
    <rPh sb="6" eb="8">
      <t>ネンカン</t>
    </rPh>
    <rPh sb="8" eb="10">
      <t>キュウヨ</t>
    </rPh>
    <phoneticPr fontId="2"/>
  </si>
  <si>
    <t>職種別
年間給与額</t>
    <rPh sb="0" eb="3">
      <t>ショクシュベツ</t>
    </rPh>
    <rPh sb="4" eb="6">
      <t>ネンカン</t>
    </rPh>
    <rPh sb="6" eb="8">
      <t>キュウヨ</t>
    </rPh>
    <rPh sb="8" eb="9">
      <t>ガク</t>
    </rPh>
    <phoneticPr fontId="2"/>
  </si>
  <si>
    <t>非常勤(名)A</t>
    <rPh sb="0" eb="3">
      <t>ヒジョウキン</t>
    </rPh>
    <rPh sb="4" eb="5">
      <t>メイ</t>
    </rPh>
    <phoneticPr fontId="2"/>
  </si>
  <si>
    <t>　計（名） A</t>
    <rPh sb="1" eb="2">
      <t>ケイ</t>
    </rPh>
    <rPh sb="3" eb="4">
      <t>メイ</t>
    </rPh>
    <phoneticPr fontId="2"/>
  </si>
  <si>
    <t>E=(B+C)*12+D</t>
    <phoneticPr fontId="2"/>
  </si>
  <si>
    <t>F=E×A</t>
    <phoneticPr fontId="2"/>
  </si>
  <si>
    <t>医師</t>
    <rPh sb="0" eb="2">
      <t>イシ</t>
    </rPh>
    <phoneticPr fontId="2"/>
  </si>
  <si>
    <t>看護師・
准看護師</t>
    <rPh sb="0" eb="2">
      <t>カンゴ</t>
    </rPh>
    <rPh sb="2" eb="3">
      <t>シ</t>
    </rPh>
    <rPh sb="5" eb="6">
      <t>ジュン</t>
    </rPh>
    <rPh sb="6" eb="8">
      <t>カンゴ</t>
    </rPh>
    <rPh sb="8" eb="9">
      <t>シ</t>
    </rPh>
    <phoneticPr fontId="2"/>
  </si>
  <si>
    <t>介護職員</t>
    <rPh sb="0" eb="2">
      <t>カイゴ</t>
    </rPh>
    <rPh sb="2" eb="4">
      <t>ショクイン</t>
    </rPh>
    <phoneticPr fontId="2"/>
  </si>
  <si>
    <t>支援相談員</t>
    <rPh sb="0" eb="2">
      <t>シエン</t>
    </rPh>
    <rPh sb="2" eb="4">
      <t>ソウダン</t>
    </rPh>
    <rPh sb="4" eb="5">
      <t>イン</t>
    </rPh>
    <phoneticPr fontId="2"/>
  </si>
  <si>
    <t>理学療法士・
作業療法士・
言語聴覚士</t>
    <rPh sb="0" eb="2">
      <t>リガク</t>
    </rPh>
    <rPh sb="2" eb="4">
      <t>リョウホウ</t>
    </rPh>
    <rPh sb="4" eb="5">
      <t>シ</t>
    </rPh>
    <rPh sb="7" eb="9">
      <t>サギョウ</t>
    </rPh>
    <rPh sb="9" eb="11">
      <t>リョウホウ</t>
    </rPh>
    <rPh sb="11" eb="12">
      <t>シ</t>
    </rPh>
    <rPh sb="14" eb="16">
      <t>ゲンゴ</t>
    </rPh>
    <rPh sb="16" eb="18">
      <t>チョウカク</t>
    </rPh>
    <rPh sb="18" eb="19">
      <t>シ</t>
    </rPh>
    <phoneticPr fontId="2"/>
  </si>
  <si>
    <t>管理栄養士・栄養士</t>
    <rPh sb="0" eb="2">
      <t>カンリ</t>
    </rPh>
    <rPh sb="2" eb="4">
      <t>エイヨウ</t>
    </rPh>
    <rPh sb="4" eb="5">
      <t>シ</t>
    </rPh>
    <rPh sb="6" eb="8">
      <t>エイヨウ</t>
    </rPh>
    <rPh sb="8" eb="9">
      <t>シ</t>
    </rPh>
    <phoneticPr fontId="2"/>
  </si>
  <si>
    <t>介護支援
専門員</t>
    <rPh sb="0" eb="2">
      <t>カイゴ</t>
    </rPh>
    <rPh sb="2" eb="4">
      <t>シエン</t>
    </rPh>
    <rPh sb="5" eb="8">
      <t>センモンイン</t>
    </rPh>
    <phoneticPr fontId="2"/>
  </si>
  <si>
    <t>薬剤師</t>
    <rPh sb="0" eb="3">
      <t>ヤクザイシ</t>
    </rPh>
    <phoneticPr fontId="2"/>
  </si>
  <si>
    <t>事務員</t>
    <rPh sb="0" eb="3">
      <t>ジムイン</t>
    </rPh>
    <phoneticPr fontId="2"/>
  </si>
  <si>
    <t>調理員等</t>
    <rPh sb="0" eb="3">
      <t>チョウリイン</t>
    </rPh>
    <rPh sb="3" eb="4">
      <t>ナド</t>
    </rPh>
    <phoneticPr fontId="2"/>
  </si>
  <si>
    <t>年間給与総額</t>
    <rPh sb="0" eb="2">
      <t>ネンカン</t>
    </rPh>
    <rPh sb="2" eb="4">
      <t>キュウヨ</t>
    </rPh>
    <rPh sb="4" eb="6">
      <t>ソウガク</t>
    </rPh>
    <phoneticPr fontId="2"/>
  </si>
  <si>
    <t>人件費総額</t>
    <rPh sb="0" eb="3">
      <t>ジンケンヒ</t>
    </rPh>
    <rPh sb="3" eb="5">
      <t>ソウガク</t>
    </rPh>
    <phoneticPr fontId="2"/>
  </si>
  <si>
    <t>H=F+G</t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</si>
  <si>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</si>
  <si>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</si>
  <si>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その他給与に関する特記事項等</t>
    <rPh sb="2" eb="3">
      <t>タ</t>
    </rPh>
    <rPh sb="3" eb="5">
      <t>キュウヨ</t>
    </rPh>
    <rPh sb="6" eb="7">
      <t>カン</t>
    </rPh>
    <rPh sb="9" eb="11">
      <t>トッキ</t>
    </rPh>
    <rPh sb="11" eb="13">
      <t>ジコウ</t>
    </rPh>
    <rPh sb="13" eb="14">
      <t>トウ</t>
    </rPh>
    <phoneticPr fontId="2"/>
  </si>
  <si>
    <t>※調理業務等を委託する場合には、調理員等の欄は記入しないこと。</t>
    <rPh sb="1" eb="3">
      <t>チョウリ</t>
    </rPh>
    <rPh sb="3" eb="5">
      <t>ギョウム</t>
    </rPh>
    <rPh sb="5" eb="6">
      <t>ナド</t>
    </rPh>
    <rPh sb="7" eb="9">
      <t>イタク</t>
    </rPh>
    <rPh sb="11" eb="13">
      <t>バアイ</t>
    </rPh>
    <rPh sb="16" eb="19">
      <t>チョウリイン</t>
    </rPh>
    <rPh sb="19" eb="20">
      <t>トウ</t>
    </rPh>
    <rPh sb="21" eb="22">
      <t>ラン</t>
    </rPh>
    <rPh sb="23" eb="25">
      <t>キニュウ</t>
    </rPh>
    <phoneticPr fontId="2"/>
  </si>
  <si>
    <r>
      <t xml:space="preserve">＜短期入所療養介護費＞ </t>
    </r>
    <r>
      <rPr>
        <sz val="9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</si>
  <si>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t>【事業名】介護医療院</t>
    <rPh sb="1" eb="3">
      <t>ジギョウ</t>
    </rPh>
    <rPh sb="3" eb="4">
      <t>メイ</t>
    </rPh>
    <rPh sb="5" eb="7">
      <t>カイゴ</t>
    </rPh>
    <rPh sb="7" eb="9">
      <t>イリョウ</t>
    </rPh>
    <rPh sb="9" eb="10">
      <t>イン</t>
    </rPh>
    <phoneticPr fontId="2"/>
  </si>
  <si>
    <t>令和６年度</t>
    <rPh sb="0" eb="2">
      <t>レイワ</t>
    </rPh>
    <rPh sb="3" eb="4">
      <t>ネン</t>
    </rPh>
    <rPh sb="4" eb="5">
      <t>ド</t>
    </rPh>
    <phoneticPr fontId="2"/>
  </si>
  <si>
    <t>令和７年度</t>
    <rPh sb="0" eb="2">
      <t>レイワ</t>
    </rPh>
    <rPh sb="3" eb="4">
      <t>ネン</t>
    </rPh>
    <rPh sb="4" eb="5">
      <t>ド</t>
    </rPh>
    <phoneticPr fontId="2"/>
  </si>
  <si>
    <r>
      <t>＜入所サービス費＞</t>
    </r>
    <r>
      <rPr>
        <sz val="12"/>
        <rFont val="ＭＳ Ｐゴシック"/>
        <family val="3"/>
        <charset val="128"/>
      </rPr>
      <t>　　</t>
    </r>
    <r>
      <rPr>
        <sz val="9"/>
        <rFont val="ＭＳ Ｐゴシック"/>
        <family val="3"/>
        <charset val="128"/>
      </rPr>
      <t>↓介護保健施設サービス費（Ⅰ）を適用しています。</t>
    </r>
    <rPh sb="1" eb="3">
      <t>ニュウショ</t>
    </rPh>
    <rPh sb="7" eb="8">
      <t>ヒ</t>
    </rPh>
    <rPh sb="14" eb="16">
      <t>ホケン</t>
    </rPh>
    <phoneticPr fontId="2"/>
  </si>
  <si>
    <t>介護医療院</t>
    <rPh sb="0" eb="2">
      <t>カイゴ</t>
    </rPh>
    <rPh sb="2" eb="4">
      <t>イリョウ</t>
    </rPh>
    <rPh sb="4" eb="5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</si>
</sst>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b/>
      <i/>
      <sz val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HGSｺﾞｼｯｸM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48">
    <xf numFmtId="0" fontId="0" fillId="0" borderId="0" xfId="0">
      <alignment vertical="center"/>
    </xf>
    <xf numFmtId="38" fontId="10" fillId="0" borderId="0" xfId="2" applyFont="1" applyFill="1" applyBorder="1" applyAlignment="1">
      <alignment wrapText="1"/>
    </xf>
    <xf numFmtId="38" fontId="16" fillId="0" borderId="33" xfId="2" applyFont="1" applyFill="1" applyBorder="1" applyAlignment="1">
      <alignment vertical="center"/>
    </xf>
    <xf numFmtId="9" fontId="12" fillId="0" borderId="33" xfId="1" applyFont="1" applyFill="1" applyBorder="1" applyAlignment="1" applyProtection="1">
      <alignment horizontal="center" vertical="center"/>
      <protection locked="0"/>
    </xf>
    <xf numFmtId="182" fontId="15" fillId="0" borderId="34" xfId="2" applyNumberFormat="1" applyFont="1" applyFill="1" applyBorder="1" applyAlignment="1">
      <alignment horizontal="center" vertical="center" shrinkToFit="1"/>
    </xf>
    <xf numFmtId="182" fontId="15" fillId="0" borderId="35" xfId="2" applyNumberFormat="1" applyFont="1" applyFill="1" applyBorder="1" applyAlignment="1">
      <alignment horizontal="center" vertical="center" shrinkToFit="1"/>
    </xf>
    <xf numFmtId="182" fontId="15" fillId="0" borderId="36" xfId="2" applyNumberFormat="1" applyFont="1" applyFill="1" applyBorder="1" applyAlignment="1">
      <alignment horizontal="center" vertical="center" shrinkToFit="1"/>
    </xf>
    <xf numFmtId="182" fontId="15" fillId="0" borderId="32" xfId="2" applyNumberFormat="1" applyFont="1" applyFill="1" applyBorder="1" applyAlignment="1">
      <alignment horizontal="center" vertical="center" shrinkToFit="1"/>
    </xf>
    <xf numFmtId="182" fontId="15" fillId="0" borderId="37" xfId="2" applyNumberFormat="1" applyFont="1" applyFill="1" applyBorder="1" applyAlignment="1">
      <alignment horizontal="center" vertical="center" shrinkToFit="1"/>
    </xf>
    <xf numFmtId="182" fontId="15" fillId="0" borderId="4" xfId="2" applyNumberFormat="1" applyFont="1" applyFill="1" applyBorder="1" applyAlignment="1">
      <alignment horizontal="center" vertical="center" shrinkToFit="1"/>
    </xf>
    <xf numFmtId="182" fontId="15" fillId="0" borderId="38" xfId="2" applyNumberFormat="1" applyFont="1" applyFill="1" applyBorder="1" applyAlignment="1">
      <alignment horizontal="center" vertical="center" shrinkToFit="1"/>
    </xf>
    <xf numFmtId="182" fontId="15" fillId="0" borderId="86" xfId="2" applyNumberFormat="1" applyFont="1" applyFill="1" applyBorder="1" applyAlignment="1">
      <alignment horizontal="center" vertical="center" shrinkToFit="1"/>
    </xf>
    <xf numFmtId="182" fontId="15" fillId="0" borderId="7" xfId="2" applyNumberFormat="1" applyFont="1" applyFill="1" applyBorder="1" applyAlignment="1">
      <alignment horizontal="center" vertical="center" shrinkToFit="1"/>
    </xf>
    <xf numFmtId="182" fontId="15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Alignment="1">
      <alignment vertical="center"/>
    </xf>
    <xf numFmtId="38" fontId="22" fillId="0" borderId="0" xfId="2" applyFont="1" applyAlignment="1">
      <alignment wrapText="1"/>
    </xf>
    <xf numFmtId="182" fontId="23" fillId="0" borderId="0" xfId="2" applyNumberFormat="1" applyFont="1" applyAlignment="1">
      <alignment horizontal="center" vertical="center"/>
    </xf>
    <xf numFmtId="38" fontId="22" fillId="0" borderId="0" xfId="2" applyFont="1" applyFill="1" applyBorder="1" applyAlignment="1">
      <alignment wrapText="1"/>
    </xf>
    <xf numFmtId="38" fontId="24" fillId="0" borderId="0" xfId="2" applyFont="1">
      <alignment vertical="center"/>
    </xf>
    <xf numFmtId="38" fontId="25" fillId="0" borderId="10" xfId="2" applyFont="1" applyBorder="1" applyAlignment="1">
      <alignment vertical="center"/>
    </xf>
    <xf numFmtId="38" fontId="22" fillId="0" borderId="0" xfId="2" applyFont="1" applyBorder="1" applyAlignment="1">
      <alignment wrapText="1"/>
    </xf>
    <xf numFmtId="182" fontId="24" fillId="0" borderId="0" xfId="2" applyNumberFormat="1" applyFont="1" applyAlignment="1">
      <alignment horizontal="center" vertical="center"/>
    </xf>
    <xf numFmtId="182" fontId="26" fillId="0" borderId="17" xfId="2" applyNumberFormat="1" applyFont="1" applyBorder="1" applyAlignment="1">
      <alignment horizontal="right" vertical="center"/>
    </xf>
    <xf numFmtId="182" fontId="24" fillId="0" borderId="0" xfId="2" applyNumberFormat="1" applyFont="1">
      <alignment vertical="center"/>
    </xf>
    <xf numFmtId="38" fontId="27" fillId="0" borderId="33" xfId="2" applyFont="1" applyFill="1" applyBorder="1" applyAlignment="1">
      <alignment vertical="center"/>
    </xf>
    <xf numFmtId="38" fontId="22" fillId="0" borderId="33" xfId="2" applyFont="1" applyBorder="1" applyAlignment="1">
      <alignment wrapText="1"/>
    </xf>
    <xf numFmtId="182" fontId="24" fillId="0" borderId="33" xfId="2" applyNumberFormat="1" applyFont="1" applyBorder="1" applyAlignment="1">
      <alignment horizontal="right" vertical="center"/>
    </xf>
    <xf numFmtId="9" fontId="24" fillId="0" borderId="33" xfId="1" applyFont="1" applyFill="1" applyBorder="1" applyAlignment="1" applyProtection="1">
      <alignment horizontal="center" vertical="center"/>
      <protection locked="0"/>
    </xf>
    <xf numFmtId="182" fontId="24" fillId="0" borderId="0" xfId="2" applyNumberFormat="1" applyFont="1" applyBorder="1" applyAlignment="1">
      <alignment horizontal="right" vertical="center"/>
    </xf>
    <xf numFmtId="182" fontId="24" fillId="0" borderId="126" xfId="2" applyNumberFormat="1" applyFont="1" applyFill="1" applyBorder="1" applyAlignment="1">
      <alignment horizontal="center" vertical="center"/>
    </xf>
    <xf numFmtId="182" fontId="24" fillId="0" borderId="127" xfId="2" applyNumberFormat="1" applyFont="1" applyFill="1" applyBorder="1" applyAlignment="1">
      <alignment horizontal="center" vertical="center"/>
    </xf>
    <xf numFmtId="182" fontId="24" fillId="0" borderId="128" xfId="2" applyNumberFormat="1" applyFont="1" applyFill="1" applyBorder="1" applyAlignment="1">
      <alignment horizontal="center" vertical="center"/>
    </xf>
    <xf numFmtId="38" fontId="24" fillId="0" borderId="37" xfId="2" applyFont="1" applyBorder="1">
      <alignment vertical="center"/>
    </xf>
    <xf numFmtId="38" fontId="29" fillId="0" borderId="51" xfId="2" applyFont="1" applyBorder="1">
      <alignment vertical="center"/>
    </xf>
    <xf numFmtId="182" fontId="30" fillId="0" borderId="134" xfId="2" applyNumberFormat="1" applyFont="1" applyBorder="1" applyAlignment="1">
      <alignment horizontal="right" vertical="center"/>
    </xf>
    <xf numFmtId="182" fontId="30" fillId="0" borderId="135" xfId="2" applyNumberFormat="1" applyFont="1" applyBorder="1" applyAlignment="1">
      <alignment horizontal="right" vertical="center"/>
    </xf>
    <xf numFmtId="182" fontId="30" fillId="0" borderId="136" xfId="2" applyNumberFormat="1" applyFont="1" applyBorder="1" applyAlignment="1">
      <alignment horizontal="right" vertical="center"/>
    </xf>
    <xf numFmtId="38" fontId="24" fillId="0" borderId="76" xfId="2" applyFont="1" applyBorder="1">
      <alignment vertical="center"/>
    </xf>
    <xf numFmtId="38" fontId="24" fillId="0" borderId="43" xfId="2" applyFont="1" applyBorder="1">
      <alignment vertical="center"/>
    </xf>
    <xf numFmtId="38" fontId="24" fillId="0" borderId="137" xfId="2" applyFont="1" applyBorder="1">
      <alignment vertical="center"/>
    </xf>
    <xf numFmtId="38" fontId="31" fillId="0" borderId="138" xfId="2" applyFont="1" applyBorder="1">
      <alignment vertical="center"/>
    </xf>
    <xf numFmtId="38" fontId="24" fillId="0" borderId="141" xfId="2" applyFont="1" applyBorder="1">
      <alignment vertical="center"/>
    </xf>
    <xf numFmtId="38" fontId="31" fillId="0" borderId="142" xfId="2" applyFont="1" applyBorder="1">
      <alignment vertical="center"/>
    </xf>
    <xf numFmtId="38" fontId="24" fillId="0" borderId="87" xfId="2" applyFont="1" applyBorder="1">
      <alignment vertical="center"/>
    </xf>
    <xf numFmtId="38" fontId="24" fillId="0" borderId="135" xfId="2" applyFont="1" applyBorder="1">
      <alignment vertical="center"/>
    </xf>
    <xf numFmtId="38" fontId="31" fillId="0" borderId="149" xfId="2" applyFont="1" applyBorder="1">
      <alignment vertical="center"/>
    </xf>
    <xf numFmtId="38" fontId="28" fillId="0" borderId="21" xfId="2" applyFont="1" applyBorder="1" applyAlignment="1">
      <alignment vertical="center"/>
    </xf>
    <xf numFmtId="38" fontId="28" fillId="0" borderId="33" xfId="2" applyFont="1" applyBorder="1" applyAlignment="1">
      <alignment vertical="center"/>
    </xf>
    <xf numFmtId="182" fontId="24" fillId="0" borderId="33" xfId="2" applyNumberFormat="1" applyFont="1" applyBorder="1" applyAlignment="1">
      <alignment horizontal="center" vertical="center"/>
    </xf>
    <xf numFmtId="182" fontId="24" fillId="0" borderId="33" xfId="2" applyNumberFormat="1" applyFont="1" applyFill="1" applyBorder="1" applyAlignment="1">
      <alignment horizontal="right" vertical="center"/>
    </xf>
    <xf numFmtId="38" fontId="24" fillId="0" borderId="10" xfId="2" applyFont="1" applyBorder="1">
      <alignment vertical="center"/>
    </xf>
    <xf numFmtId="38" fontId="24" fillId="0" borderId="168" xfId="2" applyFont="1" applyBorder="1" applyAlignment="1">
      <alignment vertical="center"/>
    </xf>
    <xf numFmtId="38" fontId="24" fillId="0" borderId="81" xfId="2" applyFont="1" applyBorder="1" applyAlignment="1">
      <alignment vertical="center"/>
    </xf>
    <xf numFmtId="38" fontId="28" fillId="0" borderId="81" xfId="2" quotePrefix="1" applyFont="1" applyBorder="1" applyAlignment="1">
      <alignment horizontal="right" vertical="center"/>
    </xf>
    <xf numFmtId="38" fontId="29" fillId="0" borderId="149" xfId="2" applyFont="1" applyBorder="1">
      <alignment vertical="center"/>
    </xf>
    <xf numFmtId="182" fontId="24" fillId="0" borderId="150" xfId="1" applyNumberFormat="1" applyFont="1" applyFill="1" applyBorder="1" applyProtection="1">
      <alignment vertical="center"/>
      <protection locked="0"/>
    </xf>
    <xf numFmtId="182" fontId="24" fillId="0" borderId="134" xfId="1" applyNumberFormat="1" applyFont="1" applyFill="1" applyBorder="1" applyProtection="1">
      <alignment vertical="center"/>
      <protection locked="0"/>
    </xf>
    <xf numFmtId="182" fontId="24" fillId="0" borderId="135" xfId="1" applyNumberFormat="1" applyFont="1" applyFill="1" applyBorder="1" applyProtection="1">
      <alignment vertical="center"/>
      <protection locked="0"/>
    </xf>
    <xf numFmtId="182" fontId="24" fillId="0" borderId="151" xfId="1" applyNumberFormat="1" applyFont="1" applyFill="1" applyBorder="1" applyProtection="1">
      <alignment vertical="center"/>
      <protection locked="0"/>
    </xf>
    <xf numFmtId="182" fontId="24" fillId="0" borderId="136" xfId="1" applyNumberFormat="1" applyFont="1" applyFill="1" applyBorder="1" applyProtection="1">
      <alignment vertical="center"/>
      <protection locked="0"/>
    </xf>
    <xf numFmtId="38" fontId="24" fillId="0" borderId="75" xfId="2" applyFont="1" applyBorder="1" applyAlignment="1">
      <alignment horizontal="center" vertical="center"/>
    </xf>
    <xf numFmtId="38" fontId="24" fillId="0" borderId="169" xfId="2" applyFont="1" applyBorder="1" applyAlignment="1">
      <alignment horizontal="center" vertical="center"/>
    </xf>
    <xf numFmtId="38" fontId="24" fillId="0" borderId="157" xfId="2" applyFont="1" applyBorder="1">
      <alignment vertical="center"/>
    </xf>
    <xf numFmtId="38" fontId="24" fillId="0" borderId="172" xfId="2" applyFont="1" applyBorder="1">
      <alignment vertical="center"/>
    </xf>
    <xf numFmtId="38" fontId="31" fillId="0" borderId="173" xfId="2" applyFont="1" applyBorder="1">
      <alignment vertical="center"/>
    </xf>
    <xf numFmtId="182" fontId="24" fillId="0" borderId="0" xfId="2" applyNumberFormat="1" applyFont="1" applyFill="1" applyAlignment="1">
      <alignment horizontal="center" vertical="center"/>
    </xf>
    <xf numFmtId="38" fontId="24" fillId="0" borderId="6" xfId="2" applyFont="1" applyBorder="1" applyAlignment="1">
      <alignment horizontal="center" vertical="center"/>
    </xf>
    <xf numFmtId="38" fontId="24" fillId="0" borderId="43" xfId="2" applyFont="1" applyFill="1" applyBorder="1" applyProtection="1">
      <alignment vertical="center"/>
    </xf>
    <xf numFmtId="182" fontId="12" fillId="0" borderId="3" xfId="2" applyNumberFormat="1" applyFont="1" applyFill="1" applyBorder="1" applyAlignment="1">
      <alignment horizontal="center" vertical="center" shrinkToFit="1"/>
    </xf>
    <xf numFmtId="38" fontId="24" fillId="0" borderId="51" xfId="2" applyFont="1" applyFill="1" applyBorder="1" applyAlignment="1">
      <alignment vertical="center"/>
    </xf>
    <xf numFmtId="38" fontId="24" fillId="0" borderId="179" xfId="2" applyFont="1" applyFill="1" applyBorder="1" applyAlignment="1">
      <alignment vertical="center"/>
    </xf>
    <xf numFmtId="38" fontId="24" fillId="0" borderId="51" xfId="2" applyFont="1" applyFill="1" applyBorder="1" applyProtection="1">
      <alignment vertical="center"/>
    </xf>
    <xf numFmtId="38" fontId="24" fillId="0" borderId="1" xfId="2" applyFont="1" applyBorder="1" applyAlignment="1">
      <alignment vertical="center"/>
    </xf>
    <xf numFmtId="38" fontId="24" fillId="0" borderId="81" xfId="2" applyFont="1" applyFill="1" applyBorder="1" applyAlignment="1">
      <alignment vertical="center"/>
    </xf>
    <xf numFmtId="38" fontId="24" fillId="0" borderId="151" xfId="2" applyFont="1" applyFill="1" applyBorder="1" applyAlignment="1">
      <alignment vertical="center"/>
    </xf>
    <xf numFmtId="38" fontId="24" fillId="0" borderId="10" xfId="2" applyFont="1" applyBorder="1" applyAlignment="1">
      <alignment horizontal="center" vertical="center"/>
    </xf>
    <xf numFmtId="38" fontId="24" fillId="0" borderId="1" xfId="2" applyFont="1" applyBorder="1" applyAlignment="1">
      <alignment horizontal="center" vertical="center"/>
    </xf>
    <xf numFmtId="38" fontId="24" fillId="0" borderId="43" xfId="2" applyFont="1" applyFill="1" applyBorder="1" applyAlignment="1">
      <alignment vertical="center"/>
    </xf>
    <xf numFmtId="38" fontId="24" fillId="0" borderId="137" xfId="2" applyFont="1" applyFill="1" applyBorder="1" applyAlignment="1">
      <alignment vertical="center"/>
    </xf>
    <xf numFmtId="0" fontId="3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0" xfId="0" applyFont="1">
      <alignment vertical="center"/>
    </xf>
    <xf numFmtId="0" fontId="33" fillId="0" borderId="3" xfId="0" applyFont="1" applyBorder="1" applyAlignment="1">
      <alignment horizontal="right" vertical="center"/>
    </xf>
    <xf numFmtId="0" fontId="33" fillId="0" borderId="19" xfId="0" applyFont="1" applyBorder="1" applyAlignment="1">
      <alignment horizontal="left" vertical="center" shrinkToFit="1"/>
    </xf>
    <xf numFmtId="0" fontId="33" fillId="0" borderId="7" xfId="0" applyFont="1" applyBorder="1">
      <alignment vertical="center"/>
    </xf>
    <xf numFmtId="0" fontId="33" fillId="0" borderId="18" xfId="0" applyFont="1" applyBorder="1" applyAlignment="1">
      <alignment horizontal="distributed" vertical="center" wrapText="1"/>
    </xf>
    <xf numFmtId="0" fontId="33" fillId="0" borderId="7" xfId="0" applyFont="1" applyBorder="1" applyAlignment="1">
      <alignment horizontal="right" vertical="center"/>
    </xf>
    <xf numFmtId="0" fontId="33" fillId="0" borderId="8" xfId="0" applyFont="1" applyBorder="1" applyAlignment="1">
      <alignment horizontal="left" vertical="top" shrinkToFit="1"/>
    </xf>
    <xf numFmtId="0" fontId="33" fillId="0" borderId="4" xfId="0" applyFont="1" applyBorder="1" applyAlignment="1">
      <alignment horizontal="right" vertical="center" wrapText="1"/>
    </xf>
    <xf numFmtId="0" fontId="33" fillId="0" borderId="3" xfId="0" applyFont="1" applyBorder="1" applyAlignment="1">
      <alignment horizontal="distributed" vertical="center" wrapText="1"/>
    </xf>
    <xf numFmtId="0" fontId="33" fillId="0" borderId="12" xfId="0" applyFont="1" applyBorder="1" applyAlignment="1">
      <alignment horizontal="right" vertical="center"/>
    </xf>
    <xf numFmtId="0" fontId="33" fillId="0" borderId="8" xfId="0" applyFont="1" applyBorder="1" applyAlignment="1">
      <alignment horizontal="left" vertical="center" shrinkToFit="1"/>
    </xf>
    <xf numFmtId="0" fontId="33" fillId="0" borderId="4" xfId="0" applyFont="1" applyBorder="1">
      <alignment vertical="center"/>
    </xf>
    <xf numFmtId="0" fontId="33" fillId="0" borderId="6" xfId="0" applyFont="1" applyBorder="1" applyAlignment="1">
      <alignment horizontal="distributed" vertical="center" wrapText="1"/>
    </xf>
    <xf numFmtId="0" fontId="33" fillId="0" borderId="4" xfId="0" applyFont="1" applyBorder="1" applyAlignment="1">
      <alignment horizontal="right" vertical="center"/>
    </xf>
    <xf numFmtId="0" fontId="33" fillId="0" borderId="12" xfId="0" applyFont="1" applyBorder="1">
      <alignment vertical="center"/>
    </xf>
    <xf numFmtId="0" fontId="33" fillId="0" borderId="9" xfId="0" applyFont="1" applyBorder="1" applyAlignment="1">
      <alignment horizontal="distributed" vertical="center" wrapText="1"/>
    </xf>
    <xf numFmtId="0" fontId="33" fillId="0" borderId="4" xfId="0" applyFont="1" applyBorder="1" applyAlignment="1">
      <alignment horizontal="distributed" vertical="center" wrapText="1"/>
    </xf>
    <xf numFmtId="0" fontId="33" fillId="0" borderId="8" xfId="0" applyFont="1" applyBorder="1">
      <alignment vertical="center"/>
    </xf>
    <xf numFmtId="0" fontId="33" fillId="0" borderId="4" xfId="0" applyFont="1" applyBorder="1" applyAlignment="1">
      <alignment horizontal="left" vertical="center" shrinkToFit="1"/>
    </xf>
    <xf numFmtId="0" fontId="33" fillId="0" borderId="7" xfId="0" applyFont="1" applyBorder="1" applyAlignment="1">
      <alignment horizontal="distributed" vertical="center"/>
    </xf>
    <xf numFmtId="0" fontId="33" fillId="0" borderId="12" xfId="0" applyFont="1" applyBorder="1" applyAlignment="1">
      <alignment horizontal="distributed" vertical="center"/>
    </xf>
    <xf numFmtId="0" fontId="33" fillId="0" borderId="11" xfId="0" applyFont="1" applyBorder="1" applyAlignment="1">
      <alignment horizontal="left" vertical="center" shrinkToFit="1"/>
    </xf>
    <xf numFmtId="0" fontId="33" fillId="0" borderId="11" xfId="0" applyFont="1" applyBorder="1" applyAlignment="1">
      <alignment horizontal="distributed" vertical="center"/>
    </xf>
    <xf numFmtId="0" fontId="33" fillId="0" borderId="2" xfId="0" applyFont="1" applyBorder="1">
      <alignment vertical="center"/>
    </xf>
    <xf numFmtId="0" fontId="33" fillId="0" borderId="3" xfId="0" applyFont="1" applyBorder="1" applyAlignment="1">
      <alignment horizontal="left" vertical="center" shrinkToFit="1"/>
    </xf>
    <xf numFmtId="38" fontId="34" fillId="0" borderId="0" xfId="4" applyFont="1">
      <alignment vertical="center"/>
    </xf>
    <xf numFmtId="38" fontId="35" fillId="0" borderId="0" xfId="4" applyFont="1" applyAlignment="1">
      <alignment horizontal="right" vertical="center"/>
    </xf>
    <xf numFmtId="38" fontId="21" fillId="0" borderId="0" xfId="4" applyFont="1">
      <alignment vertical="center"/>
    </xf>
    <xf numFmtId="38" fontId="34" fillId="0" borderId="0" xfId="4" applyFont="1" applyBorder="1" applyAlignment="1">
      <alignment horizontal="center" vertical="center"/>
    </xf>
    <xf numFmtId="38" fontId="34" fillId="0" borderId="0" xfId="4" applyFont="1" applyAlignment="1">
      <alignment horizontal="right" vertical="center"/>
    </xf>
    <xf numFmtId="38" fontId="34" fillId="0" borderId="130" xfId="4" applyFont="1" applyBorder="1" applyAlignment="1">
      <alignment horizontal="center" vertical="center" wrapText="1"/>
    </xf>
    <xf numFmtId="38" fontId="34" fillId="0" borderId="130" xfId="4" applyFont="1" applyBorder="1" applyAlignment="1">
      <alignment vertical="center" shrinkToFit="1"/>
    </xf>
    <xf numFmtId="38" fontId="34" fillId="0" borderId="232" xfId="4" applyFont="1" applyBorder="1">
      <alignment vertical="center"/>
    </xf>
    <xf numFmtId="38" fontId="34" fillId="0" borderId="227" xfId="4" applyFont="1" applyBorder="1">
      <alignment vertical="center"/>
    </xf>
    <xf numFmtId="38" fontId="34" fillId="0" borderId="234" xfId="4" applyFont="1" applyBorder="1">
      <alignment vertical="center"/>
    </xf>
    <xf numFmtId="38" fontId="34" fillId="0" borderId="226" xfId="4" applyFont="1" applyBorder="1">
      <alignment vertical="center"/>
    </xf>
    <xf numFmtId="38" fontId="34" fillId="0" borderId="228" xfId="4" applyFont="1" applyBorder="1">
      <alignment vertical="center"/>
    </xf>
    <xf numFmtId="38" fontId="34" fillId="0" borderId="240" xfId="4" applyFont="1" applyBorder="1">
      <alignment vertical="center"/>
    </xf>
    <xf numFmtId="38" fontId="34" fillId="0" borderId="1" xfId="4" applyFont="1" applyBorder="1" applyAlignment="1">
      <alignment horizontal="center" vertical="center" wrapText="1"/>
    </xf>
    <xf numFmtId="38" fontId="34" fillId="0" borderId="17" xfId="4" applyFont="1" applyBorder="1">
      <alignment vertical="center"/>
    </xf>
    <xf numFmtId="38" fontId="34" fillId="0" borderId="6" xfId="4" applyFont="1" applyBorder="1">
      <alignment vertical="center"/>
    </xf>
    <xf numFmtId="38" fontId="34" fillId="0" borderId="0" xfId="4" applyFont="1" applyBorder="1">
      <alignment vertical="center"/>
    </xf>
    <xf numFmtId="38" fontId="34" fillId="0" borderId="9" xfId="4" applyFont="1" applyBorder="1" applyAlignment="1">
      <alignment horizontal="left" vertical="center" wrapText="1"/>
    </xf>
    <xf numFmtId="38" fontId="34" fillId="0" borderId="10" xfId="4" applyFont="1" applyBorder="1" applyAlignment="1">
      <alignment vertical="center"/>
    </xf>
    <xf numFmtId="38" fontId="34" fillId="0" borderId="0" xfId="4" applyFont="1" applyAlignment="1">
      <alignment vertical="center"/>
    </xf>
    <xf numFmtId="38" fontId="34" fillId="3" borderId="230" xfId="4" applyFont="1" applyFill="1" applyBorder="1">
      <alignment vertical="center"/>
    </xf>
    <xf numFmtId="38" fontId="34" fillId="3" borderId="231" xfId="4" applyFont="1" applyFill="1" applyBorder="1">
      <alignment vertical="center"/>
    </xf>
    <xf numFmtId="38" fontId="34" fillId="3" borderId="139" xfId="4" applyFont="1" applyFill="1" applyBorder="1">
      <alignment vertical="center"/>
    </xf>
    <xf numFmtId="38" fontId="34" fillId="3" borderId="76" xfId="4" applyFont="1" applyFill="1" applyBorder="1">
      <alignment vertical="center"/>
    </xf>
    <xf numFmtId="38" fontId="34" fillId="3" borderId="233" xfId="4" applyFont="1" applyFill="1" applyBorder="1">
      <alignment vertical="center"/>
    </xf>
    <xf numFmtId="38" fontId="34" fillId="3" borderId="157" xfId="4" applyFont="1" applyFill="1" applyBorder="1">
      <alignment vertical="center"/>
    </xf>
    <xf numFmtId="38" fontId="34" fillId="3" borderId="134" xfId="4" applyFont="1" applyFill="1" applyBorder="1">
      <alignment vertical="center"/>
    </xf>
    <xf numFmtId="38" fontId="34" fillId="3" borderId="135" xfId="4" applyFont="1" applyFill="1" applyBorder="1">
      <alignment vertical="center"/>
    </xf>
    <xf numFmtId="38" fontId="34" fillId="3" borderId="235" xfId="4" applyFont="1" applyFill="1" applyBorder="1">
      <alignment vertical="center"/>
    </xf>
    <xf numFmtId="38" fontId="34" fillId="3" borderId="236" xfId="4" applyFont="1" applyFill="1" applyBorder="1">
      <alignment vertical="center"/>
    </xf>
    <xf numFmtId="38" fontId="34" fillId="3" borderId="239" xfId="4" applyFont="1" applyFill="1" applyBorder="1">
      <alignment vertical="center"/>
    </xf>
    <xf numFmtId="38" fontId="34" fillId="3" borderId="164" xfId="4" applyFont="1" applyFill="1" applyBorder="1">
      <alignment vertical="center"/>
    </xf>
    <xf numFmtId="38" fontId="34" fillId="0" borderId="0" xfId="4" applyFont="1" applyFill="1">
      <alignment vertical="center"/>
    </xf>
    <xf numFmtId="38" fontId="34" fillId="0" borderId="151" xfId="4" applyFont="1" applyFill="1" applyBorder="1" applyAlignment="1">
      <alignment horizontal="center" vertical="center"/>
    </xf>
    <xf numFmtId="38" fontId="34" fillId="0" borderId="137" xfId="4" applyFont="1" applyFill="1" applyBorder="1" applyAlignment="1">
      <alignment horizontal="center" vertical="center"/>
    </xf>
    <xf numFmtId="38" fontId="34" fillId="0" borderId="178" xfId="4" applyFont="1" applyFill="1" applyBorder="1" applyAlignment="1">
      <alignment horizontal="center" vertical="center"/>
    </xf>
    <xf numFmtId="38" fontId="4" fillId="0" borderId="130" xfId="4" applyFont="1" applyFill="1" applyBorder="1" applyAlignment="1">
      <alignment horizontal="center" vertical="center"/>
    </xf>
    <xf numFmtId="38" fontId="34" fillId="0" borderId="130" xfId="4" applyFont="1" applyFill="1" applyBorder="1" applyAlignment="1">
      <alignment horizontal="center" vertical="center" wrapText="1"/>
    </xf>
    <xf numFmtId="38" fontId="34" fillId="0" borderId="229" xfId="4" applyFont="1" applyFill="1" applyBorder="1">
      <alignment vertical="center"/>
    </xf>
    <xf numFmtId="38" fontId="34" fillId="0" borderId="230" xfId="4" applyFont="1" applyFill="1" applyBorder="1">
      <alignment vertical="center"/>
    </xf>
    <xf numFmtId="38" fontId="34" fillId="0" borderId="137" xfId="4" applyFont="1" applyFill="1" applyBorder="1">
      <alignment vertical="center"/>
    </xf>
    <xf numFmtId="38" fontId="34" fillId="0" borderId="139" xfId="4" applyFont="1" applyFill="1" applyBorder="1">
      <alignment vertical="center"/>
    </xf>
    <xf numFmtId="38" fontId="34" fillId="0" borderId="233" xfId="4" applyFont="1" applyFill="1" applyBorder="1">
      <alignment vertical="center"/>
    </xf>
    <xf numFmtId="38" fontId="34" fillId="0" borderId="151" xfId="4" applyFont="1" applyFill="1" applyBorder="1">
      <alignment vertical="center"/>
    </xf>
    <xf numFmtId="38" fontId="34" fillId="0" borderId="134" xfId="4" applyFont="1" applyFill="1" applyBorder="1">
      <alignment vertical="center"/>
    </xf>
    <xf numFmtId="38" fontId="34" fillId="0" borderId="235" xfId="4" applyFont="1" applyFill="1" applyBorder="1">
      <alignment vertical="center"/>
    </xf>
    <xf numFmtId="38" fontId="34" fillId="0" borderId="237" xfId="4" applyFont="1" applyFill="1" applyBorder="1" applyAlignment="1">
      <alignment vertical="center"/>
    </xf>
    <xf numFmtId="38" fontId="34" fillId="0" borderId="238" xfId="4" applyFont="1" applyFill="1" applyBorder="1" applyAlignment="1">
      <alignment vertical="center"/>
    </xf>
    <xf numFmtId="38" fontId="34" fillId="0" borderId="239" xfId="4" applyFont="1" applyFill="1" applyBorder="1">
      <alignment vertical="center"/>
    </xf>
    <xf numFmtId="38" fontId="34" fillId="0" borderId="1" xfId="4" applyFont="1" applyFill="1" applyBorder="1" applyAlignment="1">
      <alignment horizontal="center" vertical="center" wrapText="1"/>
    </xf>
    <xf numFmtId="38" fontId="34" fillId="0" borderId="1" xfId="4" applyFont="1" applyFill="1" applyBorder="1" applyAlignment="1">
      <alignment vertical="center"/>
    </xf>
    <xf numFmtId="38" fontId="34" fillId="0" borderId="1" xfId="4" applyFont="1" applyFill="1" applyBorder="1">
      <alignment vertical="center"/>
    </xf>
    <xf numFmtId="38" fontId="34" fillId="0" borderId="7" xfId="4" applyFont="1" applyFill="1" applyBorder="1" applyAlignment="1">
      <alignment horizontal="center" vertical="center"/>
    </xf>
    <xf numFmtId="38" fontId="34" fillId="0" borderId="11" xfId="4" applyFont="1" applyFill="1" applyBorder="1" applyAlignment="1">
      <alignment horizontal="left" vertical="center" wrapText="1"/>
    </xf>
    <xf numFmtId="38" fontId="34" fillId="0" borderId="12" xfId="4" applyFont="1" applyFill="1" applyBorder="1" applyAlignment="1">
      <alignment horizontal="center" vertical="center"/>
    </xf>
    <xf numFmtId="38" fontId="34" fillId="0" borderId="59" xfId="4" applyFont="1" applyFill="1" applyBorder="1" applyAlignment="1">
      <alignment vertical="center"/>
    </xf>
    <xf numFmtId="38" fontId="34" fillId="0" borderId="68" xfId="4" applyFont="1" applyFill="1" applyBorder="1" applyAlignment="1">
      <alignment vertical="center"/>
    </xf>
    <xf numFmtId="38" fontId="34" fillId="3" borderId="155" xfId="4" applyFont="1" applyFill="1" applyBorder="1">
      <alignment vertical="center"/>
    </xf>
    <xf numFmtId="38" fontId="34" fillId="3" borderId="178" xfId="4" applyFont="1" applyFill="1" applyBorder="1">
      <alignment vertical="center"/>
    </xf>
    <xf numFmtId="38" fontId="34" fillId="3" borderId="59" xfId="4" applyFont="1" applyFill="1" applyBorder="1" applyAlignment="1">
      <alignment vertical="center"/>
    </xf>
    <xf numFmtId="38" fontId="34" fillId="3" borderId="3" xfId="4" applyFont="1" applyFill="1" applyBorder="1">
      <alignment vertical="center"/>
    </xf>
    <xf numFmtId="0" fontId="33" fillId="3" borderId="3" xfId="0" applyFont="1" applyFill="1" applyBorder="1" applyAlignment="1">
      <alignment horizontal="right" vertical="center"/>
    </xf>
    <xf numFmtId="0" fontId="33" fillId="3" borderId="12" xfId="0" applyFont="1" applyFill="1" applyBorder="1" applyAlignment="1">
      <alignment horizontal="right" vertical="center"/>
    </xf>
    <xf numFmtId="183" fontId="24" fillId="4" borderId="10" xfId="2" applyNumberFormat="1" applyFont="1" applyFill="1" applyBorder="1" applyAlignment="1">
      <alignment horizontal="center" vertical="center"/>
    </xf>
    <xf numFmtId="38" fontId="24" fillId="4" borderId="1" xfId="2" applyFont="1" applyFill="1" applyBorder="1" applyAlignment="1" applyProtection="1">
      <alignment horizontal="center" vertical="center"/>
    </xf>
    <xf numFmtId="38" fontId="24" fillId="4" borderId="43" xfId="2" applyFont="1" applyFill="1" applyBorder="1" applyProtection="1">
      <alignment vertical="center"/>
    </xf>
    <xf numFmtId="38" fontId="24" fillId="4" borderId="43" xfId="2" applyFont="1" applyFill="1" applyBorder="1">
      <alignment vertical="center"/>
    </xf>
    <xf numFmtId="38" fontId="24" fillId="4" borderId="43" xfId="2" applyFont="1" applyFill="1" applyBorder="1" applyAlignment="1">
      <alignment vertical="center"/>
    </xf>
    <xf numFmtId="38" fontId="24" fillId="4" borderId="137" xfId="2" applyFont="1" applyFill="1" applyBorder="1" applyAlignment="1">
      <alignment vertical="center"/>
    </xf>
    <xf numFmtId="38" fontId="24" fillId="4" borderId="81" xfId="2" applyFont="1" applyFill="1" applyBorder="1" applyProtection="1">
      <alignment vertical="center"/>
    </xf>
    <xf numFmtId="38" fontId="24" fillId="4" borderId="51" xfId="2" applyFont="1" applyFill="1" applyBorder="1" applyProtection="1">
      <alignment vertical="center"/>
    </xf>
    <xf numFmtId="38" fontId="24" fillId="4" borderId="45" xfId="2" applyFont="1" applyFill="1" applyBorder="1" applyProtection="1">
      <alignment vertical="center"/>
    </xf>
    <xf numFmtId="182" fontId="24" fillId="4" borderId="10" xfId="2" applyNumberFormat="1" applyFont="1" applyFill="1" applyBorder="1" applyAlignment="1" applyProtection="1">
      <alignment horizontal="center" vertical="center"/>
    </xf>
    <xf numFmtId="9" fontId="24" fillId="4" borderId="43" xfId="2" applyNumberFormat="1" applyFont="1" applyFill="1" applyBorder="1" applyProtection="1">
      <alignment vertical="center"/>
    </xf>
    <xf numFmtId="38" fontId="24" fillId="4" borderId="76" xfId="2" applyFont="1" applyFill="1" applyBorder="1" applyAlignment="1">
      <alignment horizontal="left" vertical="center"/>
    </xf>
    <xf numFmtId="38" fontId="24" fillId="4" borderId="45" xfId="2" applyFont="1" applyFill="1" applyBorder="1" applyAlignment="1">
      <alignment vertical="center"/>
    </xf>
    <xf numFmtId="38" fontId="24" fillId="4" borderId="157" xfId="2" applyFont="1" applyFill="1" applyBorder="1" applyAlignment="1">
      <alignment horizontal="left" vertical="center"/>
    </xf>
    <xf numFmtId="38" fontId="24" fillId="4" borderId="73" xfId="2" applyFont="1" applyFill="1" applyBorder="1" applyAlignment="1">
      <alignment vertical="center"/>
    </xf>
    <xf numFmtId="38" fontId="24" fillId="4" borderId="178" xfId="2" applyFont="1" applyFill="1" applyBorder="1" applyAlignment="1">
      <alignment vertical="center"/>
    </xf>
    <xf numFmtId="38" fontId="24" fillId="4" borderId="155" xfId="2" applyFont="1" applyFill="1" applyBorder="1" applyAlignment="1">
      <alignment vertical="center"/>
    </xf>
    <xf numFmtId="176" fontId="24" fillId="4" borderId="45" xfId="2" applyNumberFormat="1" applyFont="1" applyFill="1" applyBorder="1">
      <alignment vertical="center"/>
    </xf>
    <xf numFmtId="182" fontId="24" fillId="0" borderId="42" xfId="2" applyNumberFormat="1" applyFont="1" applyBorder="1" applyAlignment="1">
      <alignment vertical="center"/>
    </xf>
    <xf numFmtId="182" fontId="24" fillId="0" borderId="144" xfId="2" applyNumberFormat="1" applyFont="1" applyBorder="1" applyAlignment="1">
      <alignment vertical="center"/>
    </xf>
    <xf numFmtId="182" fontId="24" fillId="0" borderId="150" xfId="2" applyNumberFormat="1" applyFont="1" applyBorder="1" applyAlignment="1">
      <alignment vertical="center"/>
    </xf>
    <xf numFmtId="182" fontId="24" fillId="0" borderId="77" xfId="2" applyNumberFormat="1" applyFont="1" applyBorder="1" applyAlignment="1">
      <alignment vertical="center"/>
    </xf>
    <xf numFmtId="182" fontId="24" fillId="0" borderId="153" xfId="2" applyNumberFormat="1" applyFont="1" applyBorder="1" applyAlignment="1">
      <alignment vertical="center"/>
    </xf>
    <xf numFmtId="182" fontId="24" fillId="0" borderId="154" xfId="2" applyNumberFormat="1" applyFont="1" applyBorder="1" applyAlignment="1">
      <alignment vertical="center"/>
    </xf>
    <xf numFmtId="182" fontId="24" fillId="0" borderId="21" xfId="2" applyNumberFormat="1" applyFont="1" applyBorder="1" applyAlignment="1">
      <alignment vertical="center"/>
    </xf>
    <xf numFmtId="182" fontId="24" fillId="0" borderId="33" xfId="2" applyNumberFormat="1" applyFont="1" applyBorder="1" applyAlignment="1">
      <alignment vertical="center"/>
    </xf>
    <xf numFmtId="9" fontId="24" fillId="0" borderId="13" xfId="1" applyFont="1" applyFill="1" applyBorder="1" applyProtection="1">
      <alignment vertical="center"/>
      <protection locked="0"/>
    </xf>
    <xf numFmtId="9" fontId="24" fillId="0" borderId="129" xfId="1" applyFont="1" applyFill="1" applyBorder="1" applyProtection="1">
      <alignment vertical="center"/>
      <protection locked="0"/>
    </xf>
    <xf numFmtId="9" fontId="24" fillId="0" borderId="130" xfId="1" applyFont="1" applyFill="1" applyBorder="1" applyProtection="1">
      <alignment vertical="center"/>
      <protection locked="0"/>
    </xf>
    <xf numFmtId="9" fontId="24" fillId="0" borderId="131" xfId="1" applyFont="1" applyFill="1" applyBorder="1" applyProtection="1">
      <alignment vertical="center"/>
      <protection locked="0"/>
    </xf>
    <xf numFmtId="9" fontId="24" fillId="0" borderId="132" xfId="1" applyFont="1" applyFill="1" applyBorder="1" applyProtection="1">
      <alignment vertical="center"/>
      <protection locked="0"/>
    </xf>
    <xf numFmtId="9" fontId="24" fillId="0" borderId="1" xfId="1" applyFont="1" applyFill="1" applyBorder="1" applyProtection="1">
      <alignment vertical="center"/>
      <protection locked="0"/>
    </xf>
    <xf numFmtId="9" fontId="24" fillId="0" borderId="133" xfId="1" applyFont="1" applyFill="1" applyBorder="1" applyProtection="1">
      <alignment vertical="center"/>
      <protection locked="0"/>
    </xf>
    <xf numFmtId="182" fontId="24" fillId="3" borderId="144" xfId="2" applyNumberFormat="1" applyFont="1" applyFill="1" applyBorder="1" applyAlignment="1">
      <alignment vertical="center"/>
    </xf>
    <xf numFmtId="182" fontId="24" fillId="3" borderId="145" xfId="2" applyNumberFormat="1" applyFont="1" applyFill="1" applyBorder="1" applyAlignment="1">
      <alignment vertical="center"/>
    </xf>
    <xf numFmtId="182" fontId="24" fillId="3" borderId="146" xfId="2" applyNumberFormat="1" applyFont="1" applyFill="1" applyBorder="1" applyAlignment="1">
      <alignment vertical="center"/>
    </xf>
    <xf numFmtId="182" fontId="24" fillId="3" borderId="147" xfId="2" applyNumberFormat="1" applyFont="1" applyFill="1" applyBorder="1" applyAlignment="1">
      <alignment vertical="center"/>
    </xf>
    <xf numFmtId="182" fontId="24" fillId="3" borderId="148" xfId="2" applyNumberFormat="1" applyFont="1" applyFill="1" applyBorder="1" applyAlignment="1">
      <alignment vertical="center"/>
    </xf>
    <xf numFmtId="182" fontId="24" fillId="3" borderId="158" xfId="2" applyNumberFormat="1" applyFont="1" applyFill="1" applyBorder="1" applyAlignment="1">
      <alignment vertical="center"/>
    </xf>
    <xf numFmtId="182" fontId="24" fillId="3" borderId="159" xfId="2" applyNumberFormat="1" applyFont="1" applyFill="1" applyBorder="1" applyAlignment="1">
      <alignment vertical="center"/>
    </xf>
    <xf numFmtId="182" fontId="24" fillId="3" borderId="160" xfId="2" applyNumberFormat="1" applyFont="1" applyFill="1" applyBorder="1" applyAlignment="1">
      <alignment vertical="center"/>
    </xf>
    <xf numFmtId="182" fontId="24" fillId="3" borderId="161" xfId="2" applyNumberFormat="1" applyFont="1" applyFill="1" applyBorder="1" applyAlignment="1">
      <alignment vertical="center"/>
    </xf>
    <xf numFmtId="182" fontId="24" fillId="3" borderId="162" xfId="2" applyNumberFormat="1" applyFont="1" applyFill="1" applyBorder="1" applyAlignment="1">
      <alignment vertical="center"/>
    </xf>
    <xf numFmtId="182" fontId="24" fillId="3" borderId="139" xfId="2" applyNumberFormat="1" applyFont="1" applyFill="1" applyBorder="1" applyAlignment="1">
      <alignment vertical="center"/>
    </xf>
    <xf numFmtId="182" fontId="24" fillId="3" borderId="76" xfId="2" applyNumberFormat="1" applyFont="1" applyFill="1" applyBorder="1" applyAlignment="1">
      <alignment vertical="center"/>
    </xf>
    <xf numFmtId="182" fontId="24" fillId="3" borderId="140" xfId="2" applyNumberFormat="1" applyFont="1" applyFill="1" applyBorder="1" applyAlignment="1">
      <alignment vertical="center"/>
    </xf>
    <xf numFmtId="182" fontId="24" fillId="3" borderId="151" xfId="2" applyNumberFormat="1" applyFont="1" applyFill="1" applyBorder="1" applyAlignment="1">
      <alignment vertical="center"/>
    </xf>
    <xf numFmtId="182" fontId="24" fillId="3" borderId="134" xfId="2" applyNumberFormat="1" applyFont="1" applyFill="1" applyBorder="1" applyAlignment="1">
      <alignment vertical="center"/>
    </xf>
    <xf numFmtId="182" fontId="24" fillId="3" borderId="135" xfId="2" applyNumberFormat="1" applyFont="1" applyFill="1" applyBorder="1" applyAlignment="1">
      <alignment vertical="center"/>
    </xf>
    <xf numFmtId="182" fontId="24" fillId="3" borderId="152" xfId="2" applyNumberFormat="1" applyFont="1" applyFill="1" applyBorder="1" applyAlignment="1">
      <alignment vertical="center"/>
    </xf>
    <xf numFmtId="182" fontId="24" fillId="3" borderId="179" xfId="2" applyNumberFormat="1" applyFont="1" applyFill="1" applyBorder="1" applyAlignment="1">
      <alignment vertical="center"/>
    </xf>
    <xf numFmtId="182" fontId="24" fillId="3" borderId="180" xfId="2" applyNumberFormat="1" applyFont="1" applyFill="1" applyBorder="1" applyAlignment="1">
      <alignment vertical="center"/>
    </xf>
    <xf numFmtId="182" fontId="24" fillId="3" borderId="172" xfId="2" applyNumberFormat="1" applyFont="1" applyFill="1" applyBorder="1" applyAlignment="1">
      <alignment vertical="center"/>
    </xf>
    <xf numFmtId="182" fontId="24" fillId="3" borderId="137" xfId="2" applyNumberFormat="1" applyFont="1" applyFill="1" applyBorder="1" applyAlignment="1">
      <alignment vertical="center"/>
    </xf>
    <xf numFmtId="182" fontId="24" fillId="3" borderId="155" xfId="2" applyNumberFormat="1" applyFont="1" applyFill="1" applyBorder="1" applyAlignment="1">
      <alignment vertical="center"/>
    </xf>
    <xf numFmtId="182" fontId="24" fillId="3" borderId="156" xfId="2" applyNumberFormat="1" applyFont="1" applyFill="1" applyBorder="1" applyAlignment="1">
      <alignment vertical="center"/>
    </xf>
    <xf numFmtId="182" fontId="24" fillId="3" borderId="157" xfId="2" applyNumberFormat="1" applyFont="1" applyFill="1" applyBorder="1" applyAlignment="1">
      <alignment vertical="center"/>
    </xf>
    <xf numFmtId="182" fontId="24" fillId="3" borderId="143" xfId="2" applyNumberFormat="1" applyFont="1" applyFill="1" applyBorder="1" applyAlignment="1">
      <alignment vertical="center"/>
    </xf>
    <xf numFmtId="9" fontId="24" fillId="0" borderId="163" xfId="1" applyFont="1" applyFill="1" applyBorder="1" applyProtection="1">
      <alignment vertical="center"/>
      <protection locked="0"/>
    </xf>
    <xf numFmtId="9" fontId="24" fillId="0" borderId="164" xfId="1" applyFont="1" applyFill="1" applyBorder="1" applyProtection="1">
      <alignment vertical="center"/>
      <protection locked="0"/>
    </xf>
    <xf numFmtId="9" fontId="24" fillId="0" borderId="165" xfId="1" applyFont="1" applyFill="1" applyBorder="1" applyProtection="1">
      <alignment vertical="center"/>
      <protection locked="0"/>
    </xf>
    <xf numFmtId="9" fontId="24" fillId="0" borderId="166" xfId="1" applyFont="1" applyFill="1" applyBorder="1" applyProtection="1">
      <alignment vertical="center"/>
      <protection locked="0"/>
    </xf>
    <xf numFmtId="9" fontId="24" fillId="0" borderId="167" xfId="1" applyFont="1" applyFill="1" applyBorder="1" applyProtection="1">
      <alignment vertical="center"/>
      <protection locked="0"/>
    </xf>
    <xf numFmtId="182" fontId="24" fillId="3" borderId="170" xfId="2" applyNumberFormat="1" applyFont="1" applyFill="1" applyBorder="1" applyAlignment="1">
      <alignment vertical="center"/>
    </xf>
    <xf numFmtId="182" fontId="24" fillId="3" borderId="171" xfId="2" applyNumberFormat="1" applyFont="1" applyFill="1" applyBorder="1" applyAlignment="1">
      <alignment vertical="center"/>
    </xf>
    <xf numFmtId="182" fontId="24" fillId="3" borderId="174" xfId="2" applyNumberFormat="1" applyFont="1" applyFill="1" applyBorder="1" applyAlignment="1">
      <alignment vertical="center"/>
    </xf>
    <xf numFmtId="182" fontId="24" fillId="3" borderId="175" xfId="2" applyNumberFormat="1" applyFont="1" applyFill="1" applyBorder="1" applyAlignment="1">
      <alignment vertical="center"/>
    </xf>
    <xf numFmtId="182" fontId="24" fillId="3" borderId="176" xfId="2" applyNumberFormat="1" applyFont="1" applyFill="1" applyBorder="1" applyAlignment="1">
      <alignment vertical="center"/>
    </xf>
    <xf numFmtId="182" fontId="24" fillId="3" borderId="177" xfId="2" applyNumberFormat="1" applyFont="1" applyFill="1" applyBorder="1" applyAlignment="1">
      <alignment vertical="center"/>
    </xf>
    <xf numFmtId="182" fontId="24" fillId="3" borderId="150" xfId="2" applyNumberFormat="1" applyFont="1" applyFill="1" applyBorder="1" applyAlignment="1">
      <alignment vertical="center"/>
    </xf>
    <xf numFmtId="182" fontId="24" fillId="3" borderId="153" xfId="2" applyNumberFormat="1" applyFont="1" applyFill="1" applyBorder="1" applyAlignment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textRotation="255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8" fontId="3" fillId="0" borderId="12" xfId="0" applyNumberFormat="1" applyFont="1" applyBorder="1" applyAlignment="1">
      <alignment horizontal="right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>
      <alignment vertical="center"/>
    </xf>
    <xf numFmtId="178" fontId="3" fillId="0" borderId="0" xfId="1" applyNumberFormat="1" applyFont="1" applyFill="1" applyBorder="1">
      <alignment vertical="center"/>
    </xf>
    <xf numFmtId="38" fontId="3" fillId="0" borderId="0" xfId="2" applyFont="1" applyFill="1" applyBorder="1">
      <alignment vertical="center"/>
    </xf>
    <xf numFmtId="0" fontId="3" fillId="0" borderId="18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0" xfId="0" applyFont="1" applyAlignment="1">
      <alignment vertical="center" textRotation="255"/>
    </xf>
    <xf numFmtId="0" fontId="3" fillId="0" borderId="9" xfId="0" applyFont="1" applyBorder="1" applyAlignment="1">
      <alignment horizontal="right" vertical="center" wrapText="1"/>
    </xf>
    <xf numFmtId="0" fontId="3" fillId="0" borderId="13" xfId="0" applyFont="1" applyBorder="1">
      <alignment vertical="center"/>
    </xf>
    <xf numFmtId="0" fontId="3" fillId="0" borderId="1" xfId="0" applyFont="1" applyBorder="1">
      <alignment vertical="center"/>
    </xf>
    <xf numFmtId="38" fontId="3" fillId="0" borderId="0" xfId="2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9" fontId="3" fillId="0" borderId="3" xfId="1" applyFont="1" applyFill="1" applyBorder="1">
      <alignment vertical="center"/>
    </xf>
    <xf numFmtId="0" fontId="3" fillId="0" borderId="14" xfId="0" applyFont="1" applyBorder="1" applyAlignment="1">
      <alignment vertical="center" shrinkToFit="1"/>
    </xf>
    <xf numFmtId="9" fontId="3" fillId="0" borderId="7" xfId="1" applyFont="1" applyFill="1" applyBorder="1">
      <alignment vertical="center"/>
    </xf>
    <xf numFmtId="0" fontId="3" fillId="0" borderId="26" xfId="0" applyFont="1" applyBorder="1" applyAlignment="1">
      <alignment vertical="center" shrinkToFit="1"/>
    </xf>
    <xf numFmtId="0" fontId="3" fillId="0" borderId="13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38" fontId="3" fillId="0" borderId="7" xfId="2" applyFont="1" applyFill="1" applyBorder="1">
      <alignment vertical="center"/>
    </xf>
    <xf numFmtId="38" fontId="3" fillId="0" borderId="3" xfId="2" applyFont="1" applyFill="1" applyBorder="1" applyAlignment="1">
      <alignment horizontal="center" vertical="center"/>
    </xf>
    <xf numFmtId="179" fontId="3" fillId="0" borderId="3" xfId="2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38" fontId="3" fillId="0" borderId="3" xfId="2" applyFont="1" applyFill="1" applyBorder="1">
      <alignment vertical="center"/>
    </xf>
    <xf numFmtId="38" fontId="3" fillId="0" borderId="23" xfId="2" applyFont="1" applyFill="1" applyBorder="1">
      <alignment vertical="center"/>
    </xf>
    <xf numFmtId="38" fontId="3" fillId="0" borderId="14" xfId="2" applyFont="1" applyFill="1" applyBorder="1">
      <alignment vertical="center"/>
    </xf>
    <xf numFmtId="0" fontId="3" fillId="0" borderId="17" xfId="0" applyFont="1" applyBorder="1" applyAlignment="1">
      <alignment horizontal="center" vertical="center" shrinkToFit="1"/>
    </xf>
    <xf numFmtId="38" fontId="3" fillId="0" borderId="17" xfId="2" applyFont="1" applyFill="1" applyBorder="1">
      <alignment vertical="center"/>
    </xf>
    <xf numFmtId="0" fontId="3" fillId="0" borderId="0" xfId="0" applyFont="1" applyAlignment="1">
      <alignment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9" fontId="3" fillId="0" borderId="0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8" fontId="3" fillId="0" borderId="22" xfId="2" applyFont="1" applyFill="1" applyBorder="1">
      <alignment vertical="center"/>
    </xf>
    <xf numFmtId="0" fontId="3" fillId="0" borderId="0" xfId="0" applyFont="1" applyAlignment="1">
      <alignment horizontal="center" vertical="center" textRotation="255"/>
    </xf>
    <xf numFmtId="38" fontId="7" fillId="0" borderId="0" xfId="2" applyFont="1" applyFill="1" applyBorder="1">
      <alignment vertical="center"/>
    </xf>
    <xf numFmtId="0" fontId="3" fillId="0" borderId="28" xfId="0" applyFont="1" applyBorder="1">
      <alignment vertical="center"/>
    </xf>
    <xf numFmtId="0" fontId="3" fillId="0" borderId="84" xfId="0" applyFont="1" applyBorder="1" applyAlignment="1">
      <alignment horizontal="right" vertical="center"/>
    </xf>
    <xf numFmtId="0" fontId="3" fillId="0" borderId="85" xfId="0" applyFont="1" applyBorder="1" applyAlignment="1">
      <alignment horizontal="left" vertical="center"/>
    </xf>
    <xf numFmtId="0" fontId="7" fillId="0" borderId="32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32" xfId="0" applyFont="1" applyBorder="1">
      <alignment vertical="center"/>
    </xf>
    <xf numFmtId="0" fontId="0" fillId="0" borderId="0" xfId="0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8" fontId="3" fillId="0" borderId="15" xfId="1" applyNumberFormat="1" applyFont="1" applyFill="1" applyBorder="1">
      <alignment vertical="center"/>
    </xf>
    <xf numFmtId="38" fontId="3" fillId="0" borderId="15" xfId="2" applyFont="1" applyFill="1" applyBorder="1">
      <alignment vertical="center"/>
    </xf>
    <xf numFmtId="0" fontId="7" fillId="3" borderId="3" xfId="0" applyFont="1" applyFill="1" applyBorder="1" applyAlignment="1">
      <alignment horizontal="center" vertical="center"/>
    </xf>
    <xf numFmtId="0" fontId="3" fillId="3" borderId="3" xfId="0" applyFont="1" applyFill="1" applyBorder="1">
      <alignment vertical="center"/>
    </xf>
    <xf numFmtId="38" fontId="3" fillId="3" borderId="3" xfId="2" applyFont="1" applyFill="1" applyBorder="1">
      <alignment vertical="center"/>
    </xf>
    <xf numFmtId="38" fontId="3" fillId="3" borderId="13" xfId="2" applyFont="1" applyFill="1" applyBorder="1">
      <alignment vertical="center"/>
    </xf>
    <xf numFmtId="38" fontId="7" fillId="3" borderId="16" xfId="2" applyFont="1" applyFill="1" applyBorder="1">
      <alignment vertical="center"/>
    </xf>
    <xf numFmtId="38" fontId="3" fillId="3" borderId="12" xfId="2" applyFont="1" applyFill="1" applyBorder="1" applyAlignment="1">
      <alignment horizontal="right" vertical="center" wrapText="1"/>
    </xf>
    <xf numFmtId="38" fontId="8" fillId="3" borderId="25" xfId="0" applyNumberFormat="1" applyFont="1" applyFill="1" applyBorder="1">
      <alignment vertical="center"/>
    </xf>
    <xf numFmtId="0" fontId="4" fillId="3" borderId="3" xfId="0" applyFont="1" applyFill="1" applyBorder="1">
      <alignment vertical="center"/>
    </xf>
    <xf numFmtId="38" fontId="3" fillId="3" borderId="7" xfId="2" applyFont="1" applyFill="1" applyBorder="1">
      <alignment vertical="center"/>
    </xf>
    <xf numFmtId="179" fontId="3" fillId="3" borderId="7" xfId="2" applyNumberFormat="1" applyFont="1" applyFill="1" applyBorder="1" applyAlignment="1">
      <alignment horizontal="center" vertical="center"/>
    </xf>
    <xf numFmtId="181" fontId="3" fillId="3" borderId="3" xfId="2" applyNumberFormat="1" applyFont="1" applyFill="1" applyBorder="1" applyAlignment="1">
      <alignment horizontal="center" vertical="center"/>
    </xf>
    <xf numFmtId="38" fontId="7" fillId="3" borderId="25" xfId="2" applyFont="1" applyFill="1" applyBorder="1" applyAlignment="1">
      <alignment vertical="center" shrinkToFit="1"/>
    </xf>
    <xf numFmtId="38" fontId="3" fillId="3" borderId="9" xfId="2" applyFont="1" applyFill="1" applyBorder="1">
      <alignment vertical="center"/>
    </xf>
    <xf numFmtId="38" fontId="3" fillId="3" borderId="22" xfId="2" applyFont="1" applyFill="1" applyBorder="1" applyAlignment="1">
      <alignment vertical="center"/>
    </xf>
    <xf numFmtId="38" fontId="3" fillId="3" borderId="125" xfId="2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38" fontId="3" fillId="3" borderId="3" xfId="2" applyFont="1" applyFill="1" applyBorder="1" applyAlignment="1">
      <alignment vertical="center"/>
    </xf>
    <xf numFmtId="38" fontId="7" fillId="3" borderId="25" xfId="2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178" fontId="3" fillId="0" borderId="0" xfId="0" applyNumberFormat="1" applyFont="1">
      <alignment vertical="center"/>
    </xf>
    <xf numFmtId="0" fontId="3" fillId="0" borderId="17" xfId="0" applyFont="1" applyBorder="1">
      <alignment vertical="center"/>
    </xf>
    <xf numFmtId="178" fontId="3" fillId="0" borderId="17" xfId="1" applyNumberFormat="1" applyFont="1" applyFill="1" applyBorder="1">
      <alignment vertical="center"/>
    </xf>
    <xf numFmtId="0" fontId="3" fillId="0" borderId="0" xfId="0" applyFont="1" applyAlignment="1">
      <alignment vertical="center" wrapText="1"/>
    </xf>
    <xf numFmtId="9" fontId="3" fillId="0" borderId="3" xfId="1" applyFont="1" applyFill="1" applyBorder="1" applyAlignment="1">
      <alignment vertical="center"/>
    </xf>
    <xf numFmtId="179" fontId="3" fillId="0" borderId="7" xfId="1" applyNumberFormat="1" applyFont="1" applyFill="1" applyBorder="1" applyAlignment="1">
      <alignment horizontal="center" vertical="center"/>
    </xf>
    <xf numFmtId="180" fontId="3" fillId="0" borderId="3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9" fontId="3" fillId="0" borderId="14" xfId="1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7" fillId="0" borderId="1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right" vertical="center"/>
    </xf>
    <xf numFmtId="0" fontId="3" fillId="0" borderId="20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wrapText="1"/>
    </xf>
    <xf numFmtId="38" fontId="7" fillId="3" borderId="25" xfId="0" applyNumberFormat="1" applyFont="1" applyFill="1" applyBorder="1">
      <alignment vertical="center"/>
    </xf>
    <xf numFmtId="0" fontId="7" fillId="3" borderId="55" xfId="0" applyFont="1" applyFill="1" applyBorder="1">
      <alignment vertical="center"/>
    </xf>
    <xf numFmtId="38" fontId="3" fillId="3" borderId="124" xfId="2" applyFont="1" applyFill="1" applyBorder="1">
      <alignment vertical="center"/>
    </xf>
    <xf numFmtId="38" fontId="5" fillId="0" borderId="0" xfId="2" applyFont="1" applyFill="1" applyAlignment="1">
      <alignment vertical="center"/>
    </xf>
    <xf numFmtId="0" fontId="18" fillId="0" borderId="0" xfId="0" applyFont="1">
      <alignment vertical="center"/>
    </xf>
    <xf numFmtId="38" fontId="6" fillId="0" borderId="0" xfId="2" applyFont="1" applyFill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>
      <alignment vertical="center"/>
    </xf>
    <xf numFmtId="0" fontId="4" fillId="0" borderId="26" xfId="0" applyFont="1" applyBorder="1">
      <alignment vertical="center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7" fillId="0" borderId="34" xfId="0" applyFont="1" applyBorder="1">
      <alignment vertical="center"/>
    </xf>
    <xf numFmtId="38" fontId="3" fillId="3" borderId="16" xfId="2" applyFont="1" applyFill="1" applyBorder="1">
      <alignment vertical="center"/>
    </xf>
    <xf numFmtId="38" fontId="3" fillId="3" borderId="22" xfId="2" applyFont="1" applyFill="1" applyBorder="1">
      <alignment vertical="center"/>
    </xf>
    <xf numFmtId="38" fontId="12" fillId="0" borderId="0" xfId="2" applyFont="1" applyFill="1">
      <alignment vertical="center"/>
    </xf>
    <xf numFmtId="182" fontId="12" fillId="0" borderId="0" xfId="2" applyNumberFormat="1" applyFont="1" applyFill="1">
      <alignment vertical="center"/>
    </xf>
    <xf numFmtId="182" fontId="6" fillId="0" borderId="0" xfId="2" applyNumberFormat="1" applyFont="1" applyFill="1">
      <alignment vertical="center"/>
    </xf>
    <xf numFmtId="38" fontId="19" fillId="0" borderId="0" xfId="2" applyFont="1" applyFill="1" applyBorder="1" applyAlignment="1">
      <alignment horizontal="center" vertical="center"/>
    </xf>
    <xf numFmtId="38" fontId="6" fillId="0" borderId="0" xfId="2" applyFont="1" applyFill="1" applyAlignment="1">
      <alignment wrapText="1"/>
    </xf>
    <xf numFmtId="38" fontId="10" fillId="0" borderId="0" xfId="2" applyFont="1" applyFill="1" applyAlignment="1">
      <alignment wrapText="1"/>
    </xf>
    <xf numFmtId="182" fontId="11" fillId="0" borderId="0" xfId="2" applyNumberFormat="1" applyFont="1" applyFill="1" applyAlignment="1">
      <alignment horizontal="center" vertical="center"/>
    </xf>
    <xf numFmtId="38" fontId="1" fillId="0" borderId="10" xfId="2" applyFont="1" applyFill="1" applyBorder="1" applyAlignment="1">
      <alignment vertical="center"/>
    </xf>
    <xf numFmtId="38" fontId="6" fillId="0" borderId="0" xfId="2" applyFont="1" applyFill="1" applyBorder="1" applyAlignment="1">
      <alignment wrapText="1"/>
    </xf>
    <xf numFmtId="182" fontId="12" fillId="0" borderId="0" xfId="2" applyNumberFormat="1" applyFont="1" applyFill="1" applyAlignment="1">
      <alignment horizontal="center" vertical="center"/>
    </xf>
    <xf numFmtId="182" fontId="13" fillId="0" borderId="17" xfId="2" applyNumberFormat="1" applyFont="1" applyFill="1" applyBorder="1" applyAlignment="1">
      <alignment horizontal="right" vertical="center"/>
    </xf>
    <xf numFmtId="38" fontId="6" fillId="0" borderId="10" xfId="2" applyFont="1" applyFill="1" applyBorder="1" applyAlignment="1"/>
    <xf numFmtId="38" fontId="14" fillId="0" borderId="10" xfId="2" applyFont="1" applyFill="1" applyBorder="1" applyAlignment="1"/>
    <xf numFmtId="38" fontId="10" fillId="0" borderId="0" xfId="2" applyFont="1" applyFill="1" applyBorder="1" applyAlignment="1"/>
    <xf numFmtId="182" fontId="13" fillId="0" borderId="0" xfId="2" applyNumberFormat="1" applyFont="1" applyFill="1" applyBorder="1" applyAlignment="1">
      <alignment horizontal="right" vertical="center"/>
    </xf>
    <xf numFmtId="182" fontId="12" fillId="0" borderId="0" xfId="2" applyNumberFormat="1" applyFont="1" applyFill="1" applyAlignment="1">
      <alignment vertical="center"/>
    </xf>
    <xf numFmtId="38" fontId="12" fillId="0" borderId="0" xfId="2" applyFont="1" applyFill="1" applyAlignment="1">
      <alignment vertical="center"/>
    </xf>
    <xf numFmtId="38" fontId="10" fillId="0" borderId="33" xfId="2" applyFont="1" applyFill="1" applyBorder="1" applyAlignment="1">
      <alignment wrapText="1"/>
    </xf>
    <xf numFmtId="182" fontId="12" fillId="0" borderId="33" xfId="2" applyNumberFormat="1" applyFont="1" applyFill="1" applyBorder="1" applyAlignment="1">
      <alignment horizontal="right" vertical="center"/>
    </xf>
    <xf numFmtId="183" fontId="12" fillId="0" borderId="10" xfId="2" applyNumberFormat="1" applyFont="1" applyFill="1" applyBorder="1" applyAlignment="1">
      <alignment horizontal="center" vertical="center"/>
    </xf>
    <xf numFmtId="38" fontId="15" fillId="0" borderId="32" xfId="2" applyFont="1" applyFill="1" applyBorder="1" applyAlignment="1">
      <alignment horizontal="center" vertical="center"/>
    </xf>
    <xf numFmtId="38" fontId="15" fillId="0" borderId="0" xfId="2" applyFont="1" applyFill="1" applyBorder="1" applyAlignment="1">
      <alignment horizontal="center" vertical="center"/>
    </xf>
    <xf numFmtId="38" fontId="15" fillId="0" borderId="90" xfId="2" applyFont="1" applyFill="1" applyBorder="1" applyAlignment="1">
      <alignment vertical="center" shrinkToFit="1"/>
    </xf>
    <xf numFmtId="38" fontId="15" fillId="0" borderId="39" xfId="2" applyFont="1" applyFill="1" applyBorder="1" applyAlignment="1">
      <alignment vertical="center" shrinkToFit="1"/>
    </xf>
    <xf numFmtId="38" fontId="15" fillId="0" borderId="6" xfId="2" applyFont="1" applyFill="1" applyBorder="1" applyAlignment="1">
      <alignment horizontal="center" vertical="center" textRotation="255" shrinkToFit="1"/>
    </xf>
    <xf numFmtId="38" fontId="15" fillId="0" borderId="10" xfId="2" applyFont="1" applyFill="1" applyBorder="1" applyAlignment="1">
      <alignment vertical="center" shrinkToFit="1"/>
    </xf>
    <xf numFmtId="38" fontId="15" fillId="0" borderId="0" xfId="2" applyFont="1" applyFill="1" applyBorder="1" applyAlignment="1">
      <alignment vertical="center" shrinkToFit="1"/>
    </xf>
    <xf numFmtId="38" fontId="15" fillId="0" borderId="10" xfId="2" applyFont="1" applyFill="1" applyBorder="1" applyAlignment="1">
      <alignment vertical="center"/>
    </xf>
    <xf numFmtId="38" fontId="15" fillId="0" borderId="10" xfId="2" applyFont="1" applyFill="1" applyBorder="1" applyAlignment="1">
      <alignment horizontal="left" vertical="center"/>
    </xf>
    <xf numFmtId="9" fontId="15" fillId="0" borderId="91" xfId="1" applyFont="1" applyFill="1" applyBorder="1" applyProtection="1">
      <alignment vertical="center"/>
      <protection locked="0"/>
    </xf>
    <xf numFmtId="9" fontId="15" fillId="0" borderId="92" xfId="1" applyFont="1" applyFill="1" applyBorder="1" applyProtection="1">
      <alignment vertical="center"/>
      <protection locked="0"/>
    </xf>
    <xf numFmtId="9" fontId="15" fillId="0" borderId="12" xfId="1" applyFont="1" applyFill="1" applyBorder="1" applyProtection="1">
      <alignment vertical="center"/>
      <protection locked="0"/>
    </xf>
    <xf numFmtId="9" fontId="15" fillId="0" borderId="93" xfId="1" applyFont="1" applyFill="1" applyBorder="1" applyProtection="1">
      <alignment vertical="center"/>
      <protection locked="0"/>
    </xf>
    <xf numFmtId="9" fontId="12" fillId="0" borderId="12" xfId="1" applyFont="1" applyFill="1" applyBorder="1" applyProtection="1">
      <alignment vertical="center"/>
      <protection locked="0"/>
    </xf>
    <xf numFmtId="38" fontId="15" fillId="0" borderId="18" xfId="2" applyFont="1" applyFill="1" applyBorder="1" applyAlignment="1">
      <alignment horizontal="center" vertical="center" textRotation="255" shrinkToFit="1"/>
    </xf>
    <xf numFmtId="38" fontId="15" fillId="0" borderId="17" xfId="2" applyFont="1" applyFill="1" applyBorder="1" applyAlignment="1">
      <alignment vertical="center"/>
    </xf>
    <xf numFmtId="9" fontId="15" fillId="0" borderId="86" xfId="1" applyFont="1" applyFill="1" applyBorder="1" applyAlignment="1" applyProtection="1">
      <alignment horizontal="center" vertical="center"/>
      <protection locked="0"/>
    </xf>
    <xf numFmtId="9" fontId="15" fillId="0" borderId="87" xfId="1" applyFont="1" applyFill="1" applyBorder="1" applyAlignment="1" applyProtection="1">
      <alignment horizontal="center" vertical="center"/>
      <protection locked="0"/>
    </xf>
    <xf numFmtId="9" fontId="15" fillId="0" borderId="7" xfId="1" applyFont="1" applyFill="1" applyBorder="1" applyAlignment="1" applyProtection="1">
      <alignment horizontal="center" vertical="center"/>
      <protection locked="0"/>
    </xf>
    <xf numFmtId="9" fontId="15" fillId="0" borderId="88" xfId="1" applyFont="1" applyFill="1" applyBorder="1" applyAlignment="1" applyProtection="1">
      <alignment horizontal="center" vertical="center"/>
      <protection locked="0"/>
    </xf>
    <xf numFmtId="9" fontId="12" fillId="0" borderId="7" xfId="1" applyFont="1" applyFill="1" applyBorder="1" applyAlignment="1" applyProtection="1">
      <alignment horizontal="center" vertical="center"/>
      <protection locked="0"/>
    </xf>
    <xf numFmtId="38" fontId="15" fillId="0" borderId="37" xfId="2" applyFont="1" applyFill="1" applyBorder="1" applyAlignment="1">
      <alignment horizontal="center" vertical="center" textRotation="255" shrinkToFit="1"/>
    </xf>
    <xf numFmtId="38" fontId="12" fillId="0" borderId="0" xfId="2" applyFont="1" applyFill="1" applyBorder="1" applyAlignment="1">
      <alignment horizontal="center" vertical="center" textRotation="255" shrinkToFit="1"/>
    </xf>
    <xf numFmtId="38" fontId="12" fillId="0" borderId="0" xfId="2" applyFont="1" applyFill="1" applyBorder="1" applyAlignment="1">
      <alignment horizontal="center" vertical="center"/>
    </xf>
    <xf numFmtId="38" fontId="12" fillId="0" borderId="0" xfId="2" applyFont="1" applyFill="1" applyBorder="1" applyAlignment="1">
      <alignment vertical="center"/>
    </xf>
    <xf numFmtId="9" fontId="12" fillId="0" borderId="32" xfId="1" applyFont="1" applyFill="1" applyBorder="1" applyProtection="1">
      <alignment vertical="center"/>
      <protection locked="0"/>
    </xf>
    <xf numFmtId="9" fontId="12" fillId="0" borderId="37" xfId="1" applyFont="1" applyFill="1" applyBorder="1" applyProtection="1">
      <alignment vertical="center"/>
      <protection locked="0"/>
    </xf>
    <xf numFmtId="9" fontId="12" fillId="0" borderId="4" xfId="1" applyFont="1" applyFill="1" applyBorder="1" applyProtection="1">
      <alignment vertical="center"/>
      <protection locked="0"/>
    </xf>
    <xf numFmtId="9" fontId="12" fillId="0" borderId="38" xfId="1" applyFont="1" applyFill="1" applyBorder="1" applyProtection="1">
      <alignment vertical="center"/>
      <protection locked="0"/>
    </xf>
    <xf numFmtId="38" fontId="12" fillId="0" borderId="40" xfId="2" applyFont="1" applyFill="1" applyBorder="1">
      <alignment vertical="center"/>
    </xf>
    <xf numFmtId="38" fontId="12" fillId="0" borderId="41" xfId="2" applyFont="1" applyFill="1" applyBorder="1">
      <alignment vertical="center"/>
    </xf>
    <xf numFmtId="38" fontId="12" fillId="0" borderId="41" xfId="2" applyFont="1" applyFill="1" applyBorder="1" applyProtection="1">
      <alignment vertical="center"/>
      <protection locked="0"/>
    </xf>
    <xf numFmtId="38" fontId="12" fillId="0" borderId="42" xfId="2" applyFont="1" applyFill="1" applyBorder="1">
      <alignment vertical="center"/>
    </xf>
    <xf numFmtId="38" fontId="12" fillId="0" borderId="43" xfId="2" applyFont="1" applyFill="1" applyBorder="1">
      <alignment vertical="center"/>
    </xf>
    <xf numFmtId="38" fontId="12" fillId="0" borderId="43" xfId="2" applyFont="1" applyFill="1" applyBorder="1" applyProtection="1">
      <alignment vertical="center"/>
      <protection locked="0"/>
    </xf>
    <xf numFmtId="182" fontId="12" fillId="0" borderId="60" xfId="2" applyNumberFormat="1" applyFont="1" applyFill="1" applyBorder="1" applyAlignment="1">
      <alignment vertical="center"/>
    </xf>
    <xf numFmtId="38" fontId="12" fillId="0" borderId="44" xfId="2" applyFont="1" applyFill="1" applyBorder="1">
      <alignment vertical="center"/>
    </xf>
    <xf numFmtId="38" fontId="12" fillId="0" borderId="45" xfId="2" applyFont="1" applyFill="1" applyBorder="1">
      <alignment vertical="center"/>
    </xf>
    <xf numFmtId="38" fontId="12" fillId="0" borderId="45" xfId="2" applyFont="1" applyFill="1" applyBorder="1" applyProtection="1">
      <alignment vertical="center"/>
      <protection locked="0"/>
    </xf>
    <xf numFmtId="182" fontId="12" fillId="0" borderId="48" xfId="2" applyNumberFormat="1" applyFont="1" applyFill="1" applyBorder="1" applyAlignment="1">
      <alignment vertical="center"/>
    </xf>
    <xf numFmtId="38" fontId="12" fillId="0" borderId="50" xfId="2" applyFont="1" applyFill="1" applyBorder="1">
      <alignment vertical="center"/>
    </xf>
    <xf numFmtId="38" fontId="12" fillId="0" borderId="51" xfId="2" applyFont="1" applyFill="1" applyBorder="1">
      <alignment vertical="center"/>
    </xf>
    <xf numFmtId="38" fontId="12" fillId="0" borderId="51" xfId="2" applyFont="1" applyFill="1" applyBorder="1" applyProtection="1">
      <alignment vertical="center"/>
      <protection locked="0"/>
    </xf>
    <xf numFmtId="182" fontId="12" fillId="0" borderId="54" xfId="2" applyNumberFormat="1" applyFont="1" applyFill="1" applyBorder="1" applyAlignment="1">
      <alignment vertical="center"/>
    </xf>
    <xf numFmtId="182" fontId="12" fillId="0" borderId="22" xfId="2" applyNumberFormat="1" applyFont="1" applyFill="1" applyBorder="1" applyAlignment="1">
      <alignment vertical="center"/>
    </xf>
    <xf numFmtId="38" fontId="12" fillId="0" borderId="40" xfId="2" applyFont="1" applyFill="1" applyBorder="1" applyAlignment="1">
      <alignment vertical="center"/>
    </xf>
    <xf numFmtId="38" fontId="12" fillId="0" borderId="41" xfId="2" applyFont="1" applyFill="1" applyBorder="1" applyAlignment="1">
      <alignment vertical="center"/>
    </xf>
    <xf numFmtId="182" fontId="12" fillId="0" borderId="70" xfId="2" applyNumberFormat="1" applyFont="1" applyFill="1" applyBorder="1" applyAlignment="1">
      <alignment horizontal="right" vertical="center"/>
    </xf>
    <xf numFmtId="38" fontId="12" fillId="0" borderId="42" xfId="2" applyFont="1" applyFill="1" applyBorder="1" applyAlignment="1">
      <alignment vertical="center"/>
    </xf>
    <xf numFmtId="38" fontId="12" fillId="0" borderId="43" xfId="2" applyFont="1" applyFill="1" applyBorder="1" applyAlignment="1">
      <alignment vertical="center"/>
    </xf>
    <xf numFmtId="182" fontId="12" fillId="0" borderId="60" xfId="2" applyNumberFormat="1" applyFont="1" applyFill="1" applyBorder="1" applyAlignment="1">
      <alignment horizontal="right" vertical="center"/>
    </xf>
    <xf numFmtId="182" fontId="12" fillId="0" borderId="61" xfId="2" applyNumberFormat="1" applyFont="1" applyFill="1" applyBorder="1" applyAlignment="1">
      <alignment horizontal="right" vertical="center"/>
    </xf>
    <xf numFmtId="182" fontId="12" fillId="0" borderId="62" xfId="2" applyNumberFormat="1" applyFont="1" applyFill="1" applyBorder="1" applyAlignment="1">
      <alignment horizontal="right" vertical="center"/>
    </xf>
    <xf numFmtId="182" fontId="12" fillId="0" borderId="63" xfId="2" applyNumberFormat="1" applyFont="1" applyFill="1" applyBorder="1" applyAlignment="1">
      <alignment horizontal="right" vertical="center"/>
    </xf>
    <xf numFmtId="182" fontId="12" fillId="0" borderId="0" xfId="2" applyNumberFormat="1" applyFont="1" applyFill="1" applyBorder="1" applyAlignment="1">
      <alignment vertical="center"/>
    </xf>
    <xf numFmtId="38" fontId="12" fillId="0" borderId="44" xfId="2" applyFont="1" applyFill="1" applyBorder="1" applyAlignment="1">
      <alignment vertical="center"/>
    </xf>
    <xf numFmtId="38" fontId="12" fillId="0" borderId="45" xfId="2" applyFont="1" applyFill="1" applyBorder="1" applyAlignment="1">
      <alignment vertical="center"/>
    </xf>
    <xf numFmtId="38" fontId="12" fillId="0" borderId="73" xfId="2" applyFont="1" applyFill="1" applyBorder="1" applyAlignment="1">
      <alignment vertical="center"/>
    </xf>
    <xf numFmtId="38" fontId="12" fillId="0" borderId="73" xfId="2" applyFont="1" applyFill="1" applyBorder="1" applyAlignment="1">
      <alignment horizontal="center" vertical="center"/>
    </xf>
    <xf numFmtId="182" fontId="15" fillId="0" borderId="0" xfId="2" applyNumberFormat="1" applyFont="1" applyFill="1" applyBorder="1" applyAlignment="1">
      <alignment vertical="center"/>
    </xf>
    <xf numFmtId="38" fontId="12" fillId="0" borderId="74" xfId="2" applyFont="1" applyFill="1" applyBorder="1" applyAlignment="1">
      <alignment vertical="center"/>
    </xf>
    <xf numFmtId="38" fontId="12" fillId="0" borderId="39" xfId="2" applyFont="1" applyFill="1" applyBorder="1" applyAlignment="1">
      <alignment vertical="center"/>
    </xf>
    <xf numFmtId="182" fontId="12" fillId="0" borderId="101" xfId="2" applyNumberFormat="1" applyFont="1" applyFill="1" applyBorder="1" applyAlignment="1">
      <alignment horizontal="right" vertical="center"/>
    </xf>
    <xf numFmtId="182" fontId="12" fillId="0" borderId="102" xfId="2" applyNumberFormat="1" applyFont="1" applyFill="1" applyBorder="1" applyAlignment="1">
      <alignment horizontal="right" vertical="center"/>
    </xf>
    <xf numFmtId="182" fontId="12" fillId="0" borderId="103" xfId="2" applyNumberFormat="1" applyFont="1" applyFill="1" applyBorder="1" applyAlignment="1">
      <alignment horizontal="right" vertical="center"/>
    </xf>
    <xf numFmtId="182" fontId="12" fillId="0" borderId="117" xfId="2" applyNumberFormat="1" applyFont="1" applyFill="1" applyBorder="1" applyAlignment="1">
      <alignment horizontal="right" vertical="center"/>
    </xf>
    <xf numFmtId="182" fontId="12" fillId="0" borderId="104" xfId="2" applyNumberFormat="1" applyFont="1" applyFill="1" applyBorder="1" applyAlignment="1">
      <alignment horizontal="right" vertical="center"/>
    </xf>
    <xf numFmtId="38" fontId="12" fillId="0" borderId="75" xfId="2" applyFont="1" applyFill="1" applyBorder="1" applyAlignment="1">
      <alignment vertical="center"/>
    </xf>
    <xf numFmtId="38" fontId="12" fillId="0" borderId="76" xfId="2" applyFont="1" applyFill="1" applyBorder="1" applyAlignment="1">
      <alignment vertical="center"/>
    </xf>
    <xf numFmtId="38" fontId="12" fillId="0" borderId="77" xfId="2" applyFont="1" applyFill="1" applyBorder="1" applyAlignment="1">
      <alignment vertical="center"/>
    </xf>
    <xf numFmtId="182" fontId="12" fillId="0" borderId="78" xfId="2" applyNumberFormat="1" applyFont="1" applyFill="1" applyBorder="1" applyAlignment="1">
      <alignment horizontal="right" vertical="center"/>
    </xf>
    <xf numFmtId="182" fontId="12" fillId="0" borderId="65" xfId="2" applyNumberFormat="1" applyFont="1" applyFill="1" applyBorder="1" applyAlignment="1">
      <alignment horizontal="right" vertical="center"/>
    </xf>
    <xf numFmtId="182" fontId="12" fillId="0" borderId="66" xfId="2" applyNumberFormat="1" applyFont="1" applyFill="1" applyBorder="1" applyAlignment="1">
      <alignment horizontal="right" vertical="center"/>
    </xf>
    <xf numFmtId="182" fontId="12" fillId="0" borderId="67" xfId="2" applyNumberFormat="1" applyFont="1" applyFill="1" applyBorder="1" applyAlignment="1">
      <alignment horizontal="right" vertical="center"/>
    </xf>
    <xf numFmtId="182" fontId="15" fillId="0" borderId="34" xfId="2" applyNumberFormat="1" applyFont="1" applyFill="1" applyBorder="1" applyAlignment="1">
      <alignment horizontal="right" vertical="center"/>
    </xf>
    <xf numFmtId="182" fontId="15" fillId="0" borderId="35" xfId="2" applyNumberFormat="1" applyFont="1" applyFill="1" applyBorder="1" applyAlignment="1">
      <alignment horizontal="right" vertical="center"/>
    </xf>
    <xf numFmtId="182" fontId="15" fillId="0" borderId="36" xfId="2" applyNumberFormat="1" applyFont="1" applyFill="1" applyBorder="1" applyAlignment="1">
      <alignment horizontal="right" vertical="center"/>
    </xf>
    <xf numFmtId="182" fontId="15" fillId="0" borderId="69" xfId="2" applyNumberFormat="1" applyFont="1" applyFill="1" applyBorder="1" applyAlignment="1">
      <alignment horizontal="right" vertical="center"/>
    </xf>
    <xf numFmtId="38" fontId="12" fillId="0" borderId="79" xfId="2" applyFont="1" applyFill="1" applyBorder="1" applyAlignment="1">
      <alignment vertical="center"/>
    </xf>
    <xf numFmtId="38" fontId="12" fillId="0" borderId="79" xfId="2" applyFont="1" applyFill="1" applyBorder="1" applyAlignment="1">
      <alignment horizontal="center" vertical="center"/>
    </xf>
    <xf numFmtId="38" fontId="15" fillId="0" borderId="0" xfId="2" applyFont="1" applyFill="1" applyBorder="1" applyAlignment="1">
      <alignment vertical="center"/>
    </xf>
    <xf numFmtId="38" fontId="12" fillId="0" borderId="80" xfId="2" applyFont="1" applyFill="1" applyBorder="1">
      <alignment vertical="center"/>
    </xf>
    <xf numFmtId="38" fontId="12" fillId="0" borderId="81" xfId="2" applyFont="1" applyFill="1" applyBorder="1" applyAlignment="1">
      <alignment vertical="center"/>
    </xf>
    <xf numFmtId="182" fontId="15" fillId="0" borderId="118" xfId="2" applyNumberFormat="1" applyFont="1" applyFill="1" applyBorder="1" applyAlignment="1">
      <alignment horizontal="right" vertical="center"/>
    </xf>
    <xf numFmtId="182" fontId="15" fillId="0" borderId="119" xfId="2" applyNumberFormat="1" applyFont="1" applyFill="1" applyBorder="1" applyAlignment="1">
      <alignment horizontal="right" vertical="center"/>
    </xf>
    <xf numFmtId="182" fontId="15" fillId="0" borderId="82" xfId="2" applyNumberFormat="1" applyFont="1" applyFill="1" applyBorder="1" applyAlignment="1">
      <alignment horizontal="right" vertical="center"/>
    </xf>
    <xf numFmtId="182" fontId="15" fillId="0" borderId="120" xfId="2" applyNumberFormat="1" applyFont="1" applyFill="1" applyBorder="1" applyAlignment="1">
      <alignment horizontal="right" vertical="center"/>
    </xf>
    <xf numFmtId="38" fontId="12" fillId="0" borderId="83" xfId="2" applyFont="1" applyFill="1" applyBorder="1">
      <alignment vertical="center"/>
    </xf>
    <xf numFmtId="182" fontId="15" fillId="0" borderId="121" xfId="2" applyNumberFormat="1" applyFont="1" applyFill="1" applyBorder="1" applyAlignment="1">
      <alignment horizontal="right" vertical="center"/>
    </xf>
    <xf numFmtId="182" fontId="15" fillId="0" borderId="122" xfId="2" applyNumberFormat="1" applyFont="1" applyFill="1" applyBorder="1" applyAlignment="1">
      <alignment horizontal="right" vertical="center"/>
    </xf>
    <xf numFmtId="182" fontId="15" fillId="0" borderId="68" xfId="2" applyNumberFormat="1" applyFont="1" applyFill="1" applyBorder="1" applyAlignment="1">
      <alignment horizontal="right" vertical="center"/>
    </xf>
    <xf numFmtId="182" fontId="15" fillId="0" borderId="123" xfId="2" applyNumberFormat="1" applyFont="1" applyFill="1" applyBorder="1" applyAlignment="1">
      <alignment horizontal="right" vertical="center"/>
    </xf>
    <xf numFmtId="182" fontId="15" fillId="0" borderId="111" xfId="2" applyNumberFormat="1" applyFont="1" applyFill="1" applyBorder="1" applyAlignment="1">
      <alignment horizontal="right" vertical="center"/>
    </xf>
    <xf numFmtId="38" fontId="17" fillId="0" borderId="21" xfId="2" applyFont="1" applyFill="1" applyBorder="1" applyAlignment="1">
      <alignment vertical="center"/>
    </xf>
    <xf numFmtId="38" fontId="17" fillId="0" borderId="0" xfId="2" applyFont="1" applyFill="1" applyBorder="1" applyAlignment="1">
      <alignment vertical="center"/>
    </xf>
    <xf numFmtId="38" fontId="9" fillId="0" borderId="0" xfId="2" applyFont="1" applyFill="1" applyBorder="1" applyAlignment="1">
      <alignment vertical="center"/>
    </xf>
    <xf numFmtId="38" fontId="15" fillId="0" borderId="0" xfId="2" applyFont="1" applyFill="1">
      <alignment vertical="center"/>
    </xf>
    <xf numFmtId="38" fontId="1" fillId="0" borderId="0" xfId="2" applyFont="1" applyFill="1">
      <alignment vertical="center"/>
    </xf>
    <xf numFmtId="182" fontId="1" fillId="0" borderId="0" xfId="2" applyNumberFormat="1" applyFont="1" applyFill="1">
      <alignment vertical="center"/>
    </xf>
    <xf numFmtId="182" fontId="15" fillId="0" borderId="0" xfId="2" applyNumberFormat="1" applyFont="1" applyFill="1">
      <alignment vertical="center"/>
    </xf>
    <xf numFmtId="182" fontId="12" fillId="3" borderId="71" xfId="2" applyNumberFormat="1" applyFont="1" applyFill="1" applyBorder="1" applyAlignment="1">
      <alignment vertical="center"/>
    </xf>
    <xf numFmtId="182" fontId="12" fillId="3" borderId="72" xfId="2" applyNumberFormat="1" applyFont="1" applyFill="1" applyBorder="1" applyAlignment="1">
      <alignment vertical="center"/>
    </xf>
    <xf numFmtId="182" fontId="12" fillId="3" borderId="116" xfId="2" applyNumberFormat="1" applyFont="1" applyFill="1" applyBorder="1" applyAlignment="1">
      <alignment vertical="center"/>
    </xf>
    <xf numFmtId="182" fontId="12" fillId="3" borderId="61" xfId="2" applyNumberFormat="1" applyFont="1" applyFill="1" applyBorder="1" applyAlignment="1">
      <alignment vertical="center"/>
    </xf>
    <xf numFmtId="182" fontId="12" fillId="3" borderId="62" xfId="2" applyNumberFormat="1" applyFont="1" applyFill="1" applyBorder="1" applyAlignment="1">
      <alignment vertical="center"/>
    </xf>
    <xf numFmtId="182" fontId="12" fillId="3" borderId="63" xfId="2" applyNumberFormat="1" applyFont="1" applyFill="1" applyBorder="1" applyAlignment="1">
      <alignment vertical="center"/>
    </xf>
    <xf numFmtId="182" fontId="12" fillId="3" borderId="65" xfId="2" applyNumberFormat="1" applyFont="1" applyFill="1" applyBorder="1" applyAlignment="1">
      <alignment vertical="center"/>
    </xf>
    <xf numFmtId="182" fontId="12" fillId="3" borderId="66" xfId="2" applyNumberFormat="1" applyFont="1" applyFill="1" applyBorder="1" applyAlignment="1">
      <alignment vertical="center"/>
    </xf>
    <xf numFmtId="182" fontId="12" fillId="3" borderId="67" xfId="2" applyNumberFormat="1" applyFont="1" applyFill="1" applyBorder="1" applyAlignment="1">
      <alignment vertical="center"/>
    </xf>
    <xf numFmtId="182" fontId="15" fillId="3" borderId="47" xfId="2" applyNumberFormat="1" applyFont="1" applyFill="1" applyBorder="1" applyAlignment="1">
      <alignment vertical="center"/>
    </xf>
    <xf numFmtId="182" fontId="15" fillId="3" borderId="48" xfId="2" applyNumberFormat="1" applyFont="1" applyFill="1" applyBorder="1" applyAlignment="1">
      <alignment vertical="center"/>
    </xf>
    <xf numFmtId="182" fontId="15" fillId="3" borderId="49" xfId="2" applyNumberFormat="1" applyFont="1" applyFill="1" applyBorder="1" applyAlignment="1">
      <alignment vertical="center"/>
    </xf>
    <xf numFmtId="182" fontId="15" fillId="3" borderId="46" xfId="2" applyNumberFormat="1" applyFont="1" applyFill="1" applyBorder="1" applyAlignment="1">
      <alignment vertical="center"/>
    </xf>
    <xf numFmtId="182" fontId="12" fillId="3" borderId="56" xfId="2" applyNumberFormat="1" applyFont="1" applyFill="1" applyBorder="1" applyAlignment="1">
      <alignment vertical="center"/>
    </xf>
    <xf numFmtId="182" fontId="12" fillId="3" borderId="57" xfId="2" applyNumberFormat="1" applyFont="1" applyFill="1" applyBorder="1" applyAlignment="1">
      <alignment vertical="center"/>
    </xf>
    <xf numFmtId="182" fontId="12" fillId="3" borderId="58" xfId="2" applyNumberFormat="1" applyFont="1" applyFill="1" applyBorder="1" applyAlignment="1">
      <alignment vertical="center"/>
    </xf>
    <xf numFmtId="182" fontId="15" fillId="3" borderId="53" xfId="2" applyNumberFormat="1" applyFont="1" applyFill="1" applyBorder="1" applyAlignment="1">
      <alignment vertical="center"/>
    </xf>
    <xf numFmtId="182" fontId="15" fillId="3" borderId="54" xfId="2" applyNumberFormat="1" applyFont="1" applyFill="1" applyBorder="1" applyAlignment="1">
      <alignment vertical="center"/>
    </xf>
    <xf numFmtId="182" fontId="15" fillId="3" borderId="55" xfId="2" applyNumberFormat="1" applyFont="1" applyFill="1" applyBorder="1" applyAlignment="1">
      <alignment vertical="center"/>
    </xf>
    <xf numFmtId="182" fontId="15" fillId="3" borderId="35" xfId="2" applyNumberFormat="1" applyFont="1" applyFill="1" applyBorder="1" applyAlignment="1">
      <alignment vertical="center"/>
    </xf>
    <xf numFmtId="182" fontId="15" fillId="3" borderId="36" xfId="2" applyNumberFormat="1" applyFont="1" applyFill="1" applyBorder="1" applyAlignment="1">
      <alignment vertical="center"/>
    </xf>
    <xf numFmtId="182" fontId="15" fillId="3" borderId="69" xfId="2" applyNumberFormat="1" applyFont="1" applyFill="1" applyBorder="1" applyAlignment="1">
      <alignment vertical="center"/>
    </xf>
    <xf numFmtId="182" fontId="15" fillId="3" borderId="52" xfId="2" applyNumberFormat="1" applyFont="1" applyFill="1" applyBorder="1" applyAlignment="1">
      <alignment vertical="center"/>
    </xf>
    <xf numFmtId="182" fontId="12" fillId="3" borderId="34" xfId="2" applyNumberFormat="1" applyFont="1" applyFill="1" applyBorder="1" applyAlignment="1">
      <alignment vertical="center"/>
    </xf>
    <xf numFmtId="182" fontId="12" fillId="3" borderId="60" xfId="2" applyNumberFormat="1" applyFont="1" applyFill="1" applyBorder="1" applyAlignment="1">
      <alignment vertical="center"/>
    </xf>
    <xf numFmtId="182" fontId="12" fillId="3" borderId="64" xfId="2" applyNumberFormat="1" applyFont="1" applyFill="1" applyBorder="1" applyAlignment="1">
      <alignment vertical="center"/>
    </xf>
    <xf numFmtId="182" fontId="15" fillId="3" borderId="34" xfId="2" applyNumberFormat="1" applyFont="1" applyFill="1" applyBorder="1" applyAlignment="1">
      <alignment vertical="center"/>
    </xf>
    <xf numFmtId="182" fontId="12" fillId="3" borderId="71" xfId="2" applyNumberFormat="1" applyFont="1" applyFill="1" applyBorder="1" applyAlignment="1">
      <alignment horizontal="right" vertical="center"/>
    </xf>
    <xf numFmtId="182" fontId="12" fillId="3" borderId="72" xfId="2" applyNumberFormat="1" applyFont="1" applyFill="1" applyBorder="1" applyAlignment="1">
      <alignment horizontal="right" vertical="center"/>
    </xf>
    <xf numFmtId="182" fontId="12" fillId="3" borderId="116" xfId="2" applyNumberFormat="1" applyFont="1" applyFill="1" applyBorder="1" applyAlignment="1">
      <alignment horizontal="right" vertical="center"/>
    </xf>
    <xf numFmtId="182" fontId="12" fillId="3" borderId="61" xfId="2" applyNumberFormat="1" applyFont="1" applyFill="1" applyBorder="1" applyAlignment="1">
      <alignment horizontal="right" vertical="center"/>
    </xf>
    <xf numFmtId="182" fontId="12" fillId="3" borderId="62" xfId="2" applyNumberFormat="1" applyFont="1" applyFill="1" applyBorder="1" applyAlignment="1">
      <alignment horizontal="right" vertical="center"/>
    </xf>
    <xf numFmtId="182" fontId="12" fillId="3" borderId="63" xfId="2" applyNumberFormat="1" applyFont="1" applyFill="1" applyBorder="1" applyAlignment="1">
      <alignment horizontal="right" vertical="center"/>
    </xf>
    <xf numFmtId="182" fontId="15" fillId="3" borderId="94" xfId="2" applyNumberFormat="1" applyFont="1" applyFill="1" applyBorder="1" applyAlignment="1">
      <alignment horizontal="right" vertical="center"/>
    </xf>
    <xf numFmtId="182" fontId="15" fillId="3" borderId="95" xfId="2" applyNumberFormat="1" applyFont="1" applyFill="1" applyBorder="1" applyAlignment="1">
      <alignment horizontal="right" vertical="center"/>
    </xf>
    <xf numFmtId="182" fontId="15" fillId="3" borderId="96" xfId="2" applyNumberFormat="1" applyFont="1" applyFill="1" applyBorder="1" applyAlignment="1">
      <alignment horizontal="right" vertical="center"/>
    </xf>
    <xf numFmtId="182" fontId="15" fillId="3" borderId="100" xfId="2" applyNumberFormat="1" applyFont="1" applyFill="1" applyBorder="1" applyAlignment="1">
      <alignment horizontal="right" vertical="center"/>
    </xf>
    <xf numFmtId="38" fontId="12" fillId="0" borderId="32" xfId="2" applyFont="1" applyFill="1" applyBorder="1">
      <alignment vertical="center"/>
    </xf>
    <xf numFmtId="182" fontId="15" fillId="3" borderId="97" xfId="2" applyNumberFormat="1" applyFont="1" applyFill="1" applyBorder="1" applyAlignment="1">
      <alignment horizontal="right" vertical="center"/>
    </xf>
    <xf numFmtId="182" fontId="15" fillId="3" borderId="98" xfId="2" applyNumberFormat="1" applyFont="1" applyFill="1" applyBorder="1" applyAlignment="1">
      <alignment horizontal="right" vertical="center"/>
    </xf>
    <xf numFmtId="182" fontId="15" fillId="3" borderId="99" xfId="2" applyNumberFormat="1" applyFont="1" applyFill="1" applyBorder="1" applyAlignment="1">
      <alignment horizontal="right" vertical="center"/>
    </xf>
    <xf numFmtId="182" fontId="15" fillId="3" borderId="189" xfId="2" applyNumberFormat="1" applyFont="1" applyFill="1" applyBorder="1" applyAlignment="1">
      <alignment horizontal="right" vertical="center"/>
    </xf>
    <xf numFmtId="182" fontId="15" fillId="3" borderId="86" xfId="2" applyNumberFormat="1" applyFont="1" applyFill="1" applyBorder="1" applyAlignment="1">
      <alignment horizontal="right" vertical="center"/>
    </xf>
    <xf numFmtId="182" fontId="15" fillId="3" borderId="87" xfId="2" applyNumberFormat="1" applyFont="1" applyFill="1" applyBorder="1" applyAlignment="1">
      <alignment horizontal="right" vertical="center"/>
    </xf>
    <xf numFmtId="182" fontId="15" fillId="3" borderId="7" xfId="2" applyNumberFormat="1" applyFont="1" applyFill="1" applyBorder="1" applyAlignment="1">
      <alignment horizontal="right" vertical="center"/>
    </xf>
    <xf numFmtId="182" fontId="15" fillId="3" borderId="88" xfId="2" applyNumberFormat="1" applyFont="1" applyFill="1" applyBorder="1" applyAlignment="1">
      <alignment horizontal="right" vertical="center"/>
    </xf>
    <xf numFmtId="182" fontId="12" fillId="3" borderId="32" xfId="2" applyNumberFormat="1" applyFont="1" applyFill="1" applyBorder="1" applyAlignment="1">
      <alignment horizontal="right" vertical="center"/>
    </xf>
    <xf numFmtId="182" fontId="12" fillId="3" borderId="37" xfId="2" applyNumberFormat="1" applyFont="1" applyFill="1" applyBorder="1" applyAlignment="1">
      <alignment horizontal="right" vertical="center"/>
    </xf>
    <xf numFmtId="182" fontId="12" fillId="3" borderId="4" xfId="2" applyNumberFormat="1" applyFont="1" applyFill="1" applyBorder="1" applyAlignment="1">
      <alignment horizontal="right" vertical="center"/>
    </xf>
    <xf numFmtId="182" fontId="12" fillId="3" borderId="38" xfId="2" applyNumberFormat="1" applyFont="1" applyFill="1" applyBorder="1" applyAlignment="1">
      <alignment horizontal="right" vertical="center"/>
    </xf>
    <xf numFmtId="182" fontId="15" fillId="3" borderId="105" xfId="2" applyNumberFormat="1" applyFont="1" applyFill="1" applyBorder="1" applyAlignment="1">
      <alignment horizontal="right" vertical="center"/>
    </xf>
    <xf numFmtId="182" fontId="15" fillId="3" borderId="106" xfId="2" applyNumberFormat="1" applyFont="1" applyFill="1" applyBorder="1" applyAlignment="1">
      <alignment horizontal="right" vertical="center"/>
    </xf>
    <xf numFmtId="182" fontId="15" fillId="3" borderId="107" xfId="2" applyNumberFormat="1" applyFont="1" applyFill="1" applyBorder="1" applyAlignment="1">
      <alignment horizontal="right" vertical="center"/>
    </xf>
    <xf numFmtId="182" fontId="15" fillId="3" borderId="115" xfId="2" applyNumberFormat="1" applyFont="1" applyFill="1" applyBorder="1" applyAlignment="1">
      <alignment horizontal="right" vertical="center"/>
    </xf>
    <xf numFmtId="182" fontId="15" fillId="3" borderId="34" xfId="2" applyNumberFormat="1" applyFont="1" applyFill="1" applyBorder="1" applyAlignment="1">
      <alignment horizontal="right" vertical="center"/>
    </xf>
    <xf numFmtId="182" fontId="15" fillId="3" borderId="35" xfId="2" applyNumberFormat="1" applyFont="1" applyFill="1" applyBorder="1" applyAlignment="1">
      <alignment horizontal="right" vertical="center"/>
    </xf>
    <xf numFmtId="182" fontId="15" fillId="3" borderId="36" xfId="2" applyNumberFormat="1" applyFont="1" applyFill="1" applyBorder="1" applyAlignment="1">
      <alignment horizontal="right" vertical="center"/>
    </xf>
    <xf numFmtId="182" fontId="15" fillId="3" borderId="69" xfId="2" applyNumberFormat="1" applyFont="1" applyFill="1" applyBorder="1" applyAlignment="1">
      <alignment horizontal="right" vertical="center"/>
    </xf>
    <xf numFmtId="182" fontId="15" fillId="3" borderId="108" xfId="2" applyNumberFormat="1" applyFont="1" applyFill="1" applyBorder="1" applyAlignment="1">
      <alignment horizontal="right" vertical="center"/>
    </xf>
    <xf numFmtId="182" fontId="15" fillId="3" borderId="109" xfId="2" applyNumberFormat="1" applyFont="1" applyFill="1" applyBorder="1" applyAlignment="1">
      <alignment horizontal="right" vertical="center"/>
    </xf>
    <xf numFmtId="182" fontId="15" fillId="3" borderId="110" xfId="2" applyNumberFormat="1" applyFont="1" applyFill="1" applyBorder="1" applyAlignment="1">
      <alignment horizontal="right" vertical="center"/>
    </xf>
    <xf numFmtId="182" fontId="15" fillId="3" borderId="244" xfId="2" applyNumberFormat="1" applyFont="1" applyFill="1" applyBorder="1" applyAlignment="1">
      <alignment horizontal="right" vertical="center"/>
    </xf>
    <xf numFmtId="182" fontId="15" fillId="3" borderId="112" xfId="2" applyNumberFormat="1" applyFont="1" applyFill="1" applyBorder="1" applyAlignment="1">
      <alignment horizontal="right" vertical="center"/>
    </xf>
    <xf numFmtId="182" fontId="15" fillId="3" borderId="113" xfId="2" applyNumberFormat="1" applyFont="1" applyFill="1" applyBorder="1" applyAlignment="1">
      <alignment horizontal="right" vertical="center"/>
    </xf>
    <xf numFmtId="182" fontId="15" fillId="3" borderId="114" xfId="2" applyNumberFormat="1" applyFont="1" applyFill="1" applyBorder="1" applyAlignment="1">
      <alignment horizontal="right" vertical="center"/>
    </xf>
    <xf numFmtId="182" fontId="15" fillId="0" borderId="88" xfId="2" applyNumberFormat="1" applyFont="1" applyFill="1" applyBorder="1" applyAlignment="1">
      <alignment horizontal="center" vertical="center" shrinkToFit="1"/>
    </xf>
    <xf numFmtId="38" fontId="33" fillId="4" borderId="7" xfId="0" applyNumberFormat="1" applyFont="1" applyFill="1" applyBorder="1" applyAlignment="1">
      <alignment horizontal="right" vertical="center"/>
    </xf>
    <xf numFmtId="38" fontId="33" fillId="4" borderId="12" xfId="0" applyNumberFormat="1" applyFont="1" applyFill="1" applyBorder="1" applyAlignment="1">
      <alignment horizontal="right" vertical="center"/>
    </xf>
    <xf numFmtId="38" fontId="15" fillId="0" borderId="10" xfId="2" applyFont="1" applyFill="1" applyBorder="1" applyAlignment="1">
      <alignment horizontal="center" vertical="center" shrinkToFit="1"/>
    </xf>
    <xf numFmtId="38" fontId="15" fillId="0" borderId="17" xfId="2" applyFont="1" applyFill="1" applyBorder="1" applyAlignment="1">
      <alignment horizontal="left" vertical="center"/>
    </xf>
    <xf numFmtId="38" fontId="15" fillId="0" borderId="74" xfId="2" applyFont="1" applyFill="1" applyBorder="1" applyAlignment="1">
      <alignment horizontal="center" vertical="center" textRotation="255"/>
    </xf>
    <xf numFmtId="38" fontId="15" fillId="0" borderId="6" xfId="2" applyFont="1" applyFill="1" applyBorder="1" applyAlignment="1">
      <alignment horizontal="center" vertical="center" textRotation="255"/>
    </xf>
    <xf numFmtId="38" fontId="15" fillId="0" borderId="27" xfId="2" applyFont="1" applyFill="1" applyBorder="1" applyAlignment="1">
      <alignment horizontal="center" vertical="center" textRotation="255"/>
    </xf>
    <xf numFmtId="38" fontId="12" fillId="0" borderId="0" xfId="2" applyFont="1" applyFill="1" applyBorder="1" applyAlignment="1">
      <alignment horizontal="center"/>
    </xf>
    <xf numFmtId="38" fontId="12" fillId="0" borderId="10" xfId="2" applyFont="1" applyFill="1" applyBorder="1" applyAlignment="1">
      <alignment horizontal="center"/>
    </xf>
    <xf numFmtId="182" fontId="12" fillId="0" borderId="7" xfId="2" applyNumberFormat="1" applyFont="1" applyFill="1" applyBorder="1" applyAlignment="1">
      <alignment horizontal="center" vertical="center" wrapText="1" shrinkToFit="1"/>
    </xf>
    <xf numFmtId="182" fontId="12" fillId="0" borderId="99" xfId="2" applyNumberFormat="1" applyFont="1" applyFill="1" applyBorder="1" applyAlignment="1">
      <alignment horizontal="center" vertical="center" shrinkToFit="1"/>
    </xf>
    <xf numFmtId="9" fontId="15" fillId="0" borderId="104" xfId="1" applyFont="1" applyFill="1" applyBorder="1" applyAlignment="1" applyProtection="1">
      <alignment horizontal="center" vertical="center"/>
      <protection locked="0"/>
    </xf>
    <xf numFmtId="9" fontId="15" fillId="0" borderId="38" xfId="1" applyFont="1" applyFill="1" applyBorder="1" applyAlignment="1" applyProtection="1">
      <alignment horizontal="center" vertical="center"/>
      <protection locked="0"/>
    </xf>
    <xf numFmtId="9" fontId="15" fillId="0" borderId="103" xfId="1" applyFont="1" applyFill="1" applyBorder="1" applyAlignment="1" applyProtection="1">
      <alignment horizontal="center" vertical="center"/>
      <protection locked="0"/>
    </xf>
    <xf numFmtId="9" fontId="15" fillId="0" borderId="4" xfId="1" applyFont="1" applyFill="1" applyBorder="1" applyAlignment="1" applyProtection="1">
      <alignment horizontal="center" vertical="center"/>
      <protection locked="0"/>
    </xf>
    <xf numFmtId="9" fontId="12" fillId="0" borderId="103" xfId="1" applyFont="1" applyFill="1" applyBorder="1" applyAlignment="1" applyProtection="1">
      <alignment horizontal="center" vertical="center"/>
      <protection locked="0"/>
    </xf>
    <xf numFmtId="9" fontId="12" fillId="0" borderId="4" xfId="1" applyFont="1" applyFill="1" applyBorder="1" applyAlignment="1" applyProtection="1">
      <alignment horizontal="center" vertical="center"/>
      <protection locked="0"/>
    </xf>
    <xf numFmtId="38" fontId="15" fillId="0" borderId="183" xfId="2" applyFont="1" applyFill="1" applyBorder="1" applyAlignment="1">
      <alignment horizontal="right" vertical="center"/>
    </xf>
    <xf numFmtId="38" fontId="15" fillId="0" borderId="30" xfId="2" applyFont="1" applyFill="1" applyBorder="1" applyAlignment="1">
      <alignment horizontal="right" vertical="center"/>
    </xf>
    <xf numFmtId="38" fontId="15" fillId="0" borderId="5" xfId="2" applyFont="1" applyFill="1" applyBorder="1" applyAlignment="1">
      <alignment horizontal="right" vertical="center"/>
    </xf>
    <xf numFmtId="38" fontId="15" fillId="0" borderId="21" xfId="2" applyFont="1" applyFill="1" applyBorder="1" applyAlignment="1" applyProtection="1">
      <alignment horizontal="right" vertical="center"/>
      <protection locked="0"/>
    </xf>
    <xf numFmtId="38" fontId="15" fillId="0" borderId="185" xfId="2" applyFont="1" applyFill="1" applyBorder="1" applyAlignment="1">
      <alignment horizontal="right" vertical="center"/>
    </xf>
    <xf numFmtId="49" fontId="15" fillId="0" borderId="17" xfId="2" applyNumberFormat="1" applyFont="1" applyFill="1" applyBorder="1" applyAlignment="1">
      <alignment horizontal="right" vertical="center"/>
    </xf>
    <xf numFmtId="38" fontId="15" fillId="0" borderId="84" xfId="2" applyFont="1" applyFill="1" applyBorder="1" applyAlignment="1">
      <alignment horizontal="right" vertical="center"/>
    </xf>
    <xf numFmtId="38" fontId="15" fillId="0" borderId="184" xfId="2" applyFont="1" applyFill="1" applyBorder="1" applyAlignment="1">
      <alignment horizontal="right" vertical="center"/>
    </xf>
    <xf numFmtId="38" fontId="1" fillId="0" borderId="10" xfId="2" applyFont="1" applyFill="1" applyBorder="1" applyAlignment="1">
      <alignment horizontal="center" vertical="center"/>
    </xf>
    <xf numFmtId="38" fontId="15" fillId="0" borderId="181" xfId="2" applyFont="1" applyFill="1" applyBorder="1" applyAlignment="1">
      <alignment horizontal="center" vertical="center"/>
    </xf>
    <xf numFmtId="38" fontId="15" fillId="0" borderId="182" xfId="2" applyFont="1" applyFill="1" applyBorder="1" applyAlignment="1">
      <alignment horizontal="center" vertical="center"/>
    </xf>
    <xf numFmtId="38" fontId="15" fillId="0" borderId="102" xfId="2" applyFont="1" applyFill="1" applyBorder="1" applyAlignment="1">
      <alignment horizontal="center" vertical="center" textRotation="255" shrinkToFit="1"/>
    </xf>
    <xf numFmtId="38" fontId="15" fillId="0" borderId="37" xfId="2" applyFont="1" applyFill="1" applyBorder="1" applyAlignment="1">
      <alignment horizontal="center" vertical="center" textRotation="255" shrinkToFit="1"/>
    </xf>
    <xf numFmtId="182" fontId="3" fillId="0" borderId="0" xfId="2" applyNumberFormat="1" applyFont="1" applyFill="1" applyBorder="1" applyAlignment="1">
      <alignment horizontal="center" vertical="center"/>
    </xf>
    <xf numFmtId="182" fontId="3" fillId="0" borderId="33" xfId="2" applyNumberFormat="1" applyFont="1" applyFill="1" applyBorder="1" applyAlignment="1">
      <alignment horizontal="center" vertical="center"/>
    </xf>
    <xf numFmtId="9" fontId="15" fillId="0" borderId="101" xfId="1" applyFont="1" applyFill="1" applyBorder="1" applyAlignment="1" applyProtection="1">
      <alignment horizontal="center" vertical="center"/>
      <protection locked="0"/>
    </xf>
    <xf numFmtId="9" fontId="15" fillId="0" borderId="32" xfId="1" applyFont="1" applyFill="1" applyBorder="1" applyAlignment="1" applyProtection="1">
      <alignment horizontal="center" vertical="center"/>
      <protection locked="0"/>
    </xf>
    <xf numFmtId="9" fontId="15" fillId="0" borderId="102" xfId="1" applyFont="1" applyFill="1" applyBorder="1" applyAlignment="1" applyProtection="1">
      <alignment horizontal="center" vertical="center"/>
      <protection locked="0"/>
    </xf>
    <xf numFmtId="9" fontId="15" fillId="0" borderId="37" xfId="1" applyFont="1" applyFill="1" applyBorder="1" applyAlignment="1" applyProtection="1">
      <alignment horizontal="center" vertical="center"/>
      <protection locked="0"/>
    </xf>
    <xf numFmtId="38" fontId="15" fillId="0" borderId="1" xfId="2" applyFont="1" applyFill="1" applyBorder="1" applyAlignment="1">
      <alignment horizontal="center" vertical="center"/>
    </xf>
    <xf numFmtId="38" fontId="15" fillId="0" borderId="74" xfId="2" applyFont="1" applyFill="1" applyBorder="1" applyAlignment="1">
      <alignment horizontal="center" vertical="center" shrinkToFit="1"/>
    </xf>
    <xf numFmtId="38" fontId="15" fillId="0" borderId="39" xfId="2" applyFont="1" applyFill="1" applyBorder="1" applyAlignment="1">
      <alignment horizontal="center" vertical="center" shrinkToFit="1"/>
    </xf>
    <xf numFmtId="38" fontId="15" fillId="0" borderId="0" xfId="2" applyFont="1" applyFill="1" applyBorder="1" applyAlignment="1">
      <alignment horizontal="center" vertical="center" shrinkToFit="1"/>
    </xf>
    <xf numFmtId="38" fontId="15" fillId="0" borderId="101" xfId="2" applyFont="1" applyFill="1" applyBorder="1" applyAlignment="1">
      <alignment horizontal="center" vertical="center" textRotation="255"/>
    </xf>
    <xf numFmtId="38" fontId="15" fillId="0" borderId="32" xfId="2" applyFont="1" applyFill="1" applyBorder="1" applyAlignment="1">
      <alignment horizontal="center" vertical="center" textRotation="255"/>
    </xf>
    <xf numFmtId="38" fontId="15" fillId="0" borderId="97" xfId="2" applyFont="1" applyFill="1" applyBorder="1" applyAlignment="1">
      <alignment horizontal="center" vertical="center" textRotation="255"/>
    </xf>
    <xf numFmtId="38" fontId="15" fillId="0" borderId="103" xfId="2" applyFont="1" applyFill="1" applyBorder="1" applyAlignment="1">
      <alignment horizontal="center" vertical="center" textRotation="255"/>
    </xf>
    <xf numFmtId="38" fontId="15" fillId="0" borderId="4" xfId="2" applyFont="1" applyFill="1" applyBorder="1" applyAlignment="1">
      <alignment horizontal="center" vertical="center" textRotation="255"/>
    </xf>
    <xf numFmtId="38" fontId="15" fillId="0" borderId="189" xfId="2" applyFont="1" applyFill="1" applyBorder="1" applyAlignment="1">
      <alignment horizontal="center" vertical="center" textRotation="255"/>
    </xf>
    <xf numFmtId="38" fontId="15" fillId="0" borderId="20" xfId="2" applyFont="1" applyFill="1" applyBorder="1" applyAlignment="1">
      <alignment horizontal="right" vertical="center"/>
    </xf>
    <xf numFmtId="38" fontId="15" fillId="0" borderId="21" xfId="2" applyFont="1" applyFill="1" applyBorder="1" applyAlignment="1">
      <alignment horizontal="right" vertical="center"/>
    </xf>
    <xf numFmtId="38" fontId="15" fillId="0" borderId="188" xfId="2" applyFont="1" applyFill="1" applyBorder="1" applyAlignment="1">
      <alignment horizontal="right" vertical="center"/>
    </xf>
    <xf numFmtId="38" fontId="12" fillId="0" borderId="36" xfId="2" applyFont="1" applyFill="1" applyBorder="1" applyAlignment="1">
      <alignment horizontal="center" vertical="center" textRotation="255"/>
    </xf>
    <xf numFmtId="38" fontId="12" fillId="0" borderId="4" xfId="2" applyFont="1" applyFill="1" applyBorder="1" applyAlignment="1">
      <alignment horizontal="center" vertical="center" textRotation="255"/>
    </xf>
    <xf numFmtId="38" fontId="12" fillId="0" borderId="24" xfId="2" applyFont="1" applyFill="1" applyBorder="1" applyAlignment="1">
      <alignment horizontal="center" vertical="center" textRotation="255"/>
    </xf>
    <xf numFmtId="38" fontId="15" fillId="0" borderId="189" xfId="2" applyFont="1" applyFill="1" applyBorder="1" applyAlignment="1">
      <alignment horizontal="right" vertical="center"/>
    </xf>
    <xf numFmtId="0" fontId="4" fillId="0" borderId="185" xfId="3" applyBorder="1">
      <alignment vertical="center"/>
    </xf>
    <xf numFmtId="49" fontId="15" fillId="0" borderId="184" xfId="2" applyNumberFormat="1" applyFont="1" applyFill="1" applyBorder="1" applyAlignment="1" applyProtection="1">
      <alignment horizontal="right" vertical="center"/>
      <protection locked="0"/>
    </xf>
    <xf numFmtId="38" fontId="15" fillId="0" borderId="190" xfId="2" applyFont="1" applyFill="1" applyBorder="1" applyAlignment="1">
      <alignment horizontal="left" vertical="center"/>
    </xf>
    <xf numFmtId="38" fontId="15" fillId="0" borderId="191" xfId="2" applyFont="1" applyFill="1" applyBorder="1" applyAlignment="1">
      <alignment horizontal="left" vertical="center"/>
    </xf>
    <xf numFmtId="38" fontId="15" fillId="0" borderId="32" xfId="2" applyFont="1" applyFill="1" applyBorder="1" applyAlignment="1">
      <alignment horizontal="left" vertical="center"/>
    </xf>
    <xf numFmtId="38" fontId="15" fillId="0" borderId="0" xfId="2" applyFont="1" applyFill="1" applyBorder="1" applyAlignment="1">
      <alignment horizontal="left" vertical="center"/>
    </xf>
    <xf numFmtId="38" fontId="15" fillId="0" borderId="101" xfId="2" applyFont="1" applyFill="1" applyBorder="1" applyAlignment="1">
      <alignment horizontal="center" vertical="center"/>
    </xf>
    <xf numFmtId="38" fontId="15" fillId="0" borderId="39" xfId="2" applyFont="1" applyFill="1" applyBorder="1" applyAlignment="1">
      <alignment horizontal="center" vertical="center"/>
    </xf>
    <xf numFmtId="38" fontId="15" fillId="0" borderId="94" xfId="2" applyFont="1" applyFill="1" applyBorder="1" applyAlignment="1">
      <alignment horizontal="center" vertical="center"/>
    </xf>
    <xf numFmtId="38" fontId="15" fillId="0" borderId="184" xfId="2" applyFont="1" applyFill="1" applyBorder="1" applyAlignment="1">
      <alignment horizontal="center" vertical="center"/>
    </xf>
    <xf numFmtId="49" fontId="15" fillId="0" borderId="0" xfId="2" applyNumberFormat="1" applyFont="1" applyFill="1" applyBorder="1" applyAlignment="1">
      <alignment horizontal="right" vertical="center"/>
    </xf>
    <xf numFmtId="38" fontId="15" fillId="0" borderId="0" xfId="2" applyFont="1" applyFill="1" applyBorder="1" applyAlignment="1">
      <alignment horizontal="right" vertical="center"/>
    </xf>
    <xf numFmtId="38" fontId="12" fillId="0" borderId="195" xfId="2" applyFont="1" applyFill="1" applyBorder="1" applyAlignment="1">
      <alignment horizontal="left" vertical="center"/>
    </xf>
    <xf numFmtId="38" fontId="12" fillId="0" borderId="79" xfId="2" applyFont="1" applyFill="1" applyBorder="1" applyAlignment="1">
      <alignment horizontal="left" vertical="center"/>
    </xf>
    <xf numFmtId="49" fontId="15" fillId="0" borderId="186" xfId="2" applyNumberFormat="1" applyFont="1" applyFill="1" applyBorder="1" applyAlignment="1">
      <alignment horizontal="right" vertical="center"/>
    </xf>
    <xf numFmtId="38" fontId="15" fillId="0" borderId="187" xfId="2" applyFont="1" applyFill="1" applyBorder="1" applyAlignment="1">
      <alignment horizontal="right" vertical="center"/>
    </xf>
    <xf numFmtId="38" fontId="15" fillId="0" borderId="186" xfId="2" applyFont="1" applyFill="1" applyBorder="1" applyAlignment="1">
      <alignment horizontal="right" vertical="center"/>
    </xf>
    <xf numFmtId="38" fontId="15" fillId="0" borderId="90" xfId="2" applyFont="1" applyFill="1" applyBorder="1" applyAlignment="1">
      <alignment horizontal="right" vertical="center"/>
    </xf>
    <xf numFmtId="38" fontId="15" fillId="0" borderId="18" xfId="2" applyFont="1" applyFill="1" applyBorder="1" applyAlignment="1">
      <alignment horizontal="right" vertical="center"/>
    </xf>
    <xf numFmtId="38" fontId="15" fillId="0" borderId="17" xfId="2" applyFont="1" applyFill="1" applyBorder="1" applyAlignment="1">
      <alignment horizontal="right" vertical="center"/>
    </xf>
    <xf numFmtId="38" fontId="15" fillId="0" borderId="91" xfId="2" applyFont="1" applyFill="1" applyBorder="1" applyAlignment="1">
      <alignment horizontal="left" vertical="center"/>
    </xf>
    <xf numFmtId="38" fontId="15" fillId="0" borderId="10" xfId="2" applyFont="1" applyFill="1" applyBorder="1" applyAlignment="1">
      <alignment horizontal="left" vertical="center"/>
    </xf>
    <xf numFmtId="38" fontId="15" fillId="0" borderId="192" xfId="2" applyFont="1" applyFill="1" applyBorder="1" applyAlignment="1">
      <alignment horizontal="right" vertical="center"/>
    </xf>
    <xf numFmtId="38" fontId="15" fillId="0" borderId="193" xfId="2" applyFont="1" applyFill="1" applyBorder="1" applyAlignment="1">
      <alignment horizontal="right" vertical="center"/>
    </xf>
    <xf numFmtId="38" fontId="12" fillId="0" borderId="141" xfId="2" applyFont="1" applyFill="1" applyBorder="1" applyAlignment="1">
      <alignment horizontal="left" vertical="center"/>
    </xf>
    <xf numFmtId="38" fontId="12" fillId="0" borderId="45" xfId="2" applyFont="1" applyFill="1" applyBorder="1" applyAlignment="1">
      <alignment horizontal="left" vertical="center"/>
    </xf>
    <xf numFmtId="38" fontId="15" fillId="0" borderId="191" xfId="2" applyFont="1" applyFill="1" applyBorder="1" applyAlignment="1">
      <alignment horizontal="right" vertical="center"/>
    </xf>
    <xf numFmtId="38" fontId="15" fillId="0" borderId="194" xfId="2" applyFont="1" applyFill="1" applyBorder="1" applyAlignment="1">
      <alignment horizontal="left" vertical="center"/>
    </xf>
    <xf numFmtId="38" fontId="15" fillId="0" borderId="192" xfId="2" applyFont="1" applyFill="1" applyBorder="1" applyAlignment="1">
      <alignment horizontal="left" vertical="center"/>
    </xf>
    <xf numFmtId="38" fontId="12" fillId="0" borderId="135" xfId="2" applyFont="1" applyFill="1" applyBorder="1" applyAlignment="1">
      <alignment horizontal="left" vertical="center"/>
    </xf>
    <xf numFmtId="38" fontId="12" fillId="0" borderId="81" xfId="2" applyFont="1" applyFill="1" applyBorder="1" applyAlignment="1">
      <alignment horizontal="left" vertical="center"/>
    </xf>
    <xf numFmtId="38" fontId="15" fillId="0" borderId="105" xfId="2" applyFont="1" applyFill="1" applyBorder="1" applyAlignment="1">
      <alignment horizontal="left" vertical="center"/>
    </xf>
    <xf numFmtId="38" fontId="15" fillId="0" borderId="186" xfId="2" applyFont="1" applyFill="1" applyBorder="1" applyAlignment="1">
      <alignment horizontal="lef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38" fontId="3" fillId="3" borderId="188" xfId="0" applyNumberFormat="1" applyFont="1" applyFill="1" applyBorder="1" applyAlignment="1">
      <alignment horizontal="right" vertical="center"/>
    </xf>
    <xf numFmtId="0" fontId="3" fillId="3" borderId="198" xfId="0" applyFont="1" applyFill="1" applyBorder="1" applyAlignment="1">
      <alignment horizontal="right" vertical="center"/>
    </xf>
    <xf numFmtId="0" fontId="7" fillId="0" borderId="5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99" xfId="0" applyFont="1" applyBorder="1" applyAlignment="1">
      <alignment horizontal="left" vertical="center"/>
    </xf>
    <xf numFmtId="38" fontId="7" fillId="3" borderId="188" xfId="0" applyNumberFormat="1" applyFont="1" applyFill="1" applyBorder="1" applyAlignment="1">
      <alignment horizontal="right" vertical="center"/>
    </xf>
    <xf numFmtId="0" fontId="7" fillId="3" borderId="198" xfId="0" applyFont="1" applyFill="1" applyBorder="1" applyAlignment="1">
      <alignment horizontal="right" vertical="center"/>
    </xf>
    <xf numFmtId="0" fontId="3" fillId="0" borderId="20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3" xfId="0" applyFont="1" applyBorder="1" applyAlignment="1">
      <alignment horizontal="center" vertical="center"/>
    </xf>
    <xf numFmtId="0" fontId="3" fillId="0" borderId="196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208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125" xfId="0" applyFont="1" applyBorder="1" applyAlignment="1">
      <alignment horizontal="left" vertical="center" shrinkToFit="1"/>
    </xf>
    <xf numFmtId="0" fontId="3" fillId="0" borderId="200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99" xfId="0" applyFont="1" applyBorder="1" applyAlignment="1">
      <alignment horizontal="center" vertical="center"/>
    </xf>
    <xf numFmtId="38" fontId="7" fillId="3" borderId="18" xfId="0" applyNumberFormat="1" applyFont="1" applyFill="1" applyBorder="1" applyAlignment="1">
      <alignment horizontal="right" vertical="center"/>
    </xf>
    <xf numFmtId="0" fontId="7" fillId="3" borderId="201" xfId="0" applyFont="1" applyFill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38" fontId="3" fillId="0" borderId="7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4" xfId="0" applyFont="1" applyBorder="1" applyAlignment="1">
      <alignment horizontal="center" vertical="center"/>
    </xf>
    <xf numFmtId="38" fontId="3" fillId="3" borderId="205" xfId="0" applyNumberFormat="1" applyFont="1" applyFill="1" applyBorder="1" applyAlignment="1">
      <alignment horizontal="right" vertical="center"/>
    </xf>
    <xf numFmtId="0" fontId="0" fillId="3" borderId="206" xfId="0" applyFill="1" applyBorder="1">
      <alignment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/>
    </xf>
    <xf numFmtId="38" fontId="3" fillId="3" borderId="196" xfId="0" applyNumberFormat="1" applyFont="1" applyFill="1" applyBorder="1" applyAlignment="1">
      <alignment horizontal="right" vertical="center"/>
    </xf>
    <xf numFmtId="0" fontId="3" fillId="3" borderId="197" xfId="0" applyFont="1" applyFill="1" applyBorder="1" applyAlignment="1">
      <alignment horizontal="right" vertical="center"/>
    </xf>
    <xf numFmtId="0" fontId="8" fillId="0" borderId="20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/>
    </xf>
    <xf numFmtId="0" fontId="8" fillId="0" borderId="9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18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7" fillId="0" borderId="52" xfId="0" applyNumberFormat="1" applyFont="1" applyBorder="1" applyAlignment="1">
      <alignment horizontal="center" vertical="center"/>
    </xf>
    <xf numFmtId="177" fontId="7" fillId="0" borderId="198" xfId="0" applyNumberFormat="1" applyFont="1" applyBorder="1" applyAlignment="1">
      <alignment horizontal="center" vertical="center"/>
    </xf>
    <xf numFmtId="179" fontId="3" fillId="0" borderId="7" xfId="1" applyNumberFormat="1" applyFont="1" applyFill="1" applyBorder="1" applyAlignment="1">
      <alignment horizontal="center" vertical="center"/>
    </xf>
    <xf numFmtId="179" fontId="3" fillId="0" borderId="4" xfId="1" applyNumberFormat="1" applyFont="1" applyFill="1" applyBorder="1" applyAlignment="1">
      <alignment horizontal="center" vertical="center"/>
    </xf>
    <xf numFmtId="179" fontId="3" fillId="0" borderId="12" xfId="1" applyNumberFormat="1" applyFont="1" applyFill="1" applyBorder="1" applyAlignment="1">
      <alignment horizontal="center" vertical="center"/>
    </xf>
    <xf numFmtId="38" fontId="3" fillId="0" borderId="26" xfId="2" applyFont="1" applyFill="1" applyBorder="1" applyAlignment="1">
      <alignment horizontal="center" vertical="center"/>
    </xf>
    <xf numFmtId="38" fontId="3" fillId="0" borderId="207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179" fontId="3" fillId="0" borderId="7" xfId="2" applyNumberFormat="1" applyFont="1" applyFill="1" applyBorder="1" applyAlignment="1">
      <alignment horizontal="center" vertical="center"/>
    </xf>
    <xf numFmtId="179" fontId="3" fillId="0" borderId="4" xfId="2" applyNumberFormat="1" applyFont="1" applyFill="1" applyBorder="1" applyAlignment="1">
      <alignment horizontal="center" vertical="center"/>
    </xf>
    <xf numFmtId="179" fontId="3" fillId="0" borderId="12" xfId="2" applyNumberFormat="1" applyFont="1" applyFill="1" applyBorder="1" applyAlignment="1">
      <alignment horizontal="center" vertical="center"/>
    </xf>
    <xf numFmtId="38" fontId="3" fillId="0" borderId="209" xfId="2" applyFont="1" applyFill="1" applyBorder="1" applyAlignment="1">
      <alignment horizontal="center" vertical="center"/>
    </xf>
    <xf numFmtId="38" fontId="3" fillId="0" borderId="210" xfId="2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0" fillId="0" borderId="4" xfId="0" applyBorder="1">
      <alignment vertical="center"/>
    </xf>
    <xf numFmtId="0" fontId="3" fillId="0" borderId="12" xfId="0" applyFont="1" applyBorder="1" applyAlignment="1">
      <alignment horizontal="center" vertical="center" textRotation="255"/>
    </xf>
    <xf numFmtId="0" fontId="20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38" fontId="3" fillId="0" borderId="211" xfId="2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/>
    </xf>
    <xf numFmtId="179" fontId="3" fillId="0" borderId="36" xfId="2" applyNumberFormat="1" applyFont="1" applyFill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38" fontId="7" fillId="3" borderId="6" xfId="0" applyNumberFormat="1" applyFont="1" applyFill="1" applyBorder="1" applyAlignment="1">
      <alignment horizontal="right" vertical="center"/>
    </xf>
    <xf numFmtId="0" fontId="7" fillId="3" borderId="212" xfId="0" applyFont="1" applyFill="1" applyBorder="1" applyAlignment="1">
      <alignment horizontal="right" vertical="center"/>
    </xf>
    <xf numFmtId="0" fontId="3" fillId="0" borderId="195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213" xfId="0" applyFont="1" applyBorder="1" applyAlignment="1">
      <alignment horizontal="center" vertical="center"/>
    </xf>
    <xf numFmtId="38" fontId="3" fillId="3" borderId="214" xfId="0" applyNumberFormat="1" applyFont="1" applyFill="1" applyBorder="1" applyAlignment="1">
      <alignment horizontal="right" vertical="center"/>
    </xf>
    <xf numFmtId="0" fontId="3" fillId="3" borderId="215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38" fontId="3" fillId="3" borderId="6" xfId="0" applyNumberFormat="1" applyFont="1" applyFill="1" applyBorder="1" applyAlignment="1">
      <alignment horizontal="right" vertical="center"/>
    </xf>
    <xf numFmtId="38" fontId="3" fillId="3" borderId="212" xfId="0" applyNumberFormat="1" applyFont="1" applyFill="1" applyBorder="1" applyAlignment="1">
      <alignment horizontal="right" vertical="center"/>
    </xf>
    <xf numFmtId="0" fontId="3" fillId="0" borderId="97" xfId="0" applyFont="1" applyBorder="1" applyAlignment="1">
      <alignment horizontal="center" vertical="center"/>
    </xf>
    <xf numFmtId="0" fontId="3" fillId="0" borderId="185" xfId="0" applyFont="1" applyBorder="1" applyAlignment="1">
      <alignment horizontal="center" vertical="center"/>
    </xf>
    <xf numFmtId="0" fontId="3" fillId="0" borderId="216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wrapText="1"/>
    </xf>
    <xf numFmtId="0" fontId="7" fillId="0" borderId="19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07" xfId="0" applyFont="1" applyBorder="1" applyAlignment="1">
      <alignment horizontal="center" vertical="center" wrapText="1"/>
    </xf>
    <xf numFmtId="0" fontId="3" fillId="0" borderId="2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5" xfId="0" applyFont="1" applyBorder="1" applyAlignment="1">
      <alignment horizontal="left" vertical="center"/>
    </xf>
    <xf numFmtId="0" fontId="3" fillId="0" borderId="218" xfId="0" applyFont="1" applyBorder="1" applyAlignment="1">
      <alignment horizontal="left" vertical="center"/>
    </xf>
    <xf numFmtId="0" fontId="3" fillId="0" borderId="20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3" fillId="0" borderId="13" xfId="2" applyFont="1" applyFill="1" applyBorder="1" applyAlignment="1">
      <alignment horizontal="right" vertical="center"/>
    </xf>
    <xf numFmtId="38" fontId="3" fillId="0" borderId="2" xfId="2" applyFont="1" applyFill="1" applyBorder="1" applyAlignment="1">
      <alignment horizontal="right" vertical="center"/>
    </xf>
    <xf numFmtId="178" fontId="3" fillId="3" borderId="7" xfId="1" applyNumberFormat="1" applyFont="1" applyFill="1" applyBorder="1" applyAlignment="1">
      <alignment horizontal="center" vertical="center"/>
    </xf>
    <xf numFmtId="178" fontId="3" fillId="3" borderId="12" xfId="1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178" fontId="3" fillId="3" borderId="4" xfId="1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textRotation="255"/>
    </xf>
    <xf numFmtId="38" fontId="3" fillId="3" borderId="7" xfId="2" applyFont="1" applyFill="1" applyBorder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38" fontId="24" fillId="4" borderId="76" xfId="2" applyFont="1" applyFill="1" applyBorder="1" applyAlignment="1">
      <alignment vertical="center" shrinkToFit="1"/>
    </xf>
    <xf numFmtId="38" fontId="24" fillId="4" borderId="43" xfId="2" applyFont="1" applyFill="1" applyBorder="1" applyAlignment="1">
      <alignment vertical="center" shrinkToFit="1"/>
    </xf>
    <xf numFmtId="38" fontId="24" fillId="0" borderId="32" xfId="2" applyFont="1" applyBorder="1" applyAlignment="1">
      <alignment vertical="center"/>
    </xf>
    <xf numFmtId="38" fontId="24" fillId="0" borderId="17" xfId="2" applyFont="1" applyBorder="1" applyAlignment="1">
      <alignment vertical="center"/>
    </xf>
    <xf numFmtId="38" fontId="24" fillId="0" borderId="19" xfId="2" applyFont="1" applyBorder="1" applyAlignment="1">
      <alignment vertical="center"/>
    </xf>
    <xf numFmtId="38" fontId="28" fillId="0" borderId="46" xfId="2" applyFont="1" applyBorder="1" applyAlignment="1">
      <alignment vertical="center"/>
    </xf>
    <xf numFmtId="38" fontId="28" fillId="0" borderId="183" xfId="2" applyFont="1" applyBorder="1" applyAlignment="1">
      <alignment vertical="center"/>
    </xf>
    <xf numFmtId="38" fontId="28" fillId="0" borderId="219" xfId="2" applyFont="1" applyBorder="1" applyAlignment="1">
      <alignment vertical="center"/>
    </xf>
    <xf numFmtId="38" fontId="24" fillId="0" borderId="220" xfId="2" applyFont="1" applyBorder="1" applyAlignment="1">
      <alignment horizontal="center" vertical="center"/>
    </xf>
    <xf numFmtId="38" fontId="24" fillId="0" borderId="167" xfId="2" applyFont="1" applyBorder="1" applyAlignment="1">
      <alignment horizontal="center" vertical="center"/>
    </xf>
    <xf numFmtId="38" fontId="24" fillId="0" borderId="44" xfId="2" applyFont="1" applyFill="1" applyBorder="1" applyAlignment="1">
      <alignment horizontal="center" vertical="center" textRotation="255"/>
    </xf>
    <xf numFmtId="38" fontId="24" fillId="0" borderId="6" xfId="2" applyFont="1" applyFill="1" applyBorder="1" applyAlignment="1">
      <alignment horizontal="center" vertical="center" textRotation="255"/>
    </xf>
    <xf numFmtId="38" fontId="24" fillId="0" borderId="9" xfId="2" applyFont="1" applyFill="1" applyBorder="1" applyAlignment="1">
      <alignment horizontal="center" vertical="center" textRotation="255"/>
    </xf>
    <xf numFmtId="38" fontId="24" fillId="0" borderId="91" xfId="2" applyFont="1" applyBorder="1" applyAlignment="1">
      <alignment vertical="center"/>
    </xf>
    <xf numFmtId="38" fontId="24" fillId="0" borderId="1" xfId="2" applyFont="1" applyBorder="1" applyAlignment="1">
      <alignment vertical="center"/>
    </xf>
    <xf numFmtId="38" fontId="24" fillId="0" borderId="2" xfId="2" applyFont="1" applyBorder="1" applyAlignment="1">
      <alignment vertical="center"/>
    </xf>
    <xf numFmtId="38" fontId="24" fillId="0" borderId="168" xfId="2" applyFont="1" applyFill="1" applyBorder="1" applyAlignment="1">
      <alignment vertical="center"/>
    </xf>
    <xf numFmtId="38" fontId="24" fillId="0" borderId="81" xfId="2" applyFont="1" applyFill="1" applyBorder="1" applyAlignment="1">
      <alignment vertical="center"/>
    </xf>
    <xf numFmtId="38" fontId="24" fillId="0" borderId="151" xfId="2" applyFont="1" applyFill="1" applyBorder="1" applyAlignment="1">
      <alignment vertical="center"/>
    </xf>
    <xf numFmtId="38" fontId="24" fillId="0" borderId="221" xfId="2" applyFont="1" applyFill="1" applyBorder="1" applyAlignment="1">
      <alignment horizontal="center" vertical="center" textRotation="255"/>
    </xf>
    <xf numFmtId="38" fontId="24" fillId="0" borderId="169" xfId="2" applyFont="1" applyFill="1" applyBorder="1" applyAlignment="1">
      <alignment horizontal="center" vertical="center" textRotation="255"/>
    </xf>
    <xf numFmtId="38" fontId="24" fillId="0" borderId="77" xfId="2" applyFont="1" applyFill="1" applyBorder="1" applyAlignment="1">
      <alignment horizontal="center" vertical="center" textRotation="255"/>
    </xf>
    <xf numFmtId="38" fontId="24" fillId="0" borderId="222" xfId="2" applyFont="1" applyBorder="1" applyAlignment="1">
      <alignment horizontal="center" vertical="center"/>
    </xf>
    <xf numFmtId="38" fontId="24" fillId="0" borderId="223" xfId="2" applyFont="1" applyBorder="1" applyAlignment="1">
      <alignment horizontal="center" vertical="center"/>
    </xf>
    <xf numFmtId="38" fontId="24" fillId="0" borderId="224" xfId="2" applyFont="1" applyFill="1" applyBorder="1" applyAlignment="1">
      <alignment horizontal="center" vertical="center"/>
    </xf>
    <xf numFmtId="38" fontId="24" fillId="0" borderId="5" xfId="2" applyFont="1" applyFill="1" applyBorder="1" applyAlignment="1">
      <alignment horizontal="center" vertical="center"/>
    </xf>
    <xf numFmtId="38" fontId="24" fillId="0" borderId="199" xfId="2" applyFont="1" applyFill="1" applyBorder="1" applyAlignment="1">
      <alignment horizontal="center" vertical="center"/>
    </xf>
    <xf numFmtId="38" fontId="24" fillId="0" borderId="91" xfId="2" applyFont="1" applyBorder="1" applyAlignment="1">
      <alignment horizontal="center" vertical="center"/>
    </xf>
    <xf numFmtId="38" fontId="24" fillId="0" borderId="10" xfId="2" applyFont="1" applyBorder="1" applyAlignment="1">
      <alignment horizontal="center" vertical="center"/>
    </xf>
    <xf numFmtId="38" fontId="24" fillId="0" borderId="1" xfId="2" applyFont="1" applyBorder="1" applyAlignment="1">
      <alignment horizontal="center" vertical="center"/>
    </xf>
    <xf numFmtId="38" fontId="24" fillId="0" borderId="2" xfId="2" applyFont="1" applyBorder="1" applyAlignment="1">
      <alignment horizontal="center" vertical="center"/>
    </xf>
    <xf numFmtId="38" fontId="24" fillId="0" borderId="42" xfId="2" applyFont="1" applyFill="1" applyBorder="1" applyAlignment="1">
      <alignment vertical="center"/>
    </xf>
    <xf numFmtId="38" fontId="24" fillId="0" borderId="43" xfId="2" applyFont="1" applyFill="1" applyBorder="1" applyAlignment="1">
      <alignment vertical="center"/>
    </xf>
    <xf numFmtId="38" fontId="24" fillId="0" borderId="137" xfId="2" applyFont="1" applyFill="1" applyBorder="1" applyAlignment="1">
      <alignment vertical="center"/>
    </xf>
    <xf numFmtId="38" fontId="24" fillId="0" borderId="196" xfId="2" applyFont="1" applyFill="1" applyBorder="1" applyAlignment="1">
      <alignment vertical="center"/>
    </xf>
    <xf numFmtId="38" fontId="24" fillId="0" borderId="73" xfId="2" applyFont="1" applyFill="1" applyBorder="1" applyAlignment="1">
      <alignment vertical="center"/>
    </xf>
    <xf numFmtId="38" fontId="24" fillId="0" borderId="155" xfId="2" applyFont="1" applyFill="1" applyBorder="1" applyAlignment="1">
      <alignment vertical="center"/>
    </xf>
    <xf numFmtId="38" fontId="24" fillId="0" borderId="134" xfId="2" applyFont="1" applyFill="1" applyBorder="1" applyAlignment="1">
      <alignment horizontal="center" vertical="center" textRotation="255" shrinkToFit="1"/>
    </xf>
    <xf numFmtId="38" fontId="24" fillId="0" borderId="139" xfId="2" applyFont="1" applyFill="1" applyBorder="1" applyAlignment="1">
      <alignment horizontal="center" vertical="center" textRotation="255" shrinkToFit="1"/>
    </xf>
    <xf numFmtId="38" fontId="24" fillId="0" borderId="139" xfId="2" applyFont="1" applyFill="1" applyBorder="1" applyAlignment="1">
      <alignment horizontal="center" vertical="center" textRotation="255"/>
    </xf>
    <xf numFmtId="38" fontId="24" fillId="0" borderId="75" xfId="2" applyFont="1" applyFill="1" applyBorder="1" applyAlignment="1">
      <alignment horizontal="center" vertical="center" textRotation="255"/>
    </xf>
    <xf numFmtId="38" fontId="24" fillId="0" borderId="76" xfId="2" applyFont="1" applyFill="1" applyBorder="1" applyAlignment="1">
      <alignment horizontal="center" vertical="center"/>
    </xf>
    <xf numFmtId="38" fontId="24" fillId="0" borderId="43" xfId="2" applyFont="1" applyFill="1" applyBorder="1" applyAlignment="1">
      <alignment horizontal="center" vertical="center"/>
    </xf>
    <xf numFmtId="38" fontId="24" fillId="0" borderId="137" xfId="2" applyFont="1" applyFill="1" applyBorder="1" applyAlignment="1">
      <alignment horizontal="center" vertical="center"/>
    </xf>
    <xf numFmtId="38" fontId="24" fillId="0" borderId="169" xfId="2" applyFont="1" applyBorder="1" applyAlignment="1">
      <alignment horizontal="center" vertical="center" textRotation="255"/>
    </xf>
    <xf numFmtId="0" fontId="1" fillId="0" borderId="169" xfId="0" applyFont="1" applyBorder="1" applyAlignment="1">
      <alignment horizontal="center" vertical="center" textRotation="255"/>
    </xf>
    <xf numFmtId="0" fontId="1" fillId="0" borderId="77" xfId="0" applyFont="1" applyBorder="1" applyAlignment="1">
      <alignment horizontal="center" vertical="center" textRotation="255"/>
    </xf>
    <xf numFmtId="38" fontId="25" fillId="4" borderId="10" xfId="2" applyFont="1" applyFill="1" applyBorder="1" applyAlignment="1">
      <alignment horizontal="center" vertical="center"/>
    </xf>
    <xf numFmtId="38" fontId="24" fillId="0" borderId="225" xfId="2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3" fillId="0" borderId="7" xfId="0" applyFont="1" applyBorder="1" applyAlignment="1">
      <alignment horizontal="center" vertical="center" textRotation="255"/>
    </xf>
    <xf numFmtId="0" fontId="33" fillId="0" borderId="4" xfId="0" applyFont="1" applyBorder="1" applyAlignment="1">
      <alignment horizontal="center" vertical="center" textRotation="255"/>
    </xf>
    <xf numFmtId="0" fontId="33" fillId="0" borderId="12" xfId="0" applyFont="1" applyBorder="1" applyAlignment="1">
      <alignment horizontal="center" vertical="center" textRotation="255"/>
    </xf>
    <xf numFmtId="0" fontId="33" fillId="0" borderId="13" xfId="0" applyFont="1" applyBorder="1" applyAlignment="1">
      <alignment horizontal="distributed" vertical="center" wrapText="1"/>
    </xf>
    <xf numFmtId="0" fontId="33" fillId="0" borderId="2" xfId="0" applyFont="1" applyBorder="1" applyAlignment="1">
      <alignment horizontal="distributed" vertical="center"/>
    </xf>
    <xf numFmtId="0" fontId="33" fillId="0" borderId="13" xfId="0" applyFont="1" applyBorder="1" applyAlignment="1">
      <alignment horizontal="distributed" vertical="center"/>
    </xf>
    <xf numFmtId="0" fontId="33" fillId="0" borderId="9" xfId="0" applyFont="1" applyBorder="1" applyAlignment="1">
      <alignment horizontal="distributed" vertical="center"/>
    </xf>
    <xf numFmtId="0" fontId="33" fillId="0" borderId="11" xfId="0" applyFont="1" applyBorder="1" applyAlignment="1">
      <alignment horizontal="distributed" vertical="center"/>
    </xf>
    <xf numFmtId="38" fontId="34" fillId="0" borderId="82" xfId="4" applyFont="1" applyBorder="1" applyAlignment="1">
      <alignment horizontal="center" vertical="center" wrapText="1"/>
    </xf>
    <xf numFmtId="38" fontId="34" fillId="0" borderId="62" xfId="4" applyFont="1" applyBorder="1" applyAlignment="1">
      <alignment horizontal="center" vertical="center" wrapText="1"/>
    </xf>
    <xf numFmtId="38" fontId="34" fillId="0" borderId="66" xfId="4" applyFont="1" applyBorder="1" applyAlignment="1">
      <alignment horizontal="center" vertical="center" wrapText="1"/>
    </xf>
    <xf numFmtId="38" fontId="34" fillId="0" borderId="13" xfId="4" applyFont="1" applyBorder="1" applyAlignment="1">
      <alignment horizontal="center" vertical="center" wrapText="1"/>
    </xf>
    <xf numFmtId="38" fontId="34" fillId="0" borderId="1" xfId="4" applyFont="1" applyBorder="1" applyAlignment="1">
      <alignment horizontal="center" vertical="center" wrapText="1"/>
    </xf>
    <xf numFmtId="38" fontId="34" fillId="0" borderId="2" xfId="4" applyFont="1" applyBorder="1" applyAlignment="1">
      <alignment horizontal="center" vertical="center" wrapText="1"/>
    </xf>
    <xf numFmtId="38" fontId="34" fillId="0" borderId="13" xfId="4" applyFont="1" applyBorder="1" applyAlignment="1">
      <alignment horizontal="center" vertical="center"/>
    </xf>
    <xf numFmtId="38" fontId="34" fillId="0" borderId="1" xfId="4" applyFont="1" applyBorder="1" applyAlignment="1">
      <alignment horizontal="center" vertical="center"/>
    </xf>
    <xf numFmtId="38" fontId="34" fillId="0" borderId="2" xfId="4" applyFont="1" applyBorder="1" applyAlignment="1">
      <alignment horizontal="center" vertical="center"/>
    </xf>
    <xf numFmtId="38" fontId="34" fillId="0" borderId="163" xfId="4" applyFont="1" applyBorder="1" applyAlignment="1">
      <alignment horizontal="center" vertical="center" wrapText="1"/>
    </xf>
    <xf numFmtId="38" fontId="34" fillId="0" borderId="164" xfId="4" applyFont="1" applyBorder="1" applyAlignment="1">
      <alignment horizontal="center" vertical="center" wrapText="1"/>
    </xf>
    <xf numFmtId="38" fontId="34" fillId="0" borderId="221" xfId="4" applyFont="1" applyBorder="1" applyAlignment="1">
      <alignment horizontal="left" vertical="center" wrapText="1"/>
    </xf>
    <xf numFmtId="38" fontId="34" fillId="0" borderId="241" xfId="4" applyFont="1" applyBorder="1" applyAlignment="1">
      <alignment horizontal="left" vertical="center" wrapText="1"/>
    </xf>
    <xf numFmtId="38" fontId="34" fillId="0" borderId="77" xfId="4" applyFont="1" applyBorder="1" applyAlignment="1">
      <alignment horizontal="left" vertical="center"/>
    </xf>
    <xf numFmtId="38" fontId="34" fillId="0" borderId="242" xfId="4" applyFont="1" applyBorder="1" applyAlignment="1">
      <alignment horizontal="left" vertical="center"/>
    </xf>
    <xf numFmtId="38" fontId="34" fillId="0" borderId="75" xfId="4" applyFont="1" applyBorder="1" applyAlignment="1">
      <alignment horizontal="left" vertical="center"/>
    </xf>
    <xf numFmtId="38" fontId="34" fillId="0" borderId="228" xfId="4" applyFont="1" applyBorder="1" applyAlignment="1">
      <alignment horizontal="left" vertical="center"/>
    </xf>
    <xf numFmtId="38" fontId="34" fillId="0" borderId="144" xfId="4" applyFont="1" applyBorder="1" applyAlignment="1">
      <alignment horizontal="left" vertical="center"/>
    </xf>
    <xf numFmtId="38" fontId="34" fillId="0" borderId="243" xfId="4" applyFont="1" applyBorder="1" applyAlignment="1">
      <alignment horizontal="left" vertical="center"/>
    </xf>
    <xf numFmtId="38" fontId="34" fillId="0" borderId="1" xfId="4" applyFont="1" applyBorder="1" applyAlignment="1">
      <alignment horizontal="left" vertical="center" wrapText="1"/>
    </xf>
    <xf numFmtId="38" fontId="34" fillId="2" borderId="7" xfId="4" applyFont="1" applyFill="1" applyBorder="1" applyAlignment="1">
      <alignment horizontal="left" vertical="center" wrapText="1"/>
    </xf>
    <xf numFmtId="38" fontId="34" fillId="2" borderId="4" xfId="4" applyFont="1" applyFill="1" applyBorder="1" applyAlignment="1">
      <alignment horizontal="left" vertical="center" wrapText="1"/>
    </xf>
    <xf numFmtId="38" fontId="34" fillId="0" borderId="226" xfId="4" applyFont="1" applyBorder="1" applyAlignment="1">
      <alignment horizontal="center" vertical="center"/>
    </xf>
    <xf numFmtId="38" fontId="34" fillId="0" borderId="227" xfId="4" applyFont="1" applyBorder="1" applyAlignment="1">
      <alignment horizontal="center" vertical="center"/>
    </xf>
    <xf numFmtId="38" fontId="34" fillId="0" borderId="228" xfId="4" applyFont="1" applyBorder="1" applyAlignment="1">
      <alignment horizontal="center" vertical="center"/>
    </xf>
    <xf numFmtId="38" fontId="34" fillId="0" borderId="57" xfId="4" applyFont="1" applyBorder="1" applyAlignment="1">
      <alignment horizontal="center" vertical="center" wrapText="1"/>
    </xf>
    <xf numFmtId="38" fontId="24" fillId="0" borderId="82" xfId="4" applyFont="1" applyBorder="1" applyAlignment="1">
      <alignment horizontal="center" vertical="center" wrapText="1"/>
    </xf>
    <xf numFmtId="38" fontId="24" fillId="0" borderId="62" xfId="4" applyFont="1" applyBorder="1" applyAlignment="1">
      <alignment horizontal="center" vertical="center" wrapText="1"/>
    </xf>
    <xf numFmtId="38" fontId="24" fillId="0" borderId="66" xfId="4" applyFont="1" applyBorder="1" applyAlignment="1">
      <alignment horizontal="center" vertical="center" wrapText="1"/>
    </xf>
    <xf numFmtId="38" fontId="34" fillId="0" borderId="82" xfId="4" applyFont="1" applyBorder="1" applyAlignment="1">
      <alignment horizontal="center" vertical="center"/>
    </xf>
    <xf numFmtId="38" fontId="34" fillId="0" borderId="62" xfId="4" applyFont="1" applyBorder="1" applyAlignment="1">
      <alignment horizontal="center" vertical="center"/>
    </xf>
    <xf numFmtId="38" fontId="34" fillId="0" borderId="68" xfId="4" applyFont="1" applyBorder="1" applyAlignment="1">
      <alignment horizontal="center" vertical="center"/>
    </xf>
    <xf numFmtId="38" fontId="34" fillId="0" borderId="129" xfId="4" applyFont="1" applyFill="1" applyBorder="1" applyAlignment="1">
      <alignment horizontal="center" vertical="center" wrapText="1"/>
    </xf>
    <xf numFmtId="38" fontId="34" fillId="0" borderId="130" xfId="4" applyFont="1" applyFill="1" applyBorder="1" applyAlignment="1">
      <alignment horizontal="center" vertical="center" wrapText="1"/>
    </xf>
    <xf numFmtId="38" fontId="34" fillId="0" borderId="129" xfId="4" applyFont="1" applyBorder="1" applyAlignment="1">
      <alignment horizontal="center" vertical="center" wrapText="1"/>
    </xf>
    <xf numFmtId="38" fontId="34" fillId="0" borderId="130" xfId="4" applyFont="1" applyBorder="1" applyAlignment="1">
      <alignment horizontal="center" vertical="center" wrapText="1"/>
    </xf>
    <xf numFmtId="182" fontId="12" fillId="4" borderId="70" xfId="2" applyNumberFormat="1" applyFont="1" applyFill="1" applyBorder="1" applyAlignment="1">
      <alignment vertical="center"/>
    </xf>
    <xf numFmtId="182" fontId="12" fillId="4" borderId="60" xfId="2" applyNumberFormat="1" applyFont="1" applyFill="1" applyBorder="1" applyAlignment="1">
      <alignment vertical="center"/>
    </xf>
    <xf numFmtId="182" fontId="12" fillId="4" borderId="78" xfId="2" applyNumberFormat="1" applyFont="1" applyFill="1" applyBorder="1" applyAlignment="1">
      <alignment vertical="center"/>
    </xf>
    <xf numFmtId="182" fontId="12" fillId="4" borderId="72" xfId="2" applyNumberFormat="1" applyFont="1" applyFill="1" applyBorder="1" applyAlignment="1">
      <alignment vertical="center"/>
    </xf>
    <xf numFmtId="182" fontId="12" fillId="4" borderId="62" xfId="2" applyNumberFormat="1" applyFont="1" applyFill="1" applyBorder="1" applyAlignment="1">
      <alignment vertical="center"/>
    </xf>
    <xf numFmtId="182" fontId="12" fillId="4" borderId="66" xfId="2" applyNumberFormat="1" applyFont="1" applyFill="1" applyBorder="1" applyAlignment="1">
      <alignment vertical="center"/>
    </xf>
    <xf numFmtId="182" fontId="12" fillId="4" borderId="82" xfId="2" applyNumberFormat="1" applyFont="1" applyFill="1" applyBorder="1" applyAlignment="1">
      <alignment vertical="center"/>
    </xf>
    <xf numFmtId="182" fontId="12" fillId="4" borderId="48" xfId="2" applyNumberFormat="1" applyFont="1" applyFill="1" applyBorder="1" applyAlignment="1">
      <alignment vertical="center"/>
    </xf>
    <xf numFmtId="182" fontId="12" fillId="4" borderId="59" xfId="2" applyNumberFormat="1" applyFont="1" applyFill="1" applyBorder="1" applyAlignment="1">
      <alignment vertical="center"/>
    </xf>
    <xf numFmtId="182" fontId="12" fillId="4" borderId="68" xfId="2" applyNumberFormat="1" applyFont="1" applyFill="1" applyBorder="1" applyAlignment="1">
      <alignment vertical="center"/>
    </xf>
    <xf numFmtId="182" fontId="12" fillId="4" borderId="72" xfId="2" applyNumberFormat="1" applyFont="1" applyFill="1" applyBorder="1" applyAlignment="1">
      <alignment horizontal="right" vertical="center"/>
    </xf>
    <xf numFmtId="182" fontId="12" fillId="4" borderId="62" xfId="2" applyNumberFormat="1" applyFont="1" applyFill="1" applyBorder="1" applyAlignment="1">
      <alignment horizontal="right" vertical="center"/>
    </xf>
    <xf numFmtId="0" fontId="7" fillId="4" borderId="188" xfId="0" applyFont="1" applyFill="1" applyBorder="1" applyAlignment="1">
      <alignment horizontal="center" vertical="center"/>
    </xf>
    <xf numFmtId="0" fontId="7" fillId="4" borderId="198" xfId="0" applyFont="1" applyFill="1" applyBorder="1" applyAlignment="1">
      <alignment horizontal="center" vertical="center"/>
    </xf>
    <xf numFmtId="177" fontId="7" fillId="4" borderId="52" xfId="0" applyNumberFormat="1" applyFont="1" applyFill="1" applyBorder="1" applyAlignment="1">
      <alignment horizontal="center" vertical="center"/>
    </xf>
    <xf numFmtId="177" fontId="7" fillId="4" borderId="198" xfId="0" applyNumberFormat="1" applyFont="1" applyFill="1" applyBorder="1" applyAlignment="1">
      <alignment horizontal="center" vertical="center"/>
    </xf>
  </cellXfs>
  <cellStyles count="5">
    <cellStyle name="パーセント" xfId="1" builtinId="5"/>
    <cellStyle name="桁区切り" xfId="2" builtinId="6"/>
    <cellStyle name="桁区切り 2" xfId="4" xr:uid="{00000000-0005-0000-0000-000002000000}"/>
    <cellStyle name="標準" xfId="0" builtinId="0"/>
    <cellStyle name="標準_△　資金収支見込（総括表）" xfId="3" xr:uid="{00000000-0005-0000-0000-000004000000}"/>
  </cellStyles>
  <dxfs count="4"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b val="0"/>
        <i val="0"/>
        <color theme="0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医療院（みなし指定の短期・通所を含む）以外の施設・事業を併設する場合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  <xdr:twoCellAnchor>
    <xdr:from>
      <xdr:col>21</xdr:col>
      <xdr:colOff>47625</xdr:colOff>
      <xdr:row>2</xdr:row>
      <xdr:rowOff>206375</xdr:rowOff>
    </xdr:from>
    <xdr:to>
      <xdr:col>27</xdr:col>
      <xdr:colOff>468413</xdr:colOff>
      <xdr:row>17</xdr:row>
      <xdr:rowOff>90617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239125" y="444500"/>
          <a:ext cx="4040288" cy="210674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  <xdr:twoCellAnchor>
    <xdr:from>
      <xdr:col>15</xdr:col>
      <xdr:colOff>0</xdr:colOff>
      <xdr:row>9</xdr:row>
      <xdr:rowOff>0</xdr:rowOff>
    </xdr:from>
    <xdr:to>
      <xdr:col>20</xdr:col>
      <xdr:colOff>665263</xdr:colOff>
      <xdr:row>23</xdr:row>
      <xdr:rowOff>65217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829550" y="1476375"/>
          <a:ext cx="4094263" cy="21035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603250</xdr:colOff>
      <xdr:row>3</xdr:row>
      <xdr:rowOff>0</xdr:rowOff>
    </xdr:from>
    <xdr:to>
      <xdr:col>21</xdr:col>
      <xdr:colOff>601763</xdr:colOff>
      <xdr:row>14</xdr:row>
      <xdr:rowOff>55692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477250" y="269875"/>
          <a:ext cx="4094263" cy="21035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1</xdr:row>
      <xdr:rowOff>63500</xdr:rowOff>
    </xdr:from>
    <xdr:to>
      <xdr:col>21</xdr:col>
      <xdr:colOff>252513</xdr:colOff>
      <xdr:row>16</xdr:row>
      <xdr:rowOff>39817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096250" y="174625"/>
          <a:ext cx="4094263" cy="21035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333375</xdr:colOff>
      <xdr:row>2</xdr:row>
      <xdr:rowOff>0</xdr:rowOff>
    </xdr:from>
    <xdr:to>
      <xdr:col>29</xdr:col>
      <xdr:colOff>326285</xdr:colOff>
      <xdr:row>11</xdr:row>
      <xdr:rowOff>176156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779250" y="317500"/>
          <a:ext cx="4088660" cy="204940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460375</xdr:colOff>
      <xdr:row>2</xdr:row>
      <xdr:rowOff>95250</xdr:rowOff>
    </xdr:from>
    <xdr:to>
      <xdr:col>11</xdr:col>
      <xdr:colOff>453285</xdr:colOff>
      <xdr:row>10</xdr:row>
      <xdr:rowOff>239656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810500" y="492125"/>
          <a:ext cx="4088660" cy="204940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0</xdr:row>
      <xdr:rowOff>133350</xdr:rowOff>
    </xdr:from>
    <xdr:to>
      <xdr:col>14</xdr:col>
      <xdr:colOff>240560</xdr:colOff>
      <xdr:row>11</xdr:row>
      <xdr:rowOff>153931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6915150" y="133350"/>
          <a:ext cx="4088660" cy="204940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1"/>
  <sheetViews>
    <sheetView tabSelected="1" view="pageBreakPreview" topLeftCell="B1" zoomScale="85" zoomScaleNormal="100" zoomScaleSheetLayoutView="85" workbookViewId="0">
      <selection activeCell="T48" sqref="T48"/>
    </sheetView>
  </sheetViews>
  <sheetFormatPr defaultColWidth="8" defaultRowHeight="17.25" customHeight="1" x14ac:dyDescent="0.15"/>
  <cols>
    <col min="1" max="1" width="1.5" style="398" hidden="1" customWidth="1"/>
    <col min="2" max="3" width="3.125" style="398" customWidth="1"/>
    <col min="4" max="4" width="3" style="398" customWidth="1"/>
    <col min="5" max="5" width="2.625" style="398" customWidth="1"/>
    <col min="6" max="6" width="4.25" style="398" customWidth="1"/>
    <col min="7" max="7" width="3.375" style="398" customWidth="1"/>
    <col min="8" max="8" width="1.875" style="398" customWidth="1"/>
    <col min="9" max="9" width="4.125" style="398" bestFit="1" customWidth="1"/>
    <col min="10" max="10" width="2.125" style="398" customWidth="1"/>
    <col min="11" max="11" width="3.375" style="398" customWidth="1"/>
    <col min="12" max="12" width="2.375" style="398" customWidth="1"/>
    <col min="13" max="13" width="8.5" style="398" customWidth="1"/>
    <col min="14" max="18" width="8.5" style="399" customWidth="1"/>
    <col min="19" max="19" width="2.5" style="398" customWidth="1"/>
    <col min="20" max="20" width="12.625" style="398" customWidth="1"/>
    <col min="21" max="16384" width="8" style="398"/>
  </cols>
  <sheetData>
    <row r="1" spans="2:21" ht="17.25" customHeight="1" x14ac:dyDescent="0.15">
      <c r="R1" s="400"/>
      <c r="T1" s="401"/>
    </row>
    <row r="2" spans="2:21" ht="1.5" customHeight="1" x14ac:dyDescent="0.15"/>
    <row r="3" spans="2:21" ht="17.25" customHeight="1" x14ac:dyDescent="0.15">
      <c r="B3" s="384" t="s">
        <v>193</v>
      </c>
      <c r="C3" s="384"/>
      <c r="D3" s="402"/>
      <c r="E3" s="402"/>
      <c r="F3" s="402"/>
      <c r="G3" s="402"/>
      <c r="H3" s="402"/>
      <c r="I3" s="402"/>
      <c r="J3" s="402"/>
      <c r="K3" s="402"/>
      <c r="L3" s="402"/>
      <c r="M3" s="403"/>
      <c r="N3" s="404"/>
      <c r="O3" s="404"/>
      <c r="P3" s="405" t="s">
        <v>126</v>
      </c>
      <c r="Q3" s="609"/>
      <c r="R3" s="609"/>
      <c r="S3" s="1"/>
      <c r="T3" s="403"/>
      <c r="U3" s="1"/>
    </row>
    <row r="4" spans="2:21" ht="11.25" customHeight="1" x14ac:dyDescent="0.15"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1"/>
      <c r="N4" s="407"/>
      <c r="O4" s="407"/>
      <c r="P4" s="408"/>
      <c r="R4" s="407"/>
      <c r="T4" s="1"/>
    </row>
    <row r="5" spans="2:21" s="414" customFormat="1" ht="14.25" customHeight="1" x14ac:dyDescent="0.15">
      <c r="B5" s="409" t="s">
        <v>355</v>
      </c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1"/>
      <c r="N5" s="407"/>
      <c r="O5" s="407"/>
      <c r="P5" s="412"/>
      <c r="Q5" s="413"/>
      <c r="R5" s="614" t="s">
        <v>127</v>
      </c>
      <c r="T5" s="591"/>
    </row>
    <row r="6" spans="2:21" ht="8.25" customHeight="1" thickBot="1" x14ac:dyDescent="0.2">
      <c r="B6" s="2"/>
      <c r="C6" s="2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6"/>
      <c r="O6" s="417"/>
      <c r="P6" s="416"/>
      <c r="Q6" s="3"/>
      <c r="R6" s="615"/>
      <c r="T6" s="592"/>
    </row>
    <row r="7" spans="2:21" ht="12.75" customHeight="1" x14ac:dyDescent="0.15">
      <c r="B7" s="610"/>
      <c r="C7" s="611"/>
      <c r="D7" s="611"/>
      <c r="E7" s="611"/>
      <c r="F7" s="611"/>
      <c r="G7" s="611"/>
      <c r="H7" s="611"/>
      <c r="I7" s="611"/>
      <c r="J7" s="611"/>
      <c r="K7" s="611"/>
      <c r="L7" s="611"/>
      <c r="M7" s="4" t="s">
        <v>194</v>
      </c>
      <c r="N7" s="5" t="s">
        <v>195</v>
      </c>
      <c r="O7" s="6" t="s">
        <v>196</v>
      </c>
      <c r="P7" s="6" t="s">
        <v>197</v>
      </c>
      <c r="Q7" s="6" t="s">
        <v>198</v>
      </c>
      <c r="R7" s="13" t="s">
        <v>199</v>
      </c>
      <c r="T7" s="68" t="s">
        <v>128</v>
      </c>
    </row>
    <row r="8" spans="2:21" ht="9.75" customHeight="1" x14ac:dyDescent="0.15">
      <c r="B8" s="418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11" t="s">
        <v>356</v>
      </c>
      <c r="N8" s="11" t="s">
        <v>357</v>
      </c>
      <c r="O8" s="12" t="s">
        <v>271</v>
      </c>
      <c r="P8" s="12" t="s">
        <v>271</v>
      </c>
      <c r="Q8" s="12" t="s">
        <v>271</v>
      </c>
      <c r="R8" s="583" t="s">
        <v>271</v>
      </c>
      <c r="T8" s="593" t="s">
        <v>272</v>
      </c>
    </row>
    <row r="9" spans="2:21" ht="12" customHeight="1" thickBot="1" x14ac:dyDescent="0.2">
      <c r="B9" s="418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7" t="s">
        <v>270</v>
      </c>
      <c r="N9" s="8"/>
      <c r="O9" s="9"/>
      <c r="P9" s="9"/>
      <c r="Q9" s="9"/>
      <c r="R9" s="10"/>
      <c r="T9" s="594"/>
    </row>
    <row r="10" spans="2:21" ht="13.5" customHeight="1" thickTop="1" x14ac:dyDescent="0.15">
      <c r="B10" s="612" t="s">
        <v>129</v>
      </c>
      <c r="C10" s="621" t="s">
        <v>12</v>
      </c>
      <c r="D10" s="622"/>
      <c r="E10" s="622"/>
      <c r="F10" s="420"/>
      <c r="G10" s="421" t="s">
        <v>9</v>
      </c>
      <c r="H10" s="421"/>
      <c r="I10" s="421"/>
      <c r="J10" s="421"/>
      <c r="K10" s="421"/>
      <c r="L10" s="421"/>
      <c r="M10" s="616"/>
      <c r="N10" s="618"/>
      <c r="O10" s="597"/>
      <c r="P10" s="597"/>
      <c r="Q10" s="597"/>
      <c r="R10" s="595"/>
      <c r="T10" s="599">
        <v>1</v>
      </c>
    </row>
    <row r="11" spans="2:21" ht="11.25" customHeight="1" x14ac:dyDescent="0.15">
      <c r="B11" s="613"/>
      <c r="C11" s="422"/>
      <c r="D11" s="623" t="s">
        <v>13</v>
      </c>
      <c r="E11" s="623"/>
      <c r="F11" s="423"/>
      <c r="G11" s="424" t="s">
        <v>9</v>
      </c>
      <c r="H11" s="623" t="s">
        <v>23</v>
      </c>
      <c r="I11" s="623"/>
      <c r="J11" s="586"/>
      <c r="K11" s="586"/>
      <c r="L11" s="424" t="s">
        <v>9</v>
      </c>
      <c r="M11" s="617"/>
      <c r="N11" s="619"/>
      <c r="O11" s="598"/>
      <c r="P11" s="598"/>
      <c r="Q11" s="598"/>
      <c r="R11" s="596"/>
      <c r="T11" s="600"/>
    </row>
    <row r="12" spans="2:21" ht="3" customHeight="1" x14ac:dyDescent="0.15">
      <c r="B12" s="613"/>
      <c r="C12" s="422"/>
      <c r="D12" s="425"/>
      <c r="E12" s="426"/>
      <c r="F12" s="425"/>
      <c r="G12" s="425"/>
      <c r="H12" s="425"/>
      <c r="I12" s="425"/>
      <c r="J12" s="425"/>
      <c r="K12" s="425"/>
      <c r="L12" s="425"/>
      <c r="M12" s="427"/>
      <c r="N12" s="428"/>
      <c r="O12" s="429"/>
      <c r="P12" s="429"/>
      <c r="Q12" s="429"/>
      <c r="R12" s="430"/>
      <c r="T12" s="431"/>
    </row>
    <row r="13" spans="2:21" ht="13.5" customHeight="1" x14ac:dyDescent="0.15">
      <c r="B13" s="613"/>
      <c r="C13" s="432"/>
      <c r="D13" s="587" t="s">
        <v>48</v>
      </c>
      <c r="E13" s="587"/>
      <c r="F13" s="587"/>
      <c r="G13" s="620"/>
      <c r="H13" s="620"/>
      <c r="I13" s="433" t="s">
        <v>9</v>
      </c>
      <c r="J13" s="433"/>
      <c r="K13" s="433"/>
      <c r="L13" s="433"/>
      <c r="M13" s="434"/>
      <c r="N13" s="435"/>
      <c r="O13" s="436"/>
      <c r="P13" s="436"/>
      <c r="Q13" s="436"/>
      <c r="R13" s="437"/>
      <c r="T13" s="438">
        <v>1</v>
      </c>
    </row>
    <row r="14" spans="2:21" ht="3" customHeight="1" thickBot="1" x14ac:dyDescent="0.2">
      <c r="B14" s="439"/>
      <c r="C14" s="440"/>
      <c r="D14" s="441"/>
      <c r="E14" s="441"/>
      <c r="F14" s="441"/>
      <c r="G14" s="441"/>
      <c r="H14" s="441"/>
      <c r="I14" s="442"/>
      <c r="J14" s="442"/>
      <c r="K14" s="442"/>
      <c r="L14" s="442"/>
      <c r="M14" s="443"/>
      <c r="N14" s="444"/>
      <c r="O14" s="445"/>
      <c r="P14" s="445"/>
      <c r="Q14" s="445"/>
      <c r="R14" s="446"/>
      <c r="T14" s="445"/>
    </row>
    <row r="15" spans="2:21" ht="15" customHeight="1" thickTop="1" x14ac:dyDescent="0.15">
      <c r="B15" s="624" t="s">
        <v>130</v>
      </c>
      <c r="C15" s="627" t="s">
        <v>131</v>
      </c>
      <c r="D15" s="588" t="s">
        <v>132</v>
      </c>
      <c r="E15" s="447" t="s">
        <v>133</v>
      </c>
      <c r="F15" s="448"/>
      <c r="G15" s="448"/>
      <c r="H15" s="448"/>
      <c r="I15" s="449"/>
      <c r="J15" s="449"/>
      <c r="K15" s="449"/>
      <c r="L15" s="448"/>
      <c r="M15" s="932">
        <f>'24収入積算'!W27</f>
        <v>0</v>
      </c>
      <c r="N15" s="518">
        <f t="shared" ref="N15:R19" si="0">$T15*N$10</f>
        <v>0</v>
      </c>
      <c r="O15" s="519">
        <f t="shared" si="0"/>
        <v>0</v>
      </c>
      <c r="P15" s="519">
        <f t="shared" si="0"/>
        <v>0</v>
      </c>
      <c r="Q15" s="519">
        <f t="shared" si="0"/>
        <v>0</v>
      </c>
      <c r="R15" s="520">
        <f t="shared" si="0"/>
        <v>0</v>
      </c>
      <c r="T15" s="935">
        <f>'24入所収入'!H112</f>
        <v>0</v>
      </c>
    </row>
    <row r="16" spans="2:21" ht="15" customHeight="1" x14ac:dyDescent="0.15">
      <c r="B16" s="625"/>
      <c r="C16" s="628"/>
      <c r="D16" s="589"/>
      <c r="E16" s="450" t="s">
        <v>30</v>
      </c>
      <c r="F16" s="451"/>
      <c r="G16" s="451"/>
      <c r="H16" s="451"/>
      <c r="I16" s="452"/>
      <c r="J16" s="452"/>
      <c r="K16" s="452"/>
      <c r="L16" s="451"/>
      <c r="M16" s="933">
        <f>'24収入積算'!W34</f>
        <v>0</v>
      </c>
      <c r="N16" s="521">
        <f t="shared" si="0"/>
        <v>0</v>
      </c>
      <c r="O16" s="522">
        <f t="shared" si="0"/>
        <v>0</v>
      </c>
      <c r="P16" s="522">
        <f t="shared" si="0"/>
        <v>0</v>
      </c>
      <c r="Q16" s="522">
        <f t="shared" si="0"/>
        <v>0</v>
      </c>
      <c r="R16" s="523">
        <f t="shared" si="0"/>
        <v>0</v>
      </c>
      <c r="T16" s="936">
        <f>'24入所収入'!H113</f>
        <v>0</v>
      </c>
    </row>
    <row r="17" spans="2:20" ht="15" customHeight="1" x14ac:dyDescent="0.15">
      <c r="B17" s="625"/>
      <c r="C17" s="628"/>
      <c r="D17" s="589"/>
      <c r="E17" s="450" t="s">
        <v>31</v>
      </c>
      <c r="F17" s="451"/>
      <c r="G17" s="451"/>
      <c r="H17" s="451"/>
      <c r="I17" s="452"/>
      <c r="J17" s="452"/>
      <c r="K17" s="452"/>
      <c r="L17" s="451"/>
      <c r="M17" s="933">
        <f>'24収入積算'!W37</f>
        <v>0</v>
      </c>
      <c r="N17" s="521">
        <f>$T17*N$10</f>
        <v>0</v>
      </c>
      <c r="O17" s="522">
        <f t="shared" si="0"/>
        <v>0</v>
      </c>
      <c r="P17" s="522">
        <f t="shared" si="0"/>
        <v>0</v>
      </c>
      <c r="Q17" s="522">
        <f t="shared" si="0"/>
        <v>0</v>
      </c>
      <c r="R17" s="523">
        <f t="shared" si="0"/>
        <v>0</v>
      </c>
      <c r="T17" s="936">
        <f>'24入所収入'!H114</f>
        <v>0</v>
      </c>
    </row>
    <row r="18" spans="2:20" ht="15" customHeight="1" x14ac:dyDescent="0.15">
      <c r="B18" s="625"/>
      <c r="C18" s="628"/>
      <c r="D18" s="589"/>
      <c r="E18" s="450" t="s">
        <v>134</v>
      </c>
      <c r="F18" s="451"/>
      <c r="G18" s="451"/>
      <c r="H18" s="451"/>
      <c r="I18" s="452"/>
      <c r="J18" s="452"/>
      <c r="K18" s="452"/>
      <c r="L18" s="451"/>
      <c r="M18" s="933">
        <f>'24収入積算'!W38</f>
        <v>0</v>
      </c>
      <c r="N18" s="521">
        <f t="shared" si="0"/>
        <v>0</v>
      </c>
      <c r="O18" s="522">
        <f t="shared" si="0"/>
        <v>0</v>
      </c>
      <c r="P18" s="522">
        <f t="shared" si="0"/>
        <v>0</v>
      </c>
      <c r="Q18" s="522">
        <f t="shared" si="0"/>
        <v>0</v>
      </c>
      <c r="R18" s="523">
        <f t="shared" si="0"/>
        <v>0</v>
      </c>
      <c r="T18" s="936">
        <f>'24入所収入'!H115</f>
        <v>0</v>
      </c>
    </row>
    <row r="19" spans="2:20" ht="15" customHeight="1" x14ac:dyDescent="0.15">
      <c r="B19" s="625"/>
      <c r="C19" s="628"/>
      <c r="D19" s="589"/>
      <c r="E19" s="454" t="s">
        <v>88</v>
      </c>
      <c r="F19" s="455"/>
      <c r="G19" s="455"/>
      <c r="H19" s="455"/>
      <c r="I19" s="456"/>
      <c r="J19" s="456"/>
      <c r="K19" s="456"/>
      <c r="L19" s="455"/>
      <c r="M19" s="934">
        <f>'24収入積算'!W39</f>
        <v>0</v>
      </c>
      <c r="N19" s="524">
        <f t="shared" si="0"/>
        <v>0</v>
      </c>
      <c r="O19" s="525">
        <f t="shared" si="0"/>
        <v>0</v>
      </c>
      <c r="P19" s="525">
        <f t="shared" si="0"/>
        <v>0</v>
      </c>
      <c r="Q19" s="525">
        <f t="shared" si="0"/>
        <v>0</v>
      </c>
      <c r="R19" s="526">
        <f t="shared" si="0"/>
        <v>0</v>
      </c>
      <c r="T19" s="937">
        <f>'24入所収入'!H116</f>
        <v>0</v>
      </c>
    </row>
    <row r="20" spans="2:20" ht="17.25" customHeight="1" thickBot="1" x14ac:dyDescent="0.2">
      <c r="B20" s="625"/>
      <c r="C20" s="628"/>
      <c r="D20" s="590"/>
      <c r="E20" s="602" t="s">
        <v>135</v>
      </c>
      <c r="F20" s="601"/>
      <c r="G20" s="601"/>
      <c r="H20" s="601"/>
      <c r="I20" s="601" t="s">
        <v>66</v>
      </c>
      <c r="J20" s="601"/>
      <c r="K20" s="601"/>
      <c r="L20" s="601"/>
      <c r="M20" s="530">
        <f t="shared" ref="M20:R20" si="1">SUM(M15:M19)</f>
        <v>0</v>
      </c>
      <c r="N20" s="527">
        <f t="shared" si="1"/>
        <v>0</v>
      </c>
      <c r="O20" s="528">
        <f t="shared" si="1"/>
        <v>0</v>
      </c>
      <c r="P20" s="528">
        <f t="shared" si="1"/>
        <v>0</v>
      </c>
      <c r="Q20" s="528">
        <f t="shared" si="1"/>
        <v>0</v>
      </c>
      <c r="R20" s="529">
        <f t="shared" si="1"/>
        <v>0</v>
      </c>
      <c r="T20" s="457">
        <f>SUM(T15:T19)</f>
        <v>0</v>
      </c>
    </row>
    <row r="21" spans="2:20" ht="15" customHeight="1" x14ac:dyDescent="0.15">
      <c r="B21" s="625"/>
      <c r="C21" s="628"/>
      <c r="D21" s="589" t="s">
        <v>136</v>
      </c>
      <c r="E21" s="458" t="s">
        <v>133</v>
      </c>
      <c r="F21" s="459"/>
      <c r="G21" s="459"/>
      <c r="H21" s="459"/>
      <c r="I21" s="460"/>
      <c r="J21" s="460"/>
      <c r="K21" s="460"/>
      <c r="L21" s="459"/>
      <c r="M21" s="453"/>
      <c r="N21" s="531">
        <f t="shared" ref="N21:R25" si="2">$T21*N$10</f>
        <v>0</v>
      </c>
      <c r="O21" s="532">
        <f t="shared" si="2"/>
        <v>0</v>
      </c>
      <c r="P21" s="532">
        <f t="shared" si="2"/>
        <v>0</v>
      </c>
      <c r="Q21" s="532">
        <f t="shared" si="2"/>
        <v>0</v>
      </c>
      <c r="R21" s="533">
        <f t="shared" si="2"/>
        <v>0</v>
      </c>
      <c r="T21" s="938">
        <f>'24短期収入'!H108</f>
        <v>0</v>
      </c>
    </row>
    <row r="22" spans="2:20" ht="15" customHeight="1" x14ac:dyDescent="0.15">
      <c r="B22" s="625"/>
      <c r="C22" s="628"/>
      <c r="D22" s="589"/>
      <c r="E22" s="450" t="s">
        <v>44</v>
      </c>
      <c r="F22" s="451"/>
      <c r="G22" s="451"/>
      <c r="H22" s="451"/>
      <c r="I22" s="452"/>
      <c r="J22" s="452"/>
      <c r="K22" s="452"/>
      <c r="L22" s="451"/>
      <c r="M22" s="453"/>
      <c r="N22" s="521">
        <f t="shared" si="2"/>
        <v>0</v>
      </c>
      <c r="O22" s="522">
        <f t="shared" si="2"/>
        <v>0</v>
      </c>
      <c r="P22" s="522">
        <f t="shared" si="2"/>
        <v>0</v>
      </c>
      <c r="Q22" s="522">
        <f t="shared" si="2"/>
        <v>0</v>
      </c>
      <c r="R22" s="523">
        <f t="shared" si="2"/>
        <v>0</v>
      </c>
      <c r="T22" s="938">
        <f>'24短期収入'!H109</f>
        <v>0</v>
      </c>
    </row>
    <row r="23" spans="2:20" ht="15" customHeight="1" x14ac:dyDescent="0.15">
      <c r="B23" s="625"/>
      <c r="C23" s="628"/>
      <c r="D23" s="589"/>
      <c r="E23" s="450" t="s">
        <v>105</v>
      </c>
      <c r="F23" s="451"/>
      <c r="G23" s="451"/>
      <c r="H23" s="451"/>
      <c r="I23" s="452"/>
      <c r="J23" s="452"/>
      <c r="K23" s="452"/>
      <c r="L23" s="451"/>
      <c r="M23" s="453"/>
      <c r="N23" s="521">
        <f>$T23*N$10</f>
        <v>0</v>
      </c>
      <c r="O23" s="522">
        <f t="shared" si="2"/>
        <v>0</v>
      </c>
      <c r="P23" s="522">
        <f t="shared" si="2"/>
        <v>0</v>
      </c>
      <c r="Q23" s="522">
        <f t="shared" si="2"/>
        <v>0</v>
      </c>
      <c r="R23" s="523">
        <f t="shared" si="2"/>
        <v>0</v>
      </c>
      <c r="T23" s="938">
        <f>'24短期収入'!H110</f>
        <v>0</v>
      </c>
    </row>
    <row r="24" spans="2:20" ht="15" customHeight="1" x14ac:dyDescent="0.15">
      <c r="B24" s="625"/>
      <c r="C24" s="628"/>
      <c r="D24" s="589"/>
      <c r="E24" s="450" t="s">
        <v>134</v>
      </c>
      <c r="F24" s="451"/>
      <c r="G24" s="451"/>
      <c r="H24" s="451"/>
      <c r="I24" s="452"/>
      <c r="J24" s="452"/>
      <c r="K24" s="452"/>
      <c r="L24" s="451"/>
      <c r="M24" s="453"/>
      <c r="N24" s="521">
        <f t="shared" si="2"/>
        <v>0</v>
      </c>
      <c r="O24" s="522">
        <f t="shared" si="2"/>
        <v>0</v>
      </c>
      <c r="P24" s="522">
        <f t="shared" si="2"/>
        <v>0</v>
      </c>
      <c r="Q24" s="522">
        <f t="shared" si="2"/>
        <v>0</v>
      </c>
      <c r="R24" s="523">
        <f t="shared" si="2"/>
        <v>0</v>
      </c>
      <c r="T24" s="938">
        <f>'24短期収入'!H111</f>
        <v>0</v>
      </c>
    </row>
    <row r="25" spans="2:20" ht="15" customHeight="1" x14ac:dyDescent="0.15">
      <c r="B25" s="625"/>
      <c r="C25" s="628"/>
      <c r="D25" s="589"/>
      <c r="E25" s="454" t="s">
        <v>88</v>
      </c>
      <c r="F25" s="455"/>
      <c r="G25" s="455"/>
      <c r="H25" s="455"/>
      <c r="I25" s="456"/>
      <c r="J25" s="456"/>
      <c r="K25" s="456"/>
      <c r="L25" s="455"/>
      <c r="M25" s="453"/>
      <c r="N25" s="524">
        <f t="shared" si="2"/>
        <v>0</v>
      </c>
      <c r="O25" s="525">
        <f t="shared" si="2"/>
        <v>0</v>
      </c>
      <c r="P25" s="525">
        <f t="shared" si="2"/>
        <v>0</v>
      </c>
      <c r="Q25" s="525">
        <f t="shared" si="2"/>
        <v>0</v>
      </c>
      <c r="R25" s="526">
        <f t="shared" si="2"/>
        <v>0</v>
      </c>
      <c r="T25" s="938">
        <f>'24短期収入'!H112</f>
        <v>0</v>
      </c>
    </row>
    <row r="26" spans="2:20" ht="17.25" customHeight="1" thickBot="1" x14ac:dyDescent="0.2">
      <c r="B26" s="625"/>
      <c r="C26" s="628"/>
      <c r="D26" s="589"/>
      <c r="E26" s="602" t="s">
        <v>137</v>
      </c>
      <c r="F26" s="601"/>
      <c r="G26" s="601"/>
      <c r="H26" s="601"/>
      <c r="I26" s="601" t="s">
        <v>138</v>
      </c>
      <c r="J26" s="601"/>
      <c r="K26" s="601"/>
      <c r="L26" s="601"/>
      <c r="M26" s="530">
        <f t="shared" ref="M26:R26" si="3">SUM(M21:M25)</f>
        <v>0</v>
      </c>
      <c r="N26" s="527">
        <f t="shared" si="3"/>
        <v>0</v>
      </c>
      <c r="O26" s="528">
        <f t="shared" si="3"/>
        <v>0</v>
      </c>
      <c r="P26" s="528">
        <f t="shared" si="3"/>
        <v>0</v>
      </c>
      <c r="Q26" s="528">
        <f t="shared" si="3"/>
        <v>0</v>
      </c>
      <c r="R26" s="529">
        <f t="shared" si="3"/>
        <v>0</v>
      </c>
      <c r="T26" s="939">
        <f>SUM(T21:T25)</f>
        <v>0</v>
      </c>
    </row>
    <row r="27" spans="2:20" ht="17.25" customHeight="1" thickBot="1" x14ac:dyDescent="0.2">
      <c r="B27" s="625"/>
      <c r="C27" s="628"/>
      <c r="D27" s="632" t="s">
        <v>139</v>
      </c>
      <c r="E27" s="603"/>
      <c r="F27" s="603"/>
      <c r="G27" s="603"/>
      <c r="H27" s="603"/>
      <c r="I27" s="603" t="s">
        <v>140</v>
      </c>
      <c r="J27" s="603"/>
      <c r="K27" s="603"/>
      <c r="L27" s="603"/>
      <c r="M27" s="540">
        <f t="shared" ref="M27:R27" si="4">M20+M26</f>
        <v>0</v>
      </c>
      <c r="N27" s="534">
        <f t="shared" si="4"/>
        <v>0</v>
      </c>
      <c r="O27" s="535">
        <f t="shared" si="4"/>
        <v>0</v>
      </c>
      <c r="P27" s="535">
        <f t="shared" si="4"/>
        <v>0</v>
      </c>
      <c r="Q27" s="535">
        <f t="shared" si="4"/>
        <v>0</v>
      </c>
      <c r="R27" s="536">
        <f t="shared" si="4"/>
        <v>0</v>
      </c>
      <c r="T27" s="461">
        <f>T20+T26</f>
        <v>0</v>
      </c>
    </row>
    <row r="28" spans="2:20" ht="15" customHeight="1" x14ac:dyDescent="0.15">
      <c r="B28" s="625"/>
      <c r="C28" s="628"/>
      <c r="D28" s="633" t="s">
        <v>141</v>
      </c>
      <c r="E28" s="459" t="s">
        <v>133</v>
      </c>
      <c r="F28" s="459"/>
      <c r="G28" s="459"/>
      <c r="H28" s="459"/>
      <c r="I28" s="460"/>
      <c r="J28" s="460"/>
      <c r="K28" s="460"/>
      <c r="L28" s="459"/>
      <c r="M28" s="541">
        <f>'24収入積算'!W59</f>
        <v>0</v>
      </c>
      <c r="N28" s="531">
        <f t="shared" ref="N28:R30" si="5">$T28*N$13</f>
        <v>0</v>
      </c>
      <c r="O28" s="532">
        <f t="shared" si="5"/>
        <v>0</v>
      </c>
      <c r="P28" s="532">
        <f t="shared" si="5"/>
        <v>0</v>
      </c>
      <c r="Q28" s="532">
        <f t="shared" si="5"/>
        <v>0</v>
      </c>
      <c r="R28" s="533">
        <f t="shared" si="5"/>
        <v>0</v>
      </c>
      <c r="T28" s="940">
        <f>'24通所収入'!H84</f>
        <v>0</v>
      </c>
    </row>
    <row r="29" spans="2:20" ht="15" customHeight="1" x14ac:dyDescent="0.15">
      <c r="B29" s="625"/>
      <c r="C29" s="628"/>
      <c r="D29" s="634"/>
      <c r="E29" s="451" t="s">
        <v>31</v>
      </c>
      <c r="F29" s="451"/>
      <c r="G29" s="451"/>
      <c r="H29" s="451"/>
      <c r="I29" s="452"/>
      <c r="J29" s="452"/>
      <c r="K29" s="452"/>
      <c r="L29" s="451"/>
      <c r="M29" s="542">
        <f>'24収入積算'!W60</f>
        <v>0</v>
      </c>
      <c r="N29" s="521">
        <f t="shared" si="5"/>
        <v>0</v>
      </c>
      <c r="O29" s="522">
        <f t="shared" si="5"/>
        <v>0</v>
      </c>
      <c r="P29" s="522">
        <f t="shared" si="5"/>
        <v>0</v>
      </c>
      <c r="Q29" s="522">
        <f t="shared" si="5"/>
        <v>0</v>
      </c>
      <c r="R29" s="523">
        <f t="shared" si="5"/>
        <v>0</v>
      </c>
      <c r="T29" s="936">
        <f>'24通所収入'!H85</f>
        <v>0</v>
      </c>
    </row>
    <row r="30" spans="2:20" ht="15" customHeight="1" x14ac:dyDescent="0.15">
      <c r="B30" s="625"/>
      <c r="C30" s="628"/>
      <c r="D30" s="634"/>
      <c r="E30" s="455" t="s">
        <v>134</v>
      </c>
      <c r="F30" s="455"/>
      <c r="G30" s="455"/>
      <c r="H30" s="455"/>
      <c r="I30" s="456"/>
      <c r="J30" s="456"/>
      <c r="K30" s="456"/>
      <c r="L30" s="455"/>
      <c r="M30" s="543">
        <f>'24収入積算'!W61</f>
        <v>0</v>
      </c>
      <c r="N30" s="524">
        <f t="shared" si="5"/>
        <v>0</v>
      </c>
      <c r="O30" s="525">
        <f t="shared" si="5"/>
        <v>0</v>
      </c>
      <c r="P30" s="525">
        <f t="shared" si="5"/>
        <v>0</v>
      </c>
      <c r="Q30" s="525">
        <f t="shared" si="5"/>
        <v>0</v>
      </c>
      <c r="R30" s="526">
        <f t="shared" si="5"/>
        <v>0</v>
      </c>
      <c r="T30" s="941">
        <f>'24通所収入'!H86</f>
        <v>0</v>
      </c>
    </row>
    <row r="31" spans="2:20" ht="17.25" customHeight="1" thickBot="1" x14ac:dyDescent="0.2">
      <c r="B31" s="625"/>
      <c r="C31" s="628"/>
      <c r="D31" s="635"/>
      <c r="E31" s="602" t="s">
        <v>142</v>
      </c>
      <c r="F31" s="601"/>
      <c r="G31" s="601"/>
      <c r="H31" s="601"/>
      <c r="I31" s="601" t="s">
        <v>143</v>
      </c>
      <c r="J31" s="601"/>
      <c r="K31" s="601"/>
      <c r="L31" s="601"/>
      <c r="M31" s="530">
        <f t="shared" ref="M31:R31" si="6">SUM(M28:M30)</f>
        <v>0</v>
      </c>
      <c r="N31" s="527">
        <f t="shared" si="6"/>
        <v>0</v>
      </c>
      <c r="O31" s="528">
        <f t="shared" si="6"/>
        <v>0</v>
      </c>
      <c r="P31" s="528">
        <f t="shared" si="6"/>
        <v>0</v>
      </c>
      <c r="Q31" s="528">
        <f t="shared" si="6"/>
        <v>0</v>
      </c>
      <c r="R31" s="529">
        <f t="shared" si="6"/>
        <v>0</v>
      </c>
      <c r="T31" s="457">
        <f>SUM(T28:T30)</f>
        <v>0</v>
      </c>
    </row>
    <row r="32" spans="2:20" ht="17.25" customHeight="1" thickBot="1" x14ac:dyDescent="0.2">
      <c r="B32" s="625"/>
      <c r="C32" s="628"/>
      <c r="D32" s="630" t="s">
        <v>144</v>
      </c>
      <c r="E32" s="631"/>
      <c r="F32" s="631"/>
      <c r="G32" s="631"/>
      <c r="H32" s="631"/>
      <c r="I32" s="604" t="s">
        <v>145</v>
      </c>
      <c r="J32" s="604"/>
      <c r="K32" s="604"/>
      <c r="L32" s="604"/>
      <c r="M32" s="544">
        <f t="shared" ref="M32:R32" si="7">M27+M31</f>
        <v>0</v>
      </c>
      <c r="N32" s="537">
        <f t="shared" si="7"/>
        <v>0</v>
      </c>
      <c r="O32" s="538">
        <f t="shared" si="7"/>
        <v>0</v>
      </c>
      <c r="P32" s="538">
        <f t="shared" si="7"/>
        <v>0</v>
      </c>
      <c r="Q32" s="538">
        <f t="shared" si="7"/>
        <v>0</v>
      </c>
      <c r="R32" s="539">
        <f t="shared" si="7"/>
        <v>0</v>
      </c>
      <c r="T32" s="462">
        <f>T27+T31</f>
        <v>0</v>
      </c>
    </row>
    <row r="33" spans="2:20" ht="15" customHeight="1" thickTop="1" x14ac:dyDescent="0.15">
      <c r="B33" s="625"/>
      <c r="C33" s="588" t="s">
        <v>146</v>
      </c>
      <c r="D33" s="463" t="s">
        <v>147</v>
      </c>
      <c r="E33" s="464"/>
      <c r="F33" s="464"/>
      <c r="G33" s="464"/>
      <c r="H33" s="464"/>
      <c r="I33" s="464"/>
      <c r="J33" s="464"/>
      <c r="K33" s="464"/>
      <c r="L33" s="464"/>
      <c r="M33" s="465"/>
      <c r="N33" s="545">
        <f>$T$33</f>
        <v>0</v>
      </c>
      <c r="O33" s="546">
        <f>$T$33</f>
        <v>0</v>
      </c>
      <c r="P33" s="546">
        <f>$T$33</f>
        <v>0</v>
      </c>
      <c r="Q33" s="546">
        <f>$T$33</f>
        <v>0</v>
      </c>
      <c r="R33" s="547">
        <f>$T$33</f>
        <v>0</v>
      </c>
      <c r="T33" s="942">
        <f>'24支出'!D6</f>
        <v>0</v>
      </c>
    </row>
    <row r="34" spans="2:20" ht="15" customHeight="1" x14ac:dyDescent="0.15">
      <c r="B34" s="625"/>
      <c r="C34" s="589"/>
      <c r="D34" s="466" t="s">
        <v>148</v>
      </c>
      <c r="E34" s="467"/>
      <c r="F34" s="467"/>
      <c r="G34" s="467"/>
      <c r="H34" s="467"/>
      <c r="I34" s="467"/>
      <c r="J34" s="467"/>
      <c r="K34" s="467"/>
      <c r="L34" s="467"/>
      <c r="M34" s="468"/>
      <c r="N34" s="548">
        <f>$T$34</f>
        <v>0</v>
      </c>
      <c r="O34" s="549">
        <f>$T$34</f>
        <v>0</v>
      </c>
      <c r="P34" s="549">
        <f>$T$34</f>
        <v>0</v>
      </c>
      <c r="Q34" s="549">
        <f>$T$34</f>
        <v>0</v>
      </c>
      <c r="R34" s="550">
        <f>$T$34</f>
        <v>0</v>
      </c>
      <c r="T34" s="943">
        <f>'24支出'!D9</f>
        <v>0</v>
      </c>
    </row>
    <row r="35" spans="2:20" ht="15" customHeight="1" x14ac:dyDescent="0.15">
      <c r="B35" s="625"/>
      <c r="C35" s="589"/>
      <c r="D35" s="466"/>
      <c r="E35" s="467" t="s">
        <v>149</v>
      </c>
      <c r="F35" s="467"/>
      <c r="G35" s="467"/>
      <c r="H35" s="467"/>
      <c r="I35" s="467"/>
      <c r="J35" s="467"/>
      <c r="K35" s="467"/>
      <c r="L35" s="467"/>
      <c r="M35" s="468"/>
      <c r="N35" s="548">
        <f>$T$35</f>
        <v>0</v>
      </c>
      <c r="O35" s="549">
        <f>$T$35</f>
        <v>0</v>
      </c>
      <c r="P35" s="549">
        <f>$T$35</f>
        <v>0</v>
      </c>
      <c r="Q35" s="549">
        <f>$T$35</f>
        <v>0</v>
      </c>
      <c r="R35" s="550">
        <f>$T$35</f>
        <v>0</v>
      </c>
      <c r="T35" s="943">
        <f>'24支出'!D11</f>
        <v>0</v>
      </c>
    </row>
    <row r="36" spans="2:20" ht="15" customHeight="1" x14ac:dyDescent="0.15">
      <c r="B36" s="625"/>
      <c r="C36" s="589"/>
      <c r="D36" s="466" t="s">
        <v>150</v>
      </c>
      <c r="E36" s="467"/>
      <c r="F36" s="467"/>
      <c r="G36" s="467"/>
      <c r="H36" s="467"/>
      <c r="I36" s="467"/>
      <c r="J36" s="467"/>
      <c r="K36" s="467"/>
      <c r="L36" s="467"/>
      <c r="M36" s="468"/>
      <c r="N36" s="548">
        <f>$T$36</f>
        <v>0</v>
      </c>
      <c r="O36" s="549">
        <f>$T$36</f>
        <v>0</v>
      </c>
      <c r="P36" s="549">
        <f>$T$36</f>
        <v>0</v>
      </c>
      <c r="Q36" s="549">
        <f>$T$36</f>
        <v>0</v>
      </c>
      <c r="R36" s="550">
        <f>$T$36</f>
        <v>0</v>
      </c>
      <c r="T36" s="943">
        <f>'24支出'!D15</f>
        <v>0</v>
      </c>
    </row>
    <row r="37" spans="2:20" ht="15" customHeight="1" x14ac:dyDescent="0.15">
      <c r="B37" s="625"/>
      <c r="C37" s="589"/>
      <c r="D37" s="466"/>
      <c r="E37" s="467" t="s">
        <v>151</v>
      </c>
      <c r="F37" s="467"/>
      <c r="G37" s="467"/>
      <c r="H37" s="467"/>
      <c r="I37" s="467"/>
      <c r="J37" s="467"/>
      <c r="K37" s="467"/>
      <c r="L37" s="467"/>
      <c r="M37" s="468"/>
      <c r="N37" s="548">
        <f>$T$37</f>
        <v>0</v>
      </c>
      <c r="O37" s="549">
        <f>$T$37</f>
        <v>0</v>
      </c>
      <c r="P37" s="549">
        <f>$T$37</f>
        <v>0</v>
      </c>
      <c r="Q37" s="549">
        <f>$T$37</f>
        <v>0</v>
      </c>
      <c r="R37" s="550">
        <f>$T$37</f>
        <v>0</v>
      </c>
      <c r="T37" s="943">
        <f>'24支出'!D24</f>
        <v>0</v>
      </c>
    </row>
    <row r="38" spans="2:20" ht="15" customHeight="1" x14ac:dyDescent="0.15">
      <c r="B38" s="625"/>
      <c r="C38" s="589"/>
      <c r="D38" s="466" t="s">
        <v>152</v>
      </c>
      <c r="E38" s="467"/>
      <c r="F38" s="467"/>
      <c r="G38" s="467"/>
      <c r="H38" s="467"/>
      <c r="I38" s="467"/>
      <c r="J38" s="467"/>
      <c r="K38" s="467"/>
      <c r="L38" s="467"/>
      <c r="M38" s="468"/>
      <c r="N38" s="548">
        <f>$T$38</f>
        <v>0</v>
      </c>
      <c r="O38" s="549">
        <f>$T$38</f>
        <v>0</v>
      </c>
      <c r="P38" s="549">
        <f>$T$38</f>
        <v>0</v>
      </c>
      <c r="Q38" s="549">
        <f>$T$38</f>
        <v>0</v>
      </c>
      <c r="R38" s="550">
        <f>$T$38</f>
        <v>0</v>
      </c>
      <c r="T38" s="943">
        <f>'24支出'!D30</f>
        <v>0</v>
      </c>
    </row>
    <row r="39" spans="2:20" ht="15" customHeight="1" x14ac:dyDescent="0.15">
      <c r="B39" s="625"/>
      <c r="C39" s="589"/>
      <c r="D39" s="466"/>
      <c r="E39" s="467" t="s">
        <v>153</v>
      </c>
      <c r="F39" s="467"/>
      <c r="G39" s="467"/>
      <c r="H39" s="467"/>
      <c r="I39" s="467"/>
      <c r="J39" s="467"/>
      <c r="K39" s="467"/>
      <c r="L39" s="467"/>
      <c r="M39" s="468"/>
      <c r="N39" s="548">
        <f>$T$39</f>
        <v>0</v>
      </c>
      <c r="O39" s="549">
        <f>$T$39</f>
        <v>0</v>
      </c>
      <c r="P39" s="549">
        <f>$T$39</f>
        <v>0</v>
      </c>
      <c r="Q39" s="549">
        <f>$T$39</f>
        <v>0</v>
      </c>
      <c r="R39" s="550">
        <f>$T$39</f>
        <v>0</v>
      </c>
      <c r="T39" s="943">
        <f>'24支出'!D31</f>
        <v>0</v>
      </c>
    </row>
    <row r="40" spans="2:20" ht="15" customHeight="1" x14ac:dyDescent="0.15">
      <c r="B40" s="625"/>
      <c r="C40" s="589"/>
      <c r="D40" s="473" t="s">
        <v>154</v>
      </c>
      <c r="E40" s="474"/>
      <c r="F40" s="474"/>
      <c r="G40" s="474"/>
      <c r="H40" s="474"/>
      <c r="I40" s="474"/>
      <c r="J40" s="474"/>
      <c r="K40" s="474"/>
      <c r="L40" s="474"/>
      <c r="M40" s="468"/>
      <c r="N40" s="548">
        <f>$T$40</f>
        <v>0</v>
      </c>
      <c r="O40" s="549">
        <f>$T$40</f>
        <v>0</v>
      </c>
      <c r="P40" s="549">
        <f>$T$40</f>
        <v>0</v>
      </c>
      <c r="Q40" s="549">
        <f>$T$40</f>
        <v>0</v>
      </c>
      <c r="R40" s="550">
        <f>$T$40</f>
        <v>0</v>
      </c>
      <c r="T40" s="943">
        <f>'24支出'!D33</f>
        <v>0</v>
      </c>
    </row>
    <row r="41" spans="2:20" ht="15.75" customHeight="1" x14ac:dyDescent="0.15">
      <c r="B41" s="625"/>
      <c r="C41" s="589"/>
      <c r="D41" s="473" t="s">
        <v>155</v>
      </c>
      <c r="E41" s="474"/>
      <c r="F41" s="474"/>
      <c r="G41" s="474"/>
      <c r="H41" s="474"/>
      <c r="I41" s="474"/>
      <c r="J41" s="475" t="s">
        <v>156</v>
      </c>
      <c r="K41" s="475"/>
      <c r="L41" s="476" t="s">
        <v>157</v>
      </c>
      <c r="M41" s="468"/>
      <c r="N41" s="469"/>
      <c r="O41" s="470"/>
      <c r="P41" s="470"/>
      <c r="Q41" s="470"/>
      <c r="R41" s="471"/>
      <c r="T41" s="490"/>
    </row>
    <row r="42" spans="2:20" ht="17.25" customHeight="1" thickBot="1" x14ac:dyDescent="0.2">
      <c r="B42" s="625"/>
      <c r="C42" s="629"/>
      <c r="D42" s="607" t="s">
        <v>158</v>
      </c>
      <c r="E42" s="608"/>
      <c r="F42" s="608"/>
      <c r="G42" s="608"/>
      <c r="H42" s="608"/>
      <c r="I42" s="638" t="s">
        <v>159</v>
      </c>
      <c r="J42" s="638"/>
      <c r="K42" s="638"/>
      <c r="L42" s="638"/>
      <c r="M42" s="551">
        <f t="shared" ref="M42:R42" si="8">SUM(M33:M41)</f>
        <v>0</v>
      </c>
      <c r="N42" s="552">
        <f t="shared" si="8"/>
        <v>0</v>
      </c>
      <c r="O42" s="553">
        <f t="shared" si="8"/>
        <v>0</v>
      </c>
      <c r="P42" s="553">
        <f t="shared" si="8"/>
        <v>0</v>
      </c>
      <c r="Q42" s="553">
        <f t="shared" si="8"/>
        <v>0</v>
      </c>
      <c r="R42" s="554">
        <f t="shared" si="8"/>
        <v>0</v>
      </c>
      <c r="T42" s="477"/>
    </row>
    <row r="43" spans="2:20" ht="17.25" customHeight="1" thickTop="1" thickBot="1" x14ac:dyDescent="0.2">
      <c r="B43" s="626"/>
      <c r="C43" s="636" t="s">
        <v>160</v>
      </c>
      <c r="D43" s="637"/>
      <c r="E43" s="637"/>
      <c r="F43" s="637"/>
      <c r="G43" s="637"/>
      <c r="H43" s="637"/>
      <c r="I43" s="605" t="s">
        <v>161</v>
      </c>
      <c r="J43" s="605"/>
      <c r="K43" s="605"/>
      <c r="L43" s="605"/>
      <c r="M43" s="556">
        <f>M32-M42</f>
        <v>0</v>
      </c>
      <c r="N43" s="557">
        <f>N32-N42</f>
        <v>0</v>
      </c>
      <c r="O43" s="558">
        <f>O32-O42</f>
        <v>0</v>
      </c>
      <c r="P43" s="558">
        <f t="shared" ref="P43:R43" si="9">P32-P42</f>
        <v>0</v>
      </c>
      <c r="Q43" s="558">
        <f t="shared" si="9"/>
        <v>0</v>
      </c>
      <c r="R43" s="559">
        <f t="shared" si="9"/>
        <v>0</v>
      </c>
      <c r="S43" s="555"/>
      <c r="T43" s="477"/>
    </row>
    <row r="44" spans="2:20" ht="18.75" customHeight="1" thickTop="1" x14ac:dyDescent="0.15">
      <c r="B44" s="624" t="s">
        <v>162</v>
      </c>
      <c r="C44" s="627" t="s">
        <v>163</v>
      </c>
      <c r="D44" s="478" t="s">
        <v>164</v>
      </c>
      <c r="E44" s="479"/>
      <c r="F44" s="479"/>
      <c r="G44" s="479"/>
      <c r="H44" s="479"/>
      <c r="I44" s="479"/>
      <c r="J44" s="479"/>
      <c r="K44" s="479"/>
      <c r="L44" s="479"/>
      <c r="M44" s="480"/>
      <c r="N44" s="481"/>
      <c r="O44" s="482"/>
      <c r="P44" s="482"/>
      <c r="Q44" s="482"/>
      <c r="R44" s="483"/>
      <c r="T44" s="472"/>
    </row>
    <row r="45" spans="2:20" ht="17.25" customHeight="1" thickBot="1" x14ac:dyDescent="0.2">
      <c r="B45" s="625"/>
      <c r="C45" s="628"/>
      <c r="D45" s="655" t="s">
        <v>144</v>
      </c>
      <c r="E45" s="656"/>
      <c r="F45" s="656"/>
      <c r="G45" s="656"/>
      <c r="H45" s="656"/>
      <c r="I45" s="606" t="s">
        <v>165</v>
      </c>
      <c r="J45" s="606"/>
      <c r="K45" s="606"/>
      <c r="L45" s="606"/>
      <c r="M45" s="560">
        <f>M44</f>
        <v>0</v>
      </c>
      <c r="N45" s="561">
        <f t="shared" ref="N45:R45" si="10">N44</f>
        <v>0</v>
      </c>
      <c r="O45" s="562">
        <f t="shared" si="10"/>
        <v>0</v>
      </c>
      <c r="P45" s="562">
        <f t="shared" si="10"/>
        <v>0</v>
      </c>
      <c r="Q45" s="562">
        <f t="shared" si="10"/>
        <v>0</v>
      </c>
      <c r="R45" s="563">
        <f t="shared" si="10"/>
        <v>0</v>
      </c>
      <c r="T45" s="477"/>
    </row>
    <row r="46" spans="2:20" ht="15" customHeight="1" thickTop="1" x14ac:dyDescent="0.15">
      <c r="B46" s="625"/>
      <c r="C46" s="627" t="s">
        <v>166</v>
      </c>
      <c r="D46" s="479" t="s">
        <v>167</v>
      </c>
      <c r="E46" s="479"/>
      <c r="F46" s="479"/>
      <c r="G46" s="479"/>
      <c r="H46" s="479"/>
      <c r="I46" s="479"/>
      <c r="J46" s="479"/>
      <c r="K46" s="479"/>
      <c r="L46" s="479"/>
      <c r="M46" s="480"/>
      <c r="N46" s="481"/>
      <c r="O46" s="482"/>
      <c r="P46" s="482"/>
      <c r="Q46" s="482"/>
      <c r="R46" s="484"/>
      <c r="T46" s="472"/>
    </row>
    <row r="47" spans="2:20" ht="15" customHeight="1" x14ac:dyDescent="0.15">
      <c r="B47" s="625"/>
      <c r="C47" s="628"/>
      <c r="D47" s="485"/>
      <c r="E47" s="486" t="s">
        <v>168</v>
      </c>
      <c r="F47" s="467"/>
      <c r="G47" s="467"/>
      <c r="H47" s="467"/>
      <c r="I47" s="467"/>
      <c r="J47" s="467"/>
      <c r="K47" s="467"/>
      <c r="L47" s="467"/>
      <c r="M47" s="468"/>
      <c r="N47" s="469"/>
      <c r="O47" s="470"/>
      <c r="P47" s="470"/>
      <c r="Q47" s="470"/>
      <c r="R47" s="471"/>
      <c r="T47" s="472"/>
    </row>
    <row r="48" spans="2:20" ht="15" customHeight="1" x14ac:dyDescent="0.15">
      <c r="B48" s="625"/>
      <c r="C48" s="628"/>
      <c r="D48" s="487"/>
      <c r="E48" s="486" t="s">
        <v>169</v>
      </c>
      <c r="F48" s="474"/>
      <c r="G48" s="474"/>
      <c r="H48" s="474"/>
      <c r="I48" s="474"/>
      <c r="J48" s="474"/>
      <c r="K48" s="467"/>
      <c r="L48" s="467"/>
      <c r="M48" s="468"/>
      <c r="N48" s="469"/>
      <c r="O48" s="470"/>
      <c r="P48" s="470"/>
      <c r="Q48" s="470"/>
      <c r="R48" s="471"/>
      <c r="T48" s="472"/>
    </row>
    <row r="49" spans="2:20" ht="15" customHeight="1" x14ac:dyDescent="0.15">
      <c r="B49" s="625"/>
      <c r="C49" s="628"/>
      <c r="D49" s="475" t="s">
        <v>170</v>
      </c>
      <c r="E49" s="475"/>
      <c r="F49" s="475"/>
      <c r="G49" s="475"/>
      <c r="H49" s="475"/>
      <c r="I49" s="475"/>
      <c r="J49" s="475"/>
      <c r="K49" s="475"/>
      <c r="L49" s="475"/>
      <c r="M49" s="488"/>
      <c r="N49" s="489"/>
      <c r="O49" s="490"/>
      <c r="P49" s="490"/>
      <c r="Q49" s="490"/>
      <c r="R49" s="491"/>
      <c r="T49" s="472"/>
    </row>
    <row r="50" spans="2:20" ht="17.25" customHeight="1" thickBot="1" x14ac:dyDescent="0.2">
      <c r="B50" s="625"/>
      <c r="C50" s="628"/>
      <c r="D50" s="655" t="s">
        <v>158</v>
      </c>
      <c r="E50" s="656"/>
      <c r="F50" s="656"/>
      <c r="G50" s="656"/>
      <c r="H50" s="656"/>
      <c r="I50" s="606" t="s">
        <v>171</v>
      </c>
      <c r="J50" s="606"/>
      <c r="K50" s="647"/>
      <c r="L50" s="647"/>
      <c r="M50" s="564">
        <f>SUM(M46:M49)</f>
        <v>0</v>
      </c>
      <c r="N50" s="565">
        <f t="shared" ref="N50:R50" si="11">SUM(N46:N49)</f>
        <v>0</v>
      </c>
      <c r="O50" s="566">
        <f t="shared" si="11"/>
        <v>0</v>
      </c>
      <c r="P50" s="566">
        <f t="shared" si="11"/>
        <v>0</v>
      </c>
      <c r="Q50" s="566">
        <f t="shared" si="11"/>
        <v>0</v>
      </c>
      <c r="R50" s="567">
        <f t="shared" si="11"/>
        <v>0</v>
      </c>
      <c r="T50" s="477"/>
    </row>
    <row r="51" spans="2:20" ht="17.25" customHeight="1" thickBot="1" x14ac:dyDescent="0.2">
      <c r="B51" s="625"/>
      <c r="C51" s="652" t="s">
        <v>160</v>
      </c>
      <c r="D51" s="653"/>
      <c r="E51" s="653"/>
      <c r="F51" s="653"/>
      <c r="G51" s="653"/>
      <c r="H51" s="653"/>
      <c r="I51" s="651" t="s">
        <v>172</v>
      </c>
      <c r="J51" s="651"/>
      <c r="K51" s="651"/>
      <c r="L51" s="651"/>
      <c r="M51" s="568">
        <f>M45-M50</f>
        <v>0</v>
      </c>
      <c r="N51" s="569">
        <f t="shared" ref="N51:R51" si="12">N45-N50</f>
        <v>0</v>
      </c>
      <c r="O51" s="570">
        <f t="shared" si="12"/>
        <v>0</v>
      </c>
      <c r="P51" s="570">
        <f t="shared" si="12"/>
        <v>0</v>
      </c>
      <c r="Q51" s="570">
        <f t="shared" si="12"/>
        <v>0</v>
      </c>
      <c r="R51" s="571">
        <f t="shared" si="12"/>
        <v>0</v>
      </c>
      <c r="T51" s="477"/>
    </row>
    <row r="52" spans="2:20" ht="17.25" customHeight="1" thickTop="1" x14ac:dyDescent="0.15">
      <c r="B52" s="643" t="s">
        <v>173</v>
      </c>
      <c r="C52" s="644"/>
      <c r="D52" s="644"/>
      <c r="E52" s="644"/>
      <c r="F52" s="644"/>
      <c r="G52" s="644"/>
      <c r="H52" s="644"/>
      <c r="I52" s="654" t="s">
        <v>174</v>
      </c>
      <c r="J52" s="654"/>
      <c r="K52" s="654"/>
      <c r="L52" s="654"/>
      <c r="M52" s="572">
        <f>M32+M45</f>
        <v>0</v>
      </c>
      <c r="N52" s="573">
        <f t="shared" ref="N52:R52" si="13">N32+N45</f>
        <v>0</v>
      </c>
      <c r="O52" s="574">
        <f t="shared" si="13"/>
        <v>0</v>
      </c>
      <c r="P52" s="574">
        <f t="shared" si="13"/>
        <v>0</v>
      </c>
      <c r="Q52" s="574">
        <f t="shared" si="13"/>
        <v>0</v>
      </c>
      <c r="R52" s="575">
        <f t="shared" si="13"/>
        <v>0</v>
      </c>
      <c r="T52" s="477"/>
    </row>
    <row r="53" spans="2:20" ht="17.25" customHeight="1" thickBot="1" x14ac:dyDescent="0.2">
      <c r="B53" s="645" t="s">
        <v>175</v>
      </c>
      <c r="C53" s="646"/>
      <c r="D53" s="646"/>
      <c r="E53" s="646"/>
      <c r="F53" s="646"/>
      <c r="G53" s="646"/>
      <c r="H53" s="646"/>
      <c r="I53" s="608" t="s">
        <v>176</v>
      </c>
      <c r="J53" s="608"/>
      <c r="K53" s="608"/>
      <c r="L53" s="608"/>
      <c r="M53" s="551">
        <f>M42+M50</f>
        <v>0</v>
      </c>
      <c r="N53" s="552">
        <f t="shared" ref="N53:R53" si="14">N42+N50</f>
        <v>0</v>
      </c>
      <c r="O53" s="553">
        <f t="shared" si="14"/>
        <v>0</v>
      </c>
      <c r="P53" s="553">
        <f t="shared" si="14"/>
        <v>0</v>
      </c>
      <c r="Q53" s="553">
        <f t="shared" si="14"/>
        <v>0</v>
      </c>
      <c r="R53" s="554">
        <f t="shared" si="14"/>
        <v>0</v>
      </c>
      <c r="T53" s="477"/>
    </row>
    <row r="54" spans="2:20" ht="17.25" customHeight="1" thickTop="1" thickBot="1" x14ac:dyDescent="0.2">
      <c r="B54" s="641" t="s">
        <v>177</v>
      </c>
      <c r="C54" s="642"/>
      <c r="D54" s="642"/>
      <c r="E54" s="642"/>
      <c r="F54" s="642"/>
      <c r="G54" s="642"/>
      <c r="H54" s="642"/>
      <c r="I54" s="648" t="s">
        <v>178</v>
      </c>
      <c r="J54" s="648"/>
      <c r="K54" s="648"/>
      <c r="L54" s="648"/>
      <c r="M54" s="568">
        <f>M52-M53</f>
        <v>0</v>
      </c>
      <c r="N54" s="569">
        <f t="shared" ref="N54:R54" si="15">N52-N53</f>
        <v>0</v>
      </c>
      <c r="O54" s="570">
        <f t="shared" si="15"/>
        <v>0</v>
      </c>
      <c r="P54" s="570">
        <f t="shared" si="15"/>
        <v>0</v>
      </c>
      <c r="Q54" s="570">
        <f t="shared" si="15"/>
        <v>0</v>
      </c>
      <c r="R54" s="571">
        <f t="shared" si="15"/>
        <v>0</v>
      </c>
      <c r="T54" s="477"/>
    </row>
    <row r="55" spans="2:20" ht="17.25" customHeight="1" thickTop="1" thickBot="1" x14ac:dyDescent="0.2">
      <c r="B55" s="649" t="s">
        <v>179</v>
      </c>
      <c r="C55" s="650"/>
      <c r="D55" s="650"/>
      <c r="E55" s="650"/>
      <c r="F55" s="650"/>
      <c r="G55" s="650"/>
      <c r="H55" s="650"/>
      <c r="I55" s="496"/>
      <c r="J55" s="496"/>
      <c r="K55" s="496"/>
      <c r="L55" s="497" t="s">
        <v>180</v>
      </c>
      <c r="M55" s="492"/>
      <c r="N55" s="493"/>
      <c r="O55" s="494"/>
      <c r="P55" s="494"/>
      <c r="Q55" s="494"/>
      <c r="R55" s="495"/>
      <c r="T55" s="472"/>
    </row>
    <row r="56" spans="2:20" ht="17.25" customHeight="1" thickBot="1" x14ac:dyDescent="0.2">
      <c r="B56" s="668" t="s">
        <v>181</v>
      </c>
      <c r="C56" s="669"/>
      <c r="D56" s="669"/>
      <c r="E56" s="669"/>
      <c r="F56" s="669"/>
      <c r="G56" s="669"/>
      <c r="H56" s="669"/>
      <c r="I56" s="653" t="s">
        <v>182</v>
      </c>
      <c r="J56" s="653"/>
      <c r="K56" s="653"/>
      <c r="L56" s="653"/>
      <c r="M56" s="568">
        <f>M54-M55</f>
        <v>0</v>
      </c>
      <c r="N56" s="569">
        <f t="shared" ref="N56:R56" si="16">N54-N55</f>
        <v>0</v>
      </c>
      <c r="O56" s="570">
        <f t="shared" si="16"/>
        <v>0</v>
      </c>
      <c r="P56" s="570">
        <f t="shared" si="16"/>
        <v>0</v>
      </c>
      <c r="Q56" s="570">
        <f t="shared" si="16"/>
        <v>0</v>
      </c>
      <c r="R56" s="571">
        <f t="shared" si="16"/>
        <v>0</v>
      </c>
      <c r="T56" s="477"/>
    </row>
    <row r="57" spans="2:20" ht="17.25" customHeight="1" thickTop="1" thickBot="1" x14ac:dyDescent="0.2">
      <c r="B57" s="639" t="s">
        <v>183</v>
      </c>
      <c r="C57" s="640"/>
      <c r="D57" s="640"/>
      <c r="E57" s="640"/>
      <c r="F57" s="640"/>
      <c r="G57" s="640"/>
      <c r="H57" s="640"/>
      <c r="I57" s="663" t="s">
        <v>210</v>
      </c>
      <c r="J57" s="663"/>
      <c r="K57" s="663"/>
      <c r="L57" s="663"/>
      <c r="M57" s="568">
        <f>M56+M41</f>
        <v>0</v>
      </c>
      <c r="N57" s="569">
        <f t="shared" ref="N57:R57" si="17">N56+N41</f>
        <v>0</v>
      </c>
      <c r="O57" s="570">
        <f t="shared" si="17"/>
        <v>0</v>
      </c>
      <c r="P57" s="570">
        <f t="shared" si="17"/>
        <v>0</v>
      </c>
      <c r="Q57" s="570">
        <f t="shared" si="17"/>
        <v>0</v>
      </c>
      <c r="R57" s="571">
        <f t="shared" si="17"/>
        <v>0</v>
      </c>
      <c r="T57" s="477"/>
    </row>
    <row r="58" spans="2:20" ht="17.25" customHeight="1" thickTop="1" x14ac:dyDescent="0.15">
      <c r="B58" s="657" t="s">
        <v>184</v>
      </c>
      <c r="C58" s="658"/>
      <c r="D58" s="658"/>
      <c r="E58" s="658"/>
      <c r="F58" s="658"/>
      <c r="G58" s="658"/>
      <c r="H58" s="658"/>
      <c r="I58" s="498"/>
      <c r="J58" s="498"/>
      <c r="K58" s="498"/>
      <c r="L58" s="419" t="s">
        <v>185</v>
      </c>
      <c r="M58" s="492"/>
      <c r="N58" s="493"/>
      <c r="O58" s="494"/>
      <c r="P58" s="494"/>
      <c r="Q58" s="494"/>
      <c r="R58" s="495"/>
      <c r="T58" s="477"/>
    </row>
    <row r="59" spans="2:20" ht="15" customHeight="1" x14ac:dyDescent="0.15">
      <c r="B59" s="499"/>
      <c r="C59" s="666" t="s">
        <v>186</v>
      </c>
      <c r="D59" s="667"/>
      <c r="E59" s="667"/>
      <c r="F59" s="667"/>
      <c r="G59" s="667"/>
      <c r="H59" s="667"/>
      <c r="I59" s="500"/>
      <c r="J59" s="500"/>
      <c r="K59" s="500"/>
      <c r="L59" s="500"/>
      <c r="M59" s="501"/>
      <c r="N59" s="502"/>
      <c r="O59" s="503"/>
      <c r="P59" s="503"/>
      <c r="Q59" s="503"/>
      <c r="R59" s="504"/>
      <c r="T59" s="472"/>
    </row>
    <row r="60" spans="2:20" ht="15" customHeight="1" thickBot="1" x14ac:dyDescent="0.2">
      <c r="B60" s="505"/>
      <c r="C60" s="661" t="s">
        <v>187</v>
      </c>
      <c r="D60" s="662"/>
      <c r="E60" s="662"/>
      <c r="F60" s="662"/>
      <c r="G60" s="662"/>
      <c r="H60" s="662"/>
      <c r="I60" s="474"/>
      <c r="J60" s="474"/>
      <c r="K60" s="474"/>
      <c r="L60" s="474"/>
      <c r="M60" s="506"/>
      <c r="N60" s="507"/>
      <c r="O60" s="508"/>
      <c r="P60" s="508"/>
      <c r="Q60" s="508"/>
      <c r="R60" s="509"/>
      <c r="T60" s="472"/>
    </row>
    <row r="61" spans="2:20" ht="18" customHeight="1" thickTop="1" thickBot="1" x14ac:dyDescent="0.2">
      <c r="B61" s="664" t="s">
        <v>188</v>
      </c>
      <c r="C61" s="665"/>
      <c r="D61" s="665"/>
      <c r="E61" s="665"/>
      <c r="F61" s="665"/>
      <c r="G61" s="665"/>
      <c r="H61" s="665"/>
      <c r="I61" s="665"/>
      <c r="J61" s="659" t="s">
        <v>189</v>
      </c>
      <c r="K61" s="659"/>
      <c r="L61" s="659"/>
      <c r="M61" s="576">
        <f>M57-M58</f>
        <v>0</v>
      </c>
      <c r="N61" s="577">
        <f t="shared" ref="N61:Q61" si="18">N57-N58</f>
        <v>0</v>
      </c>
      <c r="O61" s="578">
        <f t="shared" si="18"/>
        <v>0</v>
      </c>
      <c r="P61" s="578">
        <f t="shared" si="18"/>
        <v>0</v>
      </c>
      <c r="Q61" s="578">
        <f t="shared" si="18"/>
        <v>0</v>
      </c>
      <c r="R61" s="579">
        <f>R57-R58</f>
        <v>0</v>
      </c>
      <c r="T61" s="477"/>
    </row>
    <row r="62" spans="2:20" ht="18.75" customHeight="1" thickTop="1" thickBot="1" x14ac:dyDescent="0.2">
      <c r="B62" s="657" t="s">
        <v>190</v>
      </c>
      <c r="C62" s="658"/>
      <c r="D62" s="658"/>
      <c r="E62" s="658"/>
      <c r="F62" s="658"/>
      <c r="G62" s="658"/>
      <c r="H62" s="658"/>
      <c r="I62" s="660" t="s">
        <v>191</v>
      </c>
      <c r="J62" s="660"/>
      <c r="K62" s="660"/>
      <c r="L62" s="660"/>
      <c r="M62" s="510"/>
      <c r="N62" s="580">
        <f>N61+M62</f>
        <v>0</v>
      </c>
      <c r="O62" s="581">
        <f t="shared" ref="O62:R62" si="19">O61+N62</f>
        <v>0</v>
      </c>
      <c r="P62" s="581">
        <f t="shared" si="19"/>
        <v>0</v>
      </c>
      <c r="Q62" s="581">
        <f t="shared" si="19"/>
        <v>0</v>
      </c>
      <c r="R62" s="582">
        <f t="shared" si="19"/>
        <v>0</v>
      </c>
      <c r="T62" s="477"/>
    </row>
    <row r="63" spans="2:20" ht="8.25" customHeight="1" x14ac:dyDescent="0.15">
      <c r="B63" s="511"/>
      <c r="C63" s="511"/>
      <c r="D63" s="511"/>
      <c r="E63" s="511"/>
      <c r="F63" s="511"/>
      <c r="G63" s="511"/>
      <c r="H63" s="511"/>
      <c r="I63" s="512"/>
      <c r="J63" s="512"/>
      <c r="K63" s="512"/>
      <c r="L63" s="512"/>
      <c r="M63" s="472"/>
      <c r="N63" s="472"/>
      <c r="O63" s="472"/>
      <c r="P63" s="472"/>
      <c r="Q63" s="472"/>
      <c r="R63" s="472"/>
      <c r="T63" s="472"/>
    </row>
    <row r="64" spans="2:20" s="514" customFormat="1" ht="9" customHeight="1" x14ac:dyDescent="0.15">
      <c r="B64" s="498"/>
      <c r="C64" s="513"/>
      <c r="D64" s="513"/>
      <c r="E64" s="513"/>
      <c r="F64" s="513"/>
      <c r="G64" s="513"/>
      <c r="H64" s="513"/>
      <c r="I64" s="513"/>
      <c r="J64" s="513"/>
      <c r="K64" s="513"/>
      <c r="L64" s="513"/>
      <c r="M64" s="477"/>
      <c r="N64" s="477"/>
      <c r="O64" s="477"/>
      <c r="P64" s="477"/>
      <c r="Q64" s="477"/>
      <c r="R64" s="477"/>
      <c r="T64" s="477"/>
    </row>
    <row r="65" spans="2:21" s="514" customFormat="1" ht="16.5" customHeight="1" x14ac:dyDescent="0.15">
      <c r="B65" s="515"/>
      <c r="C65" s="515"/>
      <c r="D65" s="515"/>
      <c r="E65" s="515"/>
      <c r="F65" s="515"/>
      <c r="G65" s="515"/>
      <c r="H65" s="515"/>
      <c r="I65" s="515"/>
      <c r="J65" s="515"/>
      <c r="K65" s="515"/>
      <c r="L65" s="515"/>
      <c r="M65" s="515"/>
      <c r="N65" s="516"/>
      <c r="O65" s="516"/>
      <c r="P65" s="516"/>
      <c r="Q65" s="516"/>
      <c r="R65" s="516"/>
      <c r="S65" s="515"/>
      <c r="T65" s="515"/>
      <c r="U65" s="515"/>
    </row>
    <row r="66" spans="2:21" s="514" customFormat="1" ht="15.75" customHeight="1" x14ac:dyDescent="0.15">
      <c r="B66" s="515"/>
      <c r="C66" s="515"/>
      <c r="D66" s="515"/>
      <c r="E66" s="515"/>
      <c r="F66" s="515"/>
      <c r="G66" s="515"/>
      <c r="H66" s="515"/>
      <c r="I66" s="515"/>
      <c r="J66" s="515"/>
      <c r="K66" s="515"/>
      <c r="L66" s="515"/>
      <c r="M66" s="515"/>
      <c r="N66" s="516"/>
      <c r="O66" s="516"/>
      <c r="P66" s="516"/>
      <c r="Q66" s="516"/>
      <c r="R66" s="516"/>
      <c r="S66" s="515"/>
      <c r="T66" s="515"/>
      <c r="U66" s="515"/>
    </row>
    <row r="67" spans="2:21" s="514" customFormat="1" ht="18" customHeight="1" x14ac:dyDescent="0.15">
      <c r="B67" s="515"/>
      <c r="C67" s="515"/>
      <c r="D67" s="515"/>
      <c r="E67" s="515"/>
      <c r="F67" s="515"/>
      <c r="G67" s="515"/>
      <c r="H67" s="515"/>
      <c r="I67" s="515"/>
      <c r="J67" s="515"/>
      <c r="K67" s="515"/>
      <c r="L67" s="515"/>
      <c r="M67" s="515"/>
      <c r="N67" s="516"/>
      <c r="O67" s="516"/>
      <c r="P67" s="516"/>
      <c r="Q67" s="516"/>
      <c r="R67" s="516"/>
      <c r="S67" s="515"/>
      <c r="T67" s="515"/>
      <c r="U67" s="515"/>
    </row>
    <row r="68" spans="2:21" s="514" customFormat="1" ht="17.25" customHeight="1" x14ac:dyDescent="0.15">
      <c r="N68" s="517"/>
      <c r="O68" s="517"/>
      <c r="P68" s="517"/>
      <c r="Q68" s="517"/>
      <c r="R68" s="517"/>
    </row>
    <row r="69" spans="2:21" s="514" customFormat="1" ht="17.25" customHeight="1" x14ac:dyDescent="0.15">
      <c r="N69" s="517"/>
      <c r="O69" s="517"/>
      <c r="P69" s="517"/>
      <c r="Q69" s="517"/>
      <c r="R69" s="517"/>
    </row>
    <row r="70" spans="2:21" s="514" customFormat="1" ht="17.25" customHeight="1" x14ac:dyDescent="0.15">
      <c r="N70" s="517"/>
      <c r="O70" s="517"/>
      <c r="P70" s="517"/>
      <c r="Q70" s="517"/>
      <c r="R70" s="517"/>
    </row>
    <row r="71" spans="2:21" s="514" customFormat="1" ht="17.25" customHeight="1" x14ac:dyDescent="0.15">
      <c r="N71" s="517"/>
      <c r="O71" s="517"/>
      <c r="P71" s="517"/>
      <c r="Q71" s="517"/>
      <c r="R71" s="517"/>
    </row>
  </sheetData>
  <mergeCells count="66">
    <mergeCell ref="D50:H50"/>
    <mergeCell ref="C46:C50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C43:H43"/>
    <mergeCell ref="I42:L42"/>
    <mergeCell ref="B57:H57"/>
    <mergeCell ref="I53:L53"/>
    <mergeCell ref="B54:H54"/>
    <mergeCell ref="B52:H52"/>
    <mergeCell ref="B53:H53"/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E26:H26"/>
    <mergeCell ref="C15:C32"/>
    <mergeCell ref="C33:C42"/>
    <mergeCell ref="D32:H32"/>
    <mergeCell ref="D27:H27"/>
    <mergeCell ref="D28:D31"/>
    <mergeCell ref="E31:H31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B15:B43"/>
    <mergeCell ref="I27:L27"/>
    <mergeCell ref="I26:L26"/>
    <mergeCell ref="I31:L31"/>
    <mergeCell ref="I32:L32"/>
    <mergeCell ref="I43:L43"/>
    <mergeCell ref="J11:K11"/>
    <mergeCell ref="D13:F13"/>
    <mergeCell ref="D15:D20"/>
    <mergeCell ref="T5:T6"/>
    <mergeCell ref="T8:T9"/>
    <mergeCell ref="R10:R11"/>
    <mergeCell ref="Q10:Q11"/>
    <mergeCell ref="T10:T11"/>
    <mergeCell ref="I20:L20"/>
    <mergeCell ref="E20:H20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4"/>
  <sheetViews>
    <sheetView view="pageBreakPreview" zoomScale="80" zoomScaleNormal="100" zoomScaleSheetLayoutView="80" workbookViewId="0">
      <selection activeCell="F14" sqref="F14:G14"/>
    </sheetView>
  </sheetViews>
  <sheetFormatPr defaultRowHeight="12" x14ac:dyDescent="0.15"/>
  <cols>
    <col min="1" max="1" width="2.125" style="242" customWidth="1"/>
    <col min="2" max="2" width="2" style="242" customWidth="1"/>
    <col min="3" max="3" width="3.25" style="242" customWidth="1"/>
    <col min="4" max="4" width="5.125" style="242" customWidth="1"/>
    <col min="5" max="5" width="5.375" style="242" customWidth="1"/>
    <col min="6" max="6" width="4.5" style="242" customWidth="1"/>
    <col min="7" max="8" width="8.25" style="242" customWidth="1"/>
    <col min="9" max="9" width="8.875" style="242" customWidth="1"/>
    <col min="10" max="10" width="8.625" style="242" customWidth="1"/>
    <col min="11" max="11" width="9.125" style="242" customWidth="1"/>
    <col min="12" max="12" width="9.375" style="242" customWidth="1"/>
    <col min="13" max="13" width="9.5" style="242" customWidth="1"/>
    <col min="14" max="14" width="9" style="242"/>
    <col min="15" max="15" width="9.375" style="242" customWidth="1"/>
    <col min="16" max="16384" width="9" style="242"/>
  </cols>
  <sheetData>
    <row r="1" spans="1:14" ht="20.25" customHeight="1" x14ac:dyDescent="0.15">
      <c r="M1" s="768"/>
      <c r="N1" s="768"/>
    </row>
    <row r="2" spans="1:14" ht="20.25" customHeight="1" x14ac:dyDescent="0.15">
      <c r="B2" s="384" t="s">
        <v>84</v>
      </c>
      <c r="C2" s="384"/>
      <c r="L2" s="385"/>
    </row>
    <row r="3" spans="1:14" ht="3.75" customHeight="1" x14ac:dyDescent="0.15">
      <c r="B3" s="384"/>
      <c r="C3" s="384"/>
    </row>
    <row r="4" spans="1:14" ht="13.5" customHeight="1" x14ac:dyDescent="0.15">
      <c r="B4" s="384"/>
      <c r="C4" s="386" t="s">
        <v>83</v>
      </c>
    </row>
    <row r="5" spans="1:14" ht="9.75" customHeight="1" x14ac:dyDescent="0.15"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</row>
    <row r="6" spans="1:14" ht="18" customHeight="1" x14ac:dyDescent="0.15">
      <c r="B6" s="243"/>
      <c r="C6" s="769" t="s">
        <v>12</v>
      </c>
      <c r="D6" s="770"/>
      <c r="E6" s="771"/>
      <c r="F6" s="770"/>
      <c r="G6" s="245" t="s">
        <v>14</v>
      </c>
      <c r="H6" s="387" t="s">
        <v>13</v>
      </c>
      <c r="I6" s="330">
        <f>E6-K6</f>
        <v>0</v>
      </c>
      <c r="J6" s="387" t="s">
        <v>23</v>
      </c>
      <c r="K6" s="254"/>
      <c r="L6" s="314"/>
    </row>
    <row r="7" spans="1:14" ht="11.25" customHeight="1" x14ac:dyDescent="0.15">
      <c r="B7" s="243"/>
      <c r="C7" s="244"/>
      <c r="D7" s="244" t="s">
        <v>15</v>
      </c>
      <c r="E7" s="244"/>
      <c r="F7" s="244"/>
      <c r="G7" s="245"/>
      <c r="H7" s="738" t="s">
        <v>65</v>
      </c>
      <c r="I7" s="738"/>
      <c r="J7" s="247" t="s">
        <v>16</v>
      </c>
      <c r="K7" s="243"/>
      <c r="L7" s="243"/>
    </row>
    <row r="8" spans="1:14" ht="3" customHeight="1" x14ac:dyDescent="0.15">
      <c r="B8" s="243"/>
      <c r="C8" s="244"/>
      <c r="D8" s="244"/>
      <c r="E8" s="244"/>
      <c r="F8" s="244"/>
      <c r="G8" s="245"/>
      <c r="H8" s="246"/>
      <c r="I8" s="246"/>
      <c r="J8" s="247"/>
      <c r="K8" s="243"/>
      <c r="L8" s="243"/>
    </row>
    <row r="9" spans="1:14" ht="16.5" customHeight="1" x14ac:dyDescent="0.15">
      <c r="B9" s="243"/>
      <c r="C9" s="774" t="s">
        <v>60</v>
      </c>
      <c r="D9" s="775"/>
      <c r="E9" s="776"/>
      <c r="F9" s="251"/>
      <c r="G9" s="388"/>
      <c r="H9" s="243" t="s">
        <v>85</v>
      </c>
      <c r="I9" s="243"/>
      <c r="J9" s="243"/>
      <c r="K9" s="243"/>
      <c r="L9" s="243"/>
    </row>
    <row r="10" spans="1:14" ht="11.25" customHeight="1" x14ac:dyDescent="0.15">
      <c r="B10" s="243"/>
      <c r="C10" s="243"/>
      <c r="D10" s="243" t="s">
        <v>61</v>
      </c>
      <c r="E10" s="243"/>
      <c r="F10" s="243"/>
      <c r="G10" s="243"/>
      <c r="H10" s="243"/>
      <c r="I10" s="243"/>
      <c r="J10" s="243"/>
      <c r="K10" s="243"/>
      <c r="L10" s="243"/>
    </row>
    <row r="11" spans="1:14" ht="6.75" customHeight="1" x14ac:dyDescent="0.15"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</row>
    <row r="12" spans="1:14" ht="1.5" customHeight="1" thickBot="1" x14ac:dyDescent="0.2"/>
    <row r="13" spans="1:14" ht="5.25" hidden="1" customHeight="1" thickBot="1" x14ac:dyDescent="0.2"/>
    <row r="14" spans="1:14" ht="17.25" customHeight="1" thickBot="1" x14ac:dyDescent="0.2">
      <c r="C14" s="772" t="s">
        <v>6</v>
      </c>
      <c r="D14" s="773"/>
      <c r="E14" s="255" t="s">
        <v>66</v>
      </c>
      <c r="F14" s="748"/>
      <c r="G14" s="749"/>
      <c r="H14" s="243"/>
      <c r="I14" s="243"/>
      <c r="J14" s="243"/>
      <c r="K14" s="243"/>
      <c r="L14" s="243"/>
      <c r="M14" s="243"/>
    </row>
    <row r="15" spans="1:14" ht="17.25" customHeight="1" x14ac:dyDescent="0.15">
      <c r="C15" s="244"/>
      <c r="D15" s="244"/>
      <c r="E15" s="244"/>
      <c r="F15" s="256"/>
      <c r="G15" s="256"/>
      <c r="H15" s="243"/>
      <c r="I15" s="243"/>
      <c r="J15" s="243"/>
      <c r="K15" s="243"/>
      <c r="L15" s="243"/>
      <c r="M15" s="243"/>
    </row>
    <row r="16" spans="1:14" ht="17.25" customHeight="1" x14ac:dyDescent="0.15">
      <c r="A16" s="248" t="s">
        <v>90</v>
      </c>
      <c r="C16" s="244"/>
      <c r="D16" s="244"/>
      <c r="E16" s="244"/>
      <c r="F16" s="256"/>
      <c r="G16" s="256"/>
      <c r="H16" s="243"/>
      <c r="I16" s="243"/>
      <c r="J16" s="243"/>
      <c r="K16" s="243"/>
      <c r="L16" s="243"/>
      <c r="M16" s="243"/>
    </row>
    <row r="17" spans="1:13" ht="4.5" customHeight="1" x14ac:dyDescent="0.15">
      <c r="A17" s="248"/>
      <c r="C17" s="244"/>
      <c r="D17" s="244"/>
      <c r="E17" s="244"/>
      <c r="F17" s="256"/>
      <c r="G17" s="256"/>
      <c r="H17" s="243"/>
      <c r="I17" s="243"/>
      <c r="J17" s="243"/>
      <c r="K17" s="243"/>
      <c r="L17" s="243"/>
      <c r="M17" s="243"/>
    </row>
    <row r="18" spans="1:13" ht="17.25" customHeight="1" x14ac:dyDescent="0.15">
      <c r="A18" s="248"/>
      <c r="B18" s="248" t="s">
        <v>119</v>
      </c>
      <c r="C18" s="244"/>
      <c r="D18" s="244"/>
      <c r="E18" s="244"/>
      <c r="F18" s="256"/>
      <c r="G18" s="256"/>
      <c r="H18" s="243"/>
      <c r="I18" s="243"/>
      <c r="J18" s="243"/>
      <c r="K18" s="243"/>
      <c r="L18" s="243"/>
      <c r="M18" s="243"/>
    </row>
    <row r="19" spans="1:13" ht="16.5" customHeight="1" x14ac:dyDescent="0.15">
      <c r="C19" s="248" t="s">
        <v>358</v>
      </c>
      <c r="D19" s="244"/>
      <c r="E19" s="244"/>
      <c r="F19" s="256"/>
      <c r="G19" s="327"/>
      <c r="H19" s="243"/>
      <c r="I19" s="243"/>
      <c r="J19" s="243"/>
      <c r="K19" s="243"/>
      <c r="L19" s="243"/>
      <c r="M19" s="243"/>
    </row>
    <row r="20" spans="1:13" s="350" customFormat="1" ht="21.75" customHeight="1" x14ac:dyDescent="0.15">
      <c r="C20" s="739" t="s">
        <v>29</v>
      </c>
      <c r="D20" s="742" t="s">
        <v>13</v>
      </c>
      <c r="E20" s="743"/>
      <c r="F20" s="744"/>
      <c r="G20" s="257" t="s">
        <v>28</v>
      </c>
      <c r="H20" s="257" t="s">
        <v>26</v>
      </c>
      <c r="I20" s="257" t="s">
        <v>7</v>
      </c>
      <c r="J20" s="258" t="s">
        <v>18</v>
      </c>
      <c r="K20" s="257" t="s">
        <v>20</v>
      </c>
      <c r="L20" s="259" t="s">
        <v>21</v>
      </c>
      <c r="M20" s="247"/>
    </row>
    <row r="21" spans="1:13" s="351" customFormat="1" ht="11.25" customHeight="1" x14ac:dyDescent="0.15">
      <c r="C21" s="740"/>
      <c r="D21" s="352"/>
      <c r="E21" s="353"/>
      <c r="F21" s="354" t="s">
        <v>9</v>
      </c>
      <c r="G21" s="261" t="s">
        <v>67</v>
      </c>
      <c r="H21" s="261" t="s">
        <v>68</v>
      </c>
      <c r="I21" s="261" t="s">
        <v>69</v>
      </c>
      <c r="J21" s="262" t="s">
        <v>70</v>
      </c>
      <c r="K21" s="261" t="s">
        <v>71</v>
      </c>
      <c r="L21" s="261" t="s">
        <v>72</v>
      </c>
      <c r="M21" s="260"/>
    </row>
    <row r="22" spans="1:13" s="351" customFormat="1" ht="3" customHeight="1" x14ac:dyDescent="0.15">
      <c r="C22" s="740"/>
      <c r="D22" s="275"/>
      <c r="E22" s="264"/>
      <c r="F22" s="265"/>
      <c r="G22" s="266"/>
      <c r="H22" s="266"/>
      <c r="I22" s="266"/>
      <c r="J22" s="267"/>
      <c r="K22" s="266"/>
      <c r="L22" s="266"/>
      <c r="M22" s="260"/>
    </row>
    <row r="23" spans="1:13" ht="15" customHeight="1" x14ac:dyDescent="0.15">
      <c r="C23" s="740"/>
      <c r="D23" s="276" t="s">
        <v>0</v>
      </c>
      <c r="E23" s="277"/>
      <c r="F23" s="252"/>
      <c r="G23" s="299"/>
      <c r="H23" s="332">
        <f>ROUNDDOWN(G23*$F$14,0)</f>
        <v>0</v>
      </c>
      <c r="I23" s="268"/>
      <c r="J23" s="750">
        <v>365</v>
      </c>
      <c r="K23" s="332">
        <f>H23*I23*$J$23</f>
        <v>0</v>
      </c>
      <c r="L23" s="753"/>
      <c r="M23" s="243"/>
    </row>
    <row r="24" spans="1:13" ht="15" customHeight="1" x14ac:dyDescent="0.15">
      <c r="C24" s="740"/>
      <c r="D24" s="276" t="s">
        <v>1</v>
      </c>
      <c r="E24" s="277"/>
      <c r="F24" s="252"/>
      <c r="G24" s="299"/>
      <c r="H24" s="332">
        <f>ROUNDDOWN(G24*$F$14,0)</f>
        <v>0</v>
      </c>
      <c r="I24" s="268"/>
      <c r="J24" s="751"/>
      <c r="K24" s="332">
        <f>H24*I24*$J$23</f>
        <v>0</v>
      </c>
      <c r="L24" s="754"/>
      <c r="M24" s="243"/>
    </row>
    <row r="25" spans="1:13" ht="15" customHeight="1" x14ac:dyDescent="0.15">
      <c r="C25" s="740"/>
      <c r="D25" s="276" t="s">
        <v>2</v>
      </c>
      <c r="E25" s="277"/>
      <c r="F25" s="252"/>
      <c r="G25" s="299"/>
      <c r="H25" s="332">
        <f>ROUNDDOWN(G25*$F$14,0)</f>
        <v>0</v>
      </c>
      <c r="I25" s="268"/>
      <c r="J25" s="751"/>
      <c r="K25" s="332">
        <f>H25*I25*$J$23</f>
        <v>0</v>
      </c>
      <c r="L25" s="754"/>
      <c r="M25" s="243"/>
    </row>
    <row r="26" spans="1:13" ht="15" customHeight="1" x14ac:dyDescent="0.15">
      <c r="C26" s="740"/>
      <c r="D26" s="276" t="s">
        <v>3</v>
      </c>
      <c r="E26" s="277"/>
      <c r="F26" s="252"/>
      <c r="G26" s="299"/>
      <c r="H26" s="332">
        <f>ROUNDDOWN(G26*$F$14,0)</f>
        <v>0</v>
      </c>
      <c r="I26" s="268"/>
      <c r="J26" s="751"/>
      <c r="K26" s="332">
        <f>H26*I26*$J$23</f>
        <v>0</v>
      </c>
      <c r="L26" s="754"/>
      <c r="M26" s="243"/>
    </row>
    <row r="27" spans="1:13" ht="15" customHeight="1" thickBot="1" x14ac:dyDescent="0.2">
      <c r="C27" s="740"/>
      <c r="D27" s="276" t="s">
        <v>4</v>
      </c>
      <c r="E27" s="277"/>
      <c r="F27" s="252"/>
      <c r="G27" s="299"/>
      <c r="H27" s="332">
        <f>ROUNDDOWN(G27*$F$14,0)</f>
        <v>0</v>
      </c>
      <c r="I27" s="268"/>
      <c r="J27" s="752"/>
      <c r="K27" s="332">
        <f>H27*I27*$J$23</f>
        <v>0</v>
      </c>
      <c r="L27" s="754"/>
      <c r="M27" s="243"/>
    </row>
    <row r="28" spans="1:13" ht="15" customHeight="1" thickTop="1" thickBot="1" x14ac:dyDescent="0.2">
      <c r="C28" s="741"/>
      <c r="D28" s="745" t="s">
        <v>10</v>
      </c>
      <c r="E28" s="746"/>
      <c r="F28" s="747"/>
      <c r="G28" s="269"/>
      <c r="H28" s="269"/>
      <c r="I28" s="331">
        <f>SUM(I23:I27)</f>
        <v>0</v>
      </c>
      <c r="J28" s="328"/>
      <c r="K28" s="333">
        <f>SUM(K23:K27)</f>
        <v>0</v>
      </c>
      <c r="L28" s="396">
        <f>ROUNDDOWN(K28/1000,3)</f>
        <v>0</v>
      </c>
      <c r="M28" s="243"/>
    </row>
    <row r="29" spans="1:13" ht="7.5" customHeight="1" thickTop="1" x14ac:dyDescent="0.15">
      <c r="C29" s="243"/>
      <c r="D29" s="243"/>
      <c r="E29" s="243"/>
      <c r="F29" s="243"/>
      <c r="G29" s="243"/>
      <c r="H29" s="243"/>
      <c r="I29" s="243"/>
      <c r="J29" s="355"/>
      <c r="K29" s="243"/>
      <c r="L29" s="243"/>
      <c r="M29" s="243"/>
    </row>
    <row r="30" spans="1:13" s="350" customFormat="1" ht="21" customHeight="1" x14ac:dyDescent="0.15">
      <c r="C30" s="765" t="s">
        <v>11</v>
      </c>
      <c r="D30" s="742" t="s">
        <v>13</v>
      </c>
      <c r="E30" s="743"/>
      <c r="F30" s="744"/>
      <c r="G30" s="257" t="s">
        <v>28</v>
      </c>
      <c r="H30" s="257" t="s">
        <v>26</v>
      </c>
      <c r="I30" s="257" t="s">
        <v>7</v>
      </c>
      <c r="J30" s="258" t="s">
        <v>18</v>
      </c>
      <c r="K30" s="257" t="s">
        <v>20</v>
      </c>
      <c r="L30" s="259" t="s">
        <v>21</v>
      </c>
      <c r="M30" s="247"/>
    </row>
    <row r="31" spans="1:13" s="351" customFormat="1" ht="10.5" customHeight="1" x14ac:dyDescent="0.15">
      <c r="C31" s="778"/>
      <c r="D31" s="352"/>
      <c r="E31" s="353"/>
      <c r="F31" s="354" t="s">
        <v>9</v>
      </c>
      <c r="G31" s="261" t="s">
        <v>67</v>
      </c>
      <c r="H31" s="261" t="s">
        <v>68</v>
      </c>
      <c r="I31" s="261" t="s">
        <v>69</v>
      </c>
      <c r="J31" s="262" t="s">
        <v>70</v>
      </c>
      <c r="K31" s="261" t="s">
        <v>71</v>
      </c>
      <c r="L31" s="261" t="s">
        <v>72</v>
      </c>
      <c r="M31" s="260"/>
    </row>
    <row r="32" spans="1:13" s="351" customFormat="1" ht="4.5" customHeight="1" x14ac:dyDescent="0.15">
      <c r="C32" s="778"/>
      <c r="D32" s="275"/>
      <c r="E32" s="264"/>
      <c r="F32" s="265"/>
      <c r="G32" s="266"/>
      <c r="H32" s="266"/>
      <c r="I32" s="266"/>
      <c r="J32" s="267"/>
      <c r="K32" s="266"/>
      <c r="L32" s="266"/>
      <c r="M32" s="260"/>
    </row>
    <row r="33" spans="3:13" ht="15" customHeight="1" x14ac:dyDescent="0.15">
      <c r="C33" s="778"/>
      <c r="D33" s="276" t="s">
        <v>0</v>
      </c>
      <c r="E33" s="277"/>
      <c r="F33" s="252"/>
      <c r="G33" s="299"/>
      <c r="H33" s="332">
        <f>ROUNDDOWN(G33*$F$14,0)</f>
        <v>0</v>
      </c>
      <c r="I33" s="268"/>
      <c r="J33" s="750">
        <v>365</v>
      </c>
      <c r="K33" s="332">
        <f>H33*I33*$J$33</f>
        <v>0</v>
      </c>
      <c r="L33" s="753"/>
      <c r="M33" s="243"/>
    </row>
    <row r="34" spans="3:13" ht="15" customHeight="1" x14ac:dyDescent="0.15">
      <c r="C34" s="778"/>
      <c r="D34" s="276" t="s">
        <v>1</v>
      </c>
      <c r="E34" s="277"/>
      <c r="F34" s="252"/>
      <c r="G34" s="299"/>
      <c r="H34" s="332">
        <f>ROUNDDOWN(G34*$F$14,0)</f>
        <v>0</v>
      </c>
      <c r="I34" s="268"/>
      <c r="J34" s="751"/>
      <c r="K34" s="332">
        <f>H34*I34*$J$33</f>
        <v>0</v>
      </c>
      <c r="L34" s="754"/>
      <c r="M34" s="243"/>
    </row>
    <row r="35" spans="3:13" ht="15" customHeight="1" x14ac:dyDescent="0.15">
      <c r="C35" s="778"/>
      <c r="D35" s="276" t="s">
        <v>2</v>
      </c>
      <c r="E35" s="277"/>
      <c r="F35" s="252"/>
      <c r="G35" s="299"/>
      <c r="H35" s="332">
        <f>ROUNDDOWN(G35*$F$14,0)</f>
        <v>0</v>
      </c>
      <c r="I35" s="268"/>
      <c r="J35" s="751"/>
      <c r="K35" s="332">
        <f>H35*I35*$J$33</f>
        <v>0</v>
      </c>
      <c r="L35" s="754"/>
      <c r="M35" s="243"/>
    </row>
    <row r="36" spans="3:13" ht="15" customHeight="1" x14ac:dyDescent="0.15">
      <c r="C36" s="778"/>
      <c r="D36" s="276" t="s">
        <v>3</v>
      </c>
      <c r="E36" s="277"/>
      <c r="F36" s="252"/>
      <c r="G36" s="299"/>
      <c r="H36" s="332">
        <f>ROUNDDOWN(G36*$F$14,0)</f>
        <v>0</v>
      </c>
      <c r="I36" s="268"/>
      <c r="J36" s="751"/>
      <c r="K36" s="332">
        <f>H36*I36*$J$33</f>
        <v>0</v>
      </c>
      <c r="L36" s="754"/>
      <c r="M36" s="243"/>
    </row>
    <row r="37" spans="3:13" ht="15" customHeight="1" thickBot="1" x14ac:dyDescent="0.2">
      <c r="C37" s="778"/>
      <c r="D37" s="276" t="s">
        <v>4</v>
      </c>
      <c r="E37" s="277"/>
      <c r="F37" s="252"/>
      <c r="G37" s="299"/>
      <c r="H37" s="332">
        <f>ROUNDDOWN(G37*$F$14,0)</f>
        <v>0</v>
      </c>
      <c r="I37" s="268"/>
      <c r="J37" s="752"/>
      <c r="K37" s="332">
        <f>H37*I37*$J$33</f>
        <v>0</v>
      </c>
      <c r="L37" s="754"/>
      <c r="M37" s="243"/>
    </row>
    <row r="38" spans="3:13" ht="15" customHeight="1" thickTop="1" thickBot="1" x14ac:dyDescent="0.2">
      <c r="C38" s="767"/>
      <c r="D38" s="745" t="s">
        <v>10</v>
      </c>
      <c r="E38" s="746"/>
      <c r="F38" s="747"/>
      <c r="G38" s="269"/>
      <c r="H38" s="269"/>
      <c r="I38" s="331">
        <f>SUM(I33:I37)</f>
        <v>0</v>
      </c>
      <c r="J38" s="328"/>
      <c r="K38" s="333">
        <f>SUM(K33:K37)</f>
        <v>0</v>
      </c>
      <c r="L38" s="334">
        <f>ROUNDDOWN(K38/1000,3)</f>
        <v>0</v>
      </c>
      <c r="M38" s="243"/>
    </row>
    <row r="39" spans="3:13" ht="6.75" customHeight="1" thickTop="1" x14ac:dyDescent="0.15">
      <c r="C39" s="243"/>
      <c r="D39" s="243"/>
      <c r="E39" s="243"/>
      <c r="F39" s="243"/>
      <c r="G39" s="243"/>
      <c r="H39" s="243"/>
      <c r="I39" s="243"/>
      <c r="J39" s="355"/>
      <c r="K39" s="243"/>
      <c r="L39" s="243"/>
      <c r="M39" s="243"/>
    </row>
    <row r="40" spans="3:13" s="350" customFormat="1" ht="21" customHeight="1" x14ac:dyDescent="0.15">
      <c r="C40" s="765" t="s">
        <v>8</v>
      </c>
      <c r="D40" s="742" t="s">
        <v>13</v>
      </c>
      <c r="E40" s="743"/>
      <c r="F40" s="744"/>
      <c r="G40" s="257" t="s">
        <v>25</v>
      </c>
      <c r="H40" s="257" t="s">
        <v>26</v>
      </c>
      <c r="I40" s="257" t="s">
        <v>7</v>
      </c>
      <c r="J40" s="258" t="s">
        <v>18</v>
      </c>
      <c r="K40" s="257" t="s">
        <v>20</v>
      </c>
      <c r="L40" s="259" t="s">
        <v>21</v>
      </c>
      <c r="M40" s="247"/>
    </row>
    <row r="41" spans="3:13" s="351" customFormat="1" ht="10.5" customHeight="1" x14ac:dyDescent="0.15">
      <c r="C41" s="766"/>
      <c r="D41" s="352" t="s">
        <v>86</v>
      </c>
      <c r="E41" s="353"/>
      <c r="F41" s="354" t="s">
        <v>9</v>
      </c>
      <c r="G41" s="261" t="s">
        <v>67</v>
      </c>
      <c r="H41" s="261" t="s">
        <v>68</v>
      </c>
      <c r="I41" s="261" t="s">
        <v>69</v>
      </c>
      <c r="J41" s="262" t="s">
        <v>70</v>
      </c>
      <c r="K41" s="261" t="s">
        <v>71</v>
      </c>
      <c r="L41" s="261" t="s">
        <v>72</v>
      </c>
      <c r="M41" s="260"/>
    </row>
    <row r="42" spans="3:13" s="351" customFormat="1" ht="4.5" customHeight="1" x14ac:dyDescent="0.15">
      <c r="C42" s="766"/>
      <c r="D42" s="275"/>
      <c r="E42" s="264"/>
      <c r="F42" s="265"/>
      <c r="G42" s="266"/>
      <c r="H42" s="266"/>
      <c r="I42" s="266"/>
      <c r="J42" s="267"/>
      <c r="K42" s="266"/>
      <c r="L42" s="266"/>
      <c r="M42" s="260"/>
    </row>
    <row r="43" spans="3:13" ht="15" customHeight="1" x14ac:dyDescent="0.15">
      <c r="C43" s="766"/>
      <c r="D43" s="276" t="s">
        <v>0</v>
      </c>
      <c r="E43" s="277"/>
      <c r="F43" s="252"/>
      <c r="G43" s="299"/>
      <c r="H43" s="332">
        <f>ROUNDDOWN(G43*$F$14,0)</f>
        <v>0</v>
      </c>
      <c r="I43" s="268"/>
      <c r="J43" s="750">
        <v>365</v>
      </c>
      <c r="K43" s="332">
        <f>H43*I43*$J$43</f>
        <v>0</v>
      </c>
      <c r="L43" s="753"/>
      <c r="M43" s="243"/>
    </row>
    <row r="44" spans="3:13" ht="15" customHeight="1" x14ac:dyDescent="0.15">
      <c r="C44" s="766"/>
      <c r="D44" s="276" t="s">
        <v>1</v>
      </c>
      <c r="E44" s="277"/>
      <c r="F44" s="252"/>
      <c r="G44" s="299"/>
      <c r="H44" s="332">
        <f>ROUNDDOWN(G44*$F$14,0)</f>
        <v>0</v>
      </c>
      <c r="I44" s="268"/>
      <c r="J44" s="751"/>
      <c r="K44" s="332">
        <f>H44*I44*$J$43</f>
        <v>0</v>
      </c>
      <c r="L44" s="754"/>
      <c r="M44" s="243"/>
    </row>
    <row r="45" spans="3:13" ht="15" customHeight="1" x14ac:dyDescent="0.15">
      <c r="C45" s="766"/>
      <c r="D45" s="276" t="s">
        <v>2</v>
      </c>
      <c r="E45" s="277"/>
      <c r="F45" s="252"/>
      <c r="G45" s="299"/>
      <c r="H45" s="332">
        <f>ROUNDDOWN(G45*$F$14,0)</f>
        <v>0</v>
      </c>
      <c r="I45" s="268"/>
      <c r="J45" s="751"/>
      <c r="K45" s="332">
        <f>H45*I45*$J$43</f>
        <v>0</v>
      </c>
      <c r="L45" s="754"/>
      <c r="M45" s="243"/>
    </row>
    <row r="46" spans="3:13" ht="15" customHeight="1" x14ac:dyDescent="0.15">
      <c r="C46" s="766"/>
      <c r="D46" s="276" t="s">
        <v>3</v>
      </c>
      <c r="E46" s="277"/>
      <c r="F46" s="252"/>
      <c r="G46" s="299"/>
      <c r="H46" s="332">
        <f>ROUNDDOWN(G46*$F$14,0)</f>
        <v>0</v>
      </c>
      <c r="I46" s="268"/>
      <c r="J46" s="751"/>
      <c r="K46" s="332">
        <f>H46*I46*$J$43</f>
        <v>0</v>
      </c>
      <c r="L46" s="754"/>
      <c r="M46" s="243"/>
    </row>
    <row r="47" spans="3:13" ht="15" customHeight="1" thickBot="1" x14ac:dyDescent="0.2">
      <c r="C47" s="766"/>
      <c r="D47" s="276" t="s">
        <v>4</v>
      </c>
      <c r="E47" s="277"/>
      <c r="F47" s="252"/>
      <c r="G47" s="299"/>
      <c r="H47" s="332">
        <f>ROUNDDOWN(G47*$F$14,0)</f>
        <v>0</v>
      </c>
      <c r="I47" s="268"/>
      <c r="J47" s="752"/>
      <c r="K47" s="332">
        <f>H47*I47*$J$43</f>
        <v>0</v>
      </c>
      <c r="L47" s="754"/>
      <c r="M47" s="243"/>
    </row>
    <row r="48" spans="3:13" ht="15" customHeight="1" thickTop="1" thickBot="1" x14ac:dyDescent="0.2">
      <c r="C48" s="767"/>
      <c r="D48" s="745" t="s">
        <v>10</v>
      </c>
      <c r="E48" s="746"/>
      <c r="F48" s="747"/>
      <c r="G48" s="269"/>
      <c r="H48" s="269"/>
      <c r="I48" s="331">
        <f>SUM(I43:I47)</f>
        <v>0</v>
      </c>
      <c r="J48" s="328"/>
      <c r="K48" s="333">
        <f>SUM(K43:K47)</f>
        <v>0</v>
      </c>
      <c r="L48" s="334">
        <f>ROUNDDOWN(K48/1000,3)</f>
        <v>0</v>
      </c>
      <c r="M48" s="243"/>
    </row>
    <row r="49" spans="1:15" ht="6.75" customHeight="1" thickTop="1" thickBot="1" x14ac:dyDescent="0.2">
      <c r="C49" s="318"/>
      <c r="D49" s="356"/>
      <c r="E49" s="356"/>
      <c r="F49" s="356"/>
      <c r="G49" s="356"/>
      <c r="H49" s="356"/>
      <c r="I49" s="356"/>
      <c r="J49" s="357"/>
      <c r="K49" s="303"/>
      <c r="L49" s="271"/>
      <c r="M49" s="243"/>
    </row>
    <row r="50" spans="1:15" ht="22.5" customHeight="1" thickTop="1" thickBot="1" x14ac:dyDescent="0.2">
      <c r="C50" s="243"/>
      <c r="D50" s="690" t="s">
        <v>17</v>
      </c>
      <c r="E50" s="691"/>
      <c r="F50" s="692"/>
      <c r="G50" s="382">
        <f>E41+E31+E21</f>
        <v>0</v>
      </c>
      <c r="H50" s="243"/>
      <c r="I50" s="358"/>
      <c r="J50" s="727" t="s">
        <v>22</v>
      </c>
      <c r="K50" s="728"/>
      <c r="L50" s="381">
        <f>L48+L38+L28</f>
        <v>0</v>
      </c>
      <c r="M50" s="243"/>
    </row>
    <row r="51" spans="1:15" ht="6" customHeight="1" x14ac:dyDescent="0.15"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</row>
    <row r="52" spans="1:15" ht="4.5" customHeight="1" x14ac:dyDescent="0.15"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</row>
    <row r="53" spans="1:15" ht="14.25" customHeight="1" x14ac:dyDescent="0.15">
      <c r="C53" s="243"/>
      <c r="D53" s="308" t="s">
        <v>38</v>
      </c>
      <c r="E53" s="243" t="s">
        <v>97</v>
      </c>
      <c r="F53" s="243"/>
      <c r="G53" s="243"/>
      <c r="H53" s="243"/>
      <c r="I53" s="243"/>
      <c r="J53" s="243"/>
      <c r="K53" s="243"/>
      <c r="L53" s="243"/>
      <c r="M53" s="243"/>
    </row>
    <row r="54" spans="1:15" ht="14.25" customHeight="1" x14ac:dyDescent="0.15"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  <row r="55" spans="1:15" ht="14.25" x14ac:dyDescent="0.15">
      <c r="A55" s="248"/>
      <c r="B55" s="248"/>
      <c r="C55" s="248" t="s">
        <v>96</v>
      </c>
      <c r="D55" s="243"/>
      <c r="E55" s="243"/>
      <c r="F55" s="243"/>
      <c r="G55" s="243"/>
      <c r="H55" s="243"/>
      <c r="I55" s="243"/>
      <c r="J55" s="243"/>
      <c r="K55" s="243"/>
      <c r="L55" s="243"/>
      <c r="M55" s="243"/>
    </row>
    <row r="56" spans="1:15" ht="3.75" customHeight="1" x14ac:dyDescent="0.15">
      <c r="C56" s="243"/>
      <c r="D56" s="243"/>
      <c r="E56" s="243"/>
      <c r="F56" s="243"/>
      <c r="G56" s="243"/>
      <c r="H56" s="243"/>
      <c r="I56" s="243"/>
      <c r="J56" s="243"/>
      <c r="K56" s="243"/>
      <c r="L56" s="243"/>
      <c r="M56" s="243"/>
    </row>
    <row r="57" spans="1:15" ht="27.75" customHeight="1" x14ac:dyDescent="0.15">
      <c r="C57" s="732" t="s">
        <v>24</v>
      </c>
      <c r="D57" s="733"/>
      <c r="E57" s="733"/>
      <c r="F57" s="734"/>
      <c r="G57" s="257" t="s">
        <v>5</v>
      </c>
      <c r="H57" s="257" t="s">
        <v>19</v>
      </c>
      <c r="I57" s="257" t="s">
        <v>79</v>
      </c>
      <c r="J57" s="257" t="s">
        <v>64</v>
      </c>
      <c r="K57" s="257" t="s">
        <v>18</v>
      </c>
      <c r="L57" s="257" t="s">
        <v>20</v>
      </c>
      <c r="M57" s="259" t="s">
        <v>21</v>
      </c>
      <c r="N57" s="732" t="s">
        <v>81</v>
      </c>
      <c r="O57" s="734"/>
    </row>
    <row r="58" spans="1:15" ht="12.75" customHeight="1" x14ac:dyDescent="0.15">
      <c r="C58" s="281"/>
      <c r="D58" s="282"/>
      <c r="E58" s="282"/>
      <c r="F58" s="283"/>
      <c r="G58" s="266" t="s">
        <v>107</v>
      </c>
      <c r="H58" s="266" t="s">
        <v>108</v>
      </c>
      <c r="I58" s="266" t="s">
        <v>109</v>
      </c>
      <c r="J58" s="266" t="s">
        <v>110</v>
      </c>
      <c r="K58" s="266" t="s">
        <v>111</v>
      </c>
      <c r="L58" s="284" t="s">
        <v>112</v>
      </c>
      <c r="M58" s="284" t="s">
        <v>113</v>
      </c>
      <c r="N58" s="285"/>
      <c r="O58" s="286"/>
    </row>
    <row r="59" spans="1:15" ht="15" customHeight="1" x14ac:dyDescent="0.15">
      <c r="C59" s="670" t="s">
        <v>211</v>
      </c>
      <c r="D59" s="731"/>
      <c r="E59" s="731"/>
      <c r="F59" s="671"/>
      <c r="G59" s="299"/>
      <c r="H59" s="332">
        <f t="shared" ref="H59:H65" si="0">G59*$F$14</f>
        <v>0</v>
      </c>
      <c r="I59" s="698"/>
      <c r="J59" s="287"/>
      <c r="K59" s="758">
        <v>365</v>
      </c>
      <c r="L59" s="332">
        <f>H59*$I$59*J59*$K$59</f>
        <v>0</v>
      </c>
      <c r="M59" s="389"/>
      <c r="N59" s="705"/>
      <c r="O59" s="706"/>
    </row>
    <row r="60" spans="1:15" ht="15" customHeight="1" x14ac:dyDescent="0.15">
      <c r="C60" s="670" t="s">
        <v>27</v>
      </c>
      <c r="D60" s="731"/>
      <c r="E60" s="731"/>
      <c r="F60" s="671"/>
      <c r="G60" s="299"/>
      <c r="H60" s="332">
        <f t="shared" si="0"/>
        <v>0</v>
      </c>
      <c r="I60" s="699"/>
      <c r="J60" s="287"/>
      <c r="K60" s="759"/>
      <c r="L60" s="332">
        <f>H60*$I$59*J60*$K$59</f>
        <v>0</v>
      </c>
      <c r="M60" s="288"/>
      <c r="N60" s="731"/>
      <c r="O60" s="671"/>
    </row>
    <row r="61" spans="1:15" ht="15" customHeight="1" x14ac:dyDescent="0.15">
      <c r="C61" s="670" t="s">
        <v>59</v>
      </c>
      <c r="D61" s="731"/>
      <c r="E61" s="731"/>
      <c r="F61" s="671"/>
      <c r="G61" s="299"/>
      <c r="H61" s="332">
        <f t="shared" si="0"/>
        <v>0</v>
      </c>
      <c r="I61" s="295"/>
      <c r="J61" s="287"/>
      <c r="K61" s="760"/>
      <c r="L61" s="332">
        <f>H61*$I$61*J61*$K$59</f>
        <v>0</v>
      </c>
      <c r="M61" s="288"/>
      <c r="N61" s="731" t="s">
        <v>267</v>
      </c>
      <c r="O61" s="671"/>
    </row>
    <row r="62" spans="1:15" ht="15" customHeight="1" x14ac:dyDescent="0.15">
      <c r="C62" s="670"/>
      <c r="D62" s="731"/>
      <c r="E62" s="731"/>
      <c r="F62" s="671"/>
      <c r="G62" s="299"/>
      <c r="H62" s="332">
        <f t="shared" si="0"/>
        <v>0</v>
      </c>
      <c r="I62" s="295"/>
      <c r="J62" s="287"/>
      <c r="K62" s="296"/>
      <c r="L62" s="338">
        <f>H62*$I$59*J62*K62</f>
        <v>0</v>
      </c>
      <c r="M62" s="290"/>
      <c r="N62" s="729"/>
      <c r="O62" s="730"/>
    </row>
    <row r="63" spans="1:15" ht="15" customHeight="1" x14ac:dyDescent="0.15">
      <c r="C63" s="291"/>
      <c r="D63" s="292"/>
      <c r="E63" s="292"/>
      <c r="F63" s="293"/>
      <c r="G63" s="299"/>
      <c r="H63" s="332">
        <f t="shared" si="0"/>
        <v>0</v>
      </c>
      <c r="I63" s="295"/>
      <c r="J63" s="287"/>
      <c r="K63" s="390"/>
      <c r="L63" s="338">
        <f>H63*$I$59*J63*K63</f>
        <v>0</v>
      </c>
      <c r="M63" s="288"/>
      <c r="N63" s="291"/>
      <c r="O63" s="293"/>
    </row>
    <row r="64" spans="1:15" ht="15" customHeight="1" x14ac:dyDescent="0.15">
      <c r="C64" s="291"/>
      <c r="D64" s="292"/>
      <c r="E64" s="292"/>
      <c r="F64" s="293"/>
      <c r="G64" s="299"/>
      <c r="H64" s="332">
        <f t="shared" si="0"/>
        <v>0</v>
      </c>
      <c r="I64" s="295"/>
      <c r="J64" s="287"/>
      <c r="K64" s="390"/>
      <c r="L64" s="338">
        <f>H64*$I$59*J64*K64</f>
        <v>0</v>
      </c>
      <c r="M64" s="288"/>
      <c r="N64" s="291"/>
      <c r="O64" s="293"/>
    </row>
    <row r="65" spans="1:15" ht="15" customHeight="1" thickBot="1" x14ac:dyDescent="0.2">
      <c r="C65" s="291"/>
      <c r="D65" s="292"/>
      <c r="E65" s="292"/>
      <c r="F65" s="293"/>
      <c r="G65" s="299"/>
      <c r="H65" s="332">
        <f t="shared" si="0"/>
        <v>0</v>
      </c>
      <c r="I65" s="295"/>
      <c r="J65" s="287"/>
      <c r="K65" s="390"/>
      <c r="L65" s="332">
        <f>H65*$I$59*J65*K65</f>
        <v>0</v>
      </c>
      <c r="M65" s="290"/>
      <c r="N65" s="291"/>
      <c r="O65" s="293"/>
    </row>
    <row r="66" spans="1:15" ht="23.25" customHeight="1" thickTop="1" thickBot="1" x14ac:dyDescent="0.2">
      <c r="C66" s="704" t="s">
        <v>10</v>
      </c>
      <c r="D66" s="705"/>
      <c r="E66" s="705"/>
      <c r="F66" s="706"/>
      <c r="G66" s="301"/>
      <c r="H66" s="301"/>
      <c r="I66" s="301"/>
      <c r="J66" s="365"/>
      <c r="K66" s="301"/>
      <c r="L66" s="342">
        <f>SUM(L59:L65)</f>
        <v>0</v>
      </c>
      <c r="M66" s="341">
        <f>ROUNDDOWN(L66/1000,3)</f>
        <v>0</v>
      </c>
      <c r="N66" s="756"/>
      <c r="O66" s="757"/>
    </row>
    <row r="67" spans="1:15" ht="5.25" customHeight="1" thickTop="1" x14ac:dyDescent="0.15">
      <c r="C67" s="311"/>
      <c r="D67" s="311"/>
      <c r="E67" s="311"/>
      <c r="F67" s="311"/>
      <c r="G67" s="271"/>
      <c r="H67" s="271"/>
      <c r="I67" s="271"/>
      <c r="J67" s="312"/>
      <c r="K67" s="271"/>
      <c r="L67" s="271"/>
      <c r="M67" s="304"/>
      <c r="N67" s="311"/>
      <c r="O67" s="311"/>
    </row>
    <row r="68" spans="1:15" ht="4.5" customHeight="1" x14ac:dyDescent="0.15">
      <c r="C68" s="311"/>
      <c r="D68" s="311"/>
      <c r="E68" s="311"/>
      <c r="F68" s="311"/>
      <c r="G68" s="271"/>
      <c r="H68" s="271"/>
      <c r="I68" s="271"/>
      <c r="J68" s="312"/>
      <c r="K68" s="243"/>
      <c r="L68" s="243"/>
      <c r="M68" s="243"/>
      <c r="N68" s="243"/>
    </row>
    <row r="69" spans="1:15" ht="0.75" hidden="1" customHeight="1" x14ac:dyDescent="0.15">
      <c r="C69" s="311"/>
      <c r="D69" s="311"/>
      <c r="E69" s="311"/>
      <c r="F69" s="311"/>
      <c r="G69" s="271"/>
      <c r="H69" s="271"/>
      <c r="I69" s="271"/>
      <c r="J69" s="312"/>
      <c r="K69" s="243"/>
      <c r="L69" s="243"/>
      <c r="M69" s="243"/>
      <c r="N69" s="243"/>
    </row>
    <row r="70" spans="1:15" ht="23.25" customHeight="1" x14ac:dyDescent="0.15">
      <c r="D70" s="308" t="s">
        <v>38</v>
      </c>
      <c r="E70" s="755" t="s">
        <v>89</v>
      </c>
      <c r="F70" s="755"/>
      <c r="G70" s="755"/>
      <c r="H70" s="755"/>
      <c r="I70" s="755"/>
      <c r="J70" s="755"/>
      <c r="K70" s="755"/>
      <c r="L70" s="755"/>
      <c r="M70" s="755"/>
      <c r="N70" s="755"/>
      <c r="O70" s="755"/>
    </row>
    <row r="71" spans="1:15" ht="3.75" customHeight="1" x14ac:dyDescent="0.15">
      <c r="D71" s="307"/>
      <c r="E71" s="309"/>
      <c r="F71" s="310"/>
      <c r="G71" s="310"/>
      <c r="H71" s="310"/>
      <c r="I71" s="310"/>
      <c r="J71" s="310"/>
      <c r="K71" s="310"/>
      <c r="L71" s="310"/>
      <c r="M71" s="310"/>
      <c r="N71" s="310"/>
      <c r="O71" s="310"/>
    </row>
    <row r="72" spans="1:15" ht="13.5" customHeight="1" x14ac:dyDescent="0.15">
      <c r="E72" s="310" t="s">
        <v>82</v>
      </c>
      <c r="F72" s="311"/>
      <c r="G72" s="271"/>
      <c r="H72" s="271"/>
      <c r="I72" s="271"/>
      <c r="J72" s="312"/>
      <c r="K72" s="271"/>
      <c r="L72" s="271"/>
      <c r="M72" s="304"/>
      <c r="N72" s="311"/>
      <c r="O72" s="311"/>
    </row>
    <row r="73" spans="1:15" ht="13.5" customHeight="1" x14ac:dyDescent="0.15">
      <c r="D73" s="310"/>
      <c r="E73" s="311"/>
      <c r="F73" s="311"/>
      <c r="G73" s="271"/>
      <c r="H73" s="271"/>
      <c r="I73" s="271"/>
      <c r="J73" s="312"/>
      <c r="K73" s="271"/>
      <c r="L73" s="271"/>
      <c r="M73" s="304"/>
      <c r="N73" s="311"/>
      <c r="O73" s="311"/>
    </row>
    <row r="74" spans="1:15" ht="13.5" customHeight="1" x14ac:dyDescent="0.15">
      <c r="D74" s="310"/>
      <c r="E74" s="311"/>
      <c r="F74" s="311"/>
      <c r="G74" s="271"/>
      <c r="H74" s="271"/>
      <c r="I74" s="271"/>
      <c r="J74" s="312"/>
      <c r="K74" s="271"/>
      <c r="L74" s="271"/>
      <c r="M74" s="304"/>
      <c r="N74" s="311"/>
      <c r="O74" s="311"/>
    </row>
    <row r="75" spans="1:15" ht="21" customHeight="1" x14ac:dyDescent="0.15"/>
    <row r="76" spans="1:15" ht="17.25" customHeight="1" x14ac:dyDescent="0.15">
      <c r="A76" s="248"/>
      <c r="B76" s="248" t="s">
        <v>87</v>
      </c>
    </row>
    <row r="77" spans="1:15" s="243" customFormat="1" ht="4.5" customHeight="1" x14ac:dyDescent="0.15"/>
    <row r="78" spans="1:15" s="243" customFormat="1" ht="19.5" customHeight="1" x14ac:dyDescent="0.15">
      <c r="C78" s="732" t="s">
        <v>33</v>
      </c>
      <c r="D78" s="733"/>
      <c r="E78" s="733"/>
      <c r="F78" s="733"/>
      <c r="G78" s="734"/>
      <c r="H78" s="391" t="s">
        <v>36</v>
      </c>
      <c r="I78" s="313" t="s">
        <v>80</v>
      </c>
      <c r="J78" s="313" t="s">
        <v>18</v>
      </c>
      <c r="K78" s="257" t="s">
        <v>20</v>
      </c>
      <c r="L78" s="368" t="s">
        <v>21</v>
      </c>
      <c r="M78" s="314"/>
    </row>
    <row r="79" spans="1:15" s="243" customFormat="1" ht="12" customHeight="1" thickBot="1" x14ac:dyDescent="0.2">
      <c r="C79" s="735"/>
      <c r="D79" s="736"/>
      <c r="E79" s="736"/>
      <c r="F79" s="736"/>
      <c r="G79" s="737"/>
      <c r="H79" s="316" t="s">
        <v>73</v>
      </c>
      <c r="I79" s="316" t="s">
        <v>76</v>
      </c>
      <c r="J79" s="316" t="s">
        <v>75</v>
      </c>
      <c r="K79" s="316" t="s">
        <v>77</v>
      </c>
      <c r="L79" s="372" t="s">
        <v>78</v>
      </c>
      <c r="M79" s="314"/>
    </row>
    <row r="80" spans="1:15" s="243" customFormat="1" ht="15" customHeight="1" x14ac:dyDescent="0.15">
      <c r="C80" s="712" t="s">
        <v>30</v>
      </c>
      <c r="D80" s="370" t="s">
        <v>29</v>
      </c>
      <c r="E80" s="392"/>
      <c r="F80" s="688" t="s">
        <v>34</v>
      </c>
      <c r="G80" s="689"/>
      <c r="H80" s="317"/>
      <c r="I80" s="317"/>
      <c r="J80" s="779">
        <v>365</v>
      </c>
      <c r="K80" s="397">
        <f t="shared" ref="K80:K85" si="1">H80*I80*$J$80</f>
        <v>0</v>
      </c>
      <c r="L80" s="777"/>
      <c r="M80" s="314"/>
    </row>
    <row r="81" spans="3:13" s="243" customFormat="1" ht="15" customHeight="1" x14ac:dyDescent="0.15">
      <c r="C81" s="713"/>
      <c r="D81" s="373"/>
      <c r="E81" s="374"/>
      <c r="F81" s="670" t="s">
        <v>37</v>
      </c>
      <c r="G81" s="671"/>
      <c r="H81" s="299"/>
      <c r="I81" s="299"/>
      <c r="J81" s="759"/>
      <c r="K81" s="332">
        <f t="shared" si="1"/>
        <v>0</v>
      </c>
      <c r="L81" s="762"/>
      <c r="M81" s="314"/>
    </row>
    <row r="82" spans="3:13" s="243" customFormat="1" ht="15" customHeight="1" x14ac:dyDescent="0.15">
      <c r="C82" s="713"/>
      <c r="D82" s="375" t="s">
        <v>11</v>
      </c>
      <c r="E82" s="356"/>
      <c r="F82" s="670" t="s">
        <v>34</v>
      </c>
      <c r="G82" s="671"/>
      <c r="H82" s="299"/>
      <c r="I82" s="299"/>
      <c r="J82" s="759"/>
      <c r="K82" s="332">
        <f t="shared" si="1"/>
        <v>0</v>
      </c>
      <c r="L82" s="762"/>
      <c r="M82" s="314"/>
    </row>
    <row r="83" spans="3:13" s="243" customFormat="1" ht="15" customHeight="1" x14ac:dyDescent="0.15">
      <c r="C83" s="713"/>
      <c r="D83" s="373"/>
      <c r="E83" s="374"/>
      <c r="F83" s="670" t="s">
        <v>37</v>
      </c>
      <c r="G83" s="671"/>
      <c r="H83" s="299"/>
      <c r="I83" s="299"/>
      <c r="J83" s="759"/>
      <c r="K83" s="332">
        <f t="shared" si="1"/>
        <v>0</v>
      </c>
      <c r="L83" s="762"/>
      <c r="M83" s="314"/>
    </row>
    <row r="84" spans="3:13" s="243" customFormat="1" ht="15" customHeight="1" x14ac:dyDescent="0.15">
      <c r="C84" s="713"/>
      <c r="D84" s="375" t="s">
        <v>253</v>
      </c>
      <c r="E84" s="356"/>
      <c r="F84" s="670" t="s">
        <v>34</v>
      </c>
      <c r="G84" s="671"/>
      <c r="H84" s="299"/>
      <c r="I84" s="299"/>
      <c r="J84" s="759"/>
      <c r="K84" s="332">
        <f t="shared" si="1"/>
        <v>0</v>
      </c>
      <c r="L84" s="762"/>
      <c r="M84" s="314"/>
    </row>
    <row r="85" spans="3:13" s="243" customFormat="1" ht="15" customHeight="1" thickBot="1" x14ac:dyDescent="0.2">
      <c r="C85" s="713"/>
      <c r="D85" s="373"/>
      <c r="E85" s="376"/>
      <c r="F85" s="670" t="s">
        <v>37</v>
      </c>
      <c r="G85" s="671"/>
      <c r="H85" s="299"/>
      <c r="I85" s="299"/>
      <c r="J85" s="760"/>
      <c r="K85" s="332">
        <f t="shared" si="1"/>
        <v>0</v>
      </c>
      <c r="L85" s="762"/>
      <c r="M85" s="314"/>
    </row>
    <row r="86" spans="3:13" s="243" customFormat="1" ht="21" customHeight="1" thickTop="1" thickBot="1" x14ac:dyDescent="0.2">
      <c r="C86" s="714"/>
      <c r="D86" s="276"/>
      <c r="E86" s="277" t="s">
        <v>10</v>
      </c>
      <c r="F86" s="277"/>
      <c r="G86" s="377" t="s">
        <v>114</v>
      </c>
      <c r="H86" s="301"/>
      <c r="I86" s="332">
        <f>SUM(I80:I85)</f>
        <v>0</v>
      </c>
      <c r="J86" s="301"/>
      <c r="K86" s="333">
        <f>SUM(K80:K85)</f>
        <v>0</v>
      </c>
      <c r="L86" s="347">
        <f>ROUNDDOWN(K86/1000,3)</f>
        <v>0</v>
      </c>
    </row>
    <row r="87" spans="3:13" s="243" customFormat="1" ht="5.25" customHeight="1" thickTop="1" x14ac:dyDescent="0.15">
      <c r="C87" s="318"/>
      <c r="H87" s="271"/>
      <c r="I87" s="271"/>
      <c r="J87" s="271"/>
      <c r="K87" s="271"/>
      <c r="L87" s="319"/>
    </row>
    <row r="88" spans="3:13" s="243" customFormat="1" ht="15" customHeight="1" x14ac:dyDescent="0.15">
      <c r="C88" s="715" t="s">
        <v>31</v>
      </c>
      <c r="D88" s="716"/>
      <c r="E88" s="717"/>
      <c r="F88" s="670" t="s">
        <v>34</v>
      </c>
      <c r="G88" s="671"/>
      <c r="H88" s="299"/>
      <c r="I88" s="299"/>
      <c r="J88" s="758">
        <v>365</v>
      </c>
      <c r="K88" s="333">
        <f>H88*I88*$J$88</f>
        <v>0</v>
      </c>
      <c r="L88" s="761"/>
      <c r="M88" s="314"/>
    </row>
    <row r="89" spans="3:13" s="243" customFormat="1" ht="15" customHeight="1" thickBot="1" x14ac:dyDescent="0.2">
      <c r="C89" s="718"/>
      <c r="D89" s="719"/>
      <c r="E89" s="720"/>
      <c r="F89" s="670" t="s">
        <v>37</v>
      </c>
      <c r="G89" s="671"/>
      <c r="H89" s="299"/>
      <c r="I89" s="299"/>
      <c r="J89" s="760"/>
      <c r="K89" s="333">
        <f>H89*I89*$J$88</f>
        <v>0</v>
      </c>
      <c r="L89" s="762"/>
      <c r="M89" s="314"/>
    </row>
    <row r="90" spans="3:13" s="243" customFormat="1" ht="20.25" customHeight="1" thickTop="1" thickBot="1" x14ac:dyDescent="0.2">
      <c r="C90" s="721"/>
      <c r="D90" s="722"/>
      <c r="E90" s="723"/>
      <c r="F90" s="378" t="s">
        <v>10</v>
      </c>
      <c r="G90" s="379" t="s">
        <v>115</v>
      </c>
      <c r="H90" s="301"/>
      <c r="I90" s="332">
        <f>SUM(I88:I89)</f>
        <v>0</v>
      </c>
      <c r="J90" s="301"/>
      <c r="K90" s="333">
        <f>SUM(K88:K89)</f>
        <v>0</v>
      </c>
      <c r="L90" s="347">
        <f>ROUNDDOWN(K90/1000,3)</f>
        <v>0</v>
      </c>
    </row>
    <row r="91" spans="3:13" s="243" customFormat="1" ht="5.25" customHeight="1" thickTop="1" thickBot="1" x14ac:dyDescent="0.2">
      <c r="C91" s="318"/>
      <c r="H91" s="271"/>
      <c r="I91" s="271"/>
      <c r="J91" s="271"/>
      <c r="K91" s="271"/>
      <c r="L91" s="319"/>
    </row>
    <row r="92" spans="3:13" s="243" customFormat="1" ht="19.5" customHeight="1" thickTop="1" thickBot="1" x14ac:dyDescent="0.2">
      <c r="C92" s="763" t="s">
        <v>32</v>
      </c>
      <c r="D92" s="764"/>
      <c r="E92" s="764"/>
      <c r="F92" s="764"/>
      <c r="G92" s="377" t="s">
        <v>116</v>
      </c>
      <c r="H92" s="299"/>
      <c r="I92" s="299"/>
      <c r="J92" s="296">
        <v>365</v>
      </c>
      <c r="K92" s="383">
        <f>H92*I92*J92</f>
        <v>0</v>
      </c>
      <c r="L92" s="347">
        <f>ROUNDDOWN(K92/1000,3)</f>
        <v>0</v>
      </c>
    </row>
    <row r="93" spans="3:13" s="243" customFormat="1" ht="3.75" customHeight="1" thickTop="1" thickBot="1" x14ac:dyDescent="0.2">
      <c r="C93" s="318"/>
      <c r="H93" s="271"/>
      <c r="I93" s="271"/>
      <c r="J93" s="271"/>
      <c r="K93" s="271"/>
      <c r="L93" s="319"/>
    </row>
    <row r="94" spans="3:13" s="243" customFormat="1" ht="31.5" customHeight="1" thickTop="1" thickBot="1" x14ac:dyDescent="0.2">
      <c r="C94" s="707" t="s">
        <v>118</v>
      </c>
      <c r="D94" s="708"/>
      <c r="E94" s="708"/>
      <c r="F94" s="708"/>
      <c r="G94" s="380" t="s">
        <v>117</v>
      </c>
      <c r="H94" s="299"/>
      <c r="I94" s="299"/>
      <c r="J94" s="296">
        <v>365</v>
      </c>
      <c r="K94" s="383">
        <f>H94*I94*J94</f>
        <v>0</v>
      </c>
      <c r="L94" s="347">
        <f>ROUNDDOWN(K94/1000,3)</f>
        <v>0</v>
      </c>
    </row>
    <row r="95" spans="3:13" s="243" customFormat="1" ht="5.25" customHeight="1" thickTop="1" thickBot="1" x14ac:dyDescent="0.2">
      <c r="C95" s="709"/>
      <c r="D95" s="709"/>
      <c r="E95" s="709"/>
      <c r="F95" s="709"/>
      <c r="G95" s="709"/>
      <c r="H95" s="271"/>
      <c r="I95" s="271"/>
      <c r="J95" s="271"/>
      <c r="K95" s="271"/>
      <c r="L95" s="319"/>
    </row>
    <row r="96" spans="3:13" s="243" customFormat="1" ht="21" customHeight="1" thickTop="1" thickBot="1" x14ac:dyDescent="0.2">
      <c r="C96" s="707" t="s">
        <v>42</v>
      </c>
      <c r="D96" s="708"/>
      <c r="E96" s="708"/>
      <c r="F96" s="708"/>
      <c r="G96" s="380" t="s">
        <v>206</v>
      </c>
      <c r="H96" s="301"/>
      <c r="I96" s="301"/>
      <c r="J96" s="329"/>
      <c r="K96" s="383">
        <f>K86+K90+K92+K94</f>
        <v>0</v>
      </c>
      <c r="L96" s="347">
        <f>L86+L90+L92+L94</f>
        <v>0</v>
      </c>
    </row>
    <row r="97" spans="3:9" s="243" customFormat="1" ht="5.25" customHeight="1" thickTop="1" x14ac:dyDescent="0.15"/>
    <row r="98" spans="3:9" s="243" customFormat="1" ht="5.25" customHeight="1" x14ac:dyDescent="0.15"/>
    <row r="99" spans="3:9" s="243" customFormat="1" ht="5.25" customHeight="1" x14ac:dyDescent="0.15"/>
    <row r="100" spans="3:9" s="243" customFormat="1" ht="11.25" x14ac:dyDescent="0.15">
      <c r="C100" s="245" t="s">
        <v>38</v>
      </c>
      <c r="D100" s="243" t="s">
        <v>39</v>
      </c>
    </row>
    <row r="101" spans="3:9" s="243" customFormat="1" ht="11.25" x14ac:dyDescent="0.15">
      <c r="D101" s="243" t="s">
        <v>40</v>
      </c>
    </row>
    <row r="102" spans="3:9" s="243" customFormat="1" ht="3.75" customHeight="1" x14ac:dyDescent="0.15"/>
    <row r="103" spans="3:9" s="243" customFormat="1" ht="11.25" x14ac:dyDescent="0.15">
      <c r="D103" s="243" t="s">
        <v>41</v>
      </c>
    </row>
    <row r="104" spans="3:9" s="243" customFormat="1" ht="11.25" x14ac:dyDescent="0.15"/>
    <row r="105" spans="3:9" s="243" customFormat="1" ht="28.5" customHeight="1" x14ac:dyDescent="0.15"/>
    <row r="106" spans="3:9" s="243" customFormat="1" ht="18" customHeight="1" x14ac:dyDescent="0.15">
      <c r="C106" s="248" t="s">
        <v>125</v>
      </c>
    </row>
    <row r="107" spans="3:9" s="243" customFormat="1" ht="5.25" customHeight="1" thickBot="1" x14ac:dyDescent="0.2"/>
    <row r="108" spans="3:9" s="243" customFormat="1" ht="20.25" customHeight="1" x14ac:dyDescent="0.15">
      <c r="C108" s="695" t="s">
        <v>33</v>
      </c>
      <c r="D108" s="696"/>
      <c r="E108" s="696"/>
      <c r="F108" s="696"/>
      <c r="G108" s="697"/>
      <c r="H108" s="700" t="s">
        <v>201</v>
      </c>
      <c r="I108" s="701"/>
    </row>
    <row r="109" spans="3:9" s="243" customFormat="1" ht="17.25" customHeight="1" thickBot="1" x14ac:dyDescent="0.2">
      <c r="C109" s="679"/>
      <c r="D109" s="680"/>
      <c r="E109" s="680"/>
      <c r="F109" s="680"/>
      <c r="G109" s="681"/>
      <c r="H109" s="393">
        <v>12</v>
      </c>
      <c r="I109" s="394" t="s">
        <v>124</v>
      </c>
    </row>
    <row r="110" spans="3:9" s="243" customFormat="1" ht="18" customHeight="1" x14ac:dyDescent="0.15">
      <c r="C110" s="395" t="s">
        <v>120</v>
      </c>
      <c r="D110" s="371"/>
      <c r="E110" s="724" t="s">
        <v>121</v>
      </c>
      <c r="F110" s="725"/>
      <c r="G110" s="726"/>
      <c r="H110" s="702">
        <f>L50</f>
        <v>0</v>
      </c>
      <c r="I110" s="703"/>
    </row>
    <row r="111" spans="3:9" s="243" customFormat="1" ht="18" customHeight="1" x14ac:dyDescent="0.15">
      <c r="C111" s="325" t="s">
        <v>200</v>
      </c>
      <c r="D111" s="324"/>
      <c r="E111" s="682" t="s">
        <v>122</v>
      </c>
      <c r="F111" s="683"/>
      <c r="G111" s="684"/>
      <c r="H111" s="710">
        <f>M66</f>
        <v>0</v>
      </c>
      <c r="I111" s="711"/>
    </row>
    <row r="112" spans="3:9" s="243" customFormat="1" ht="18" customHeight="1" thickBot="1" x14ac:dyDescent="0.2">
      <c r="C112" s="325"/>
      <c r="D112" s="324"/>
      <c r="E112" s="685" t="s">
        <v>10</v>
      </c>
      <c r="F112" s="686"/>
      <c r="G112" s="687"/>
      <c r="H112" s="693">
        <f>SUM(H110:I111)</f>
        <v>0</v>
      </c>
      <c r="I112" s="694"/>
    </row>
    <row r="113" spans="3:9" s="243" customFormat="1" ht="18" customHeight="1" thickBot="1" x14ac:dyDescent="0.2">
      <c r="C113" s="674" t="s">
        <v>30</v>
      </c>
      <c r="D113" s="675"/>
      <c r="E113" s="675"/>
      <c r="F113" s="675"/>
      <c r="G113" s="676"/>
      <c r="H113" s="677">
        <f>L86</f>
        <v>0</v>
      </c>
      <c r="I113" s="678"/>
    </row>
    <row r="114" spans="3:9" s="243" customFormat="1" ht="18" customHeight="1" thickBot="1" x14ac:dyDescent="0.2">
      <c r="C114" s="674" t="s">
        <v>31</v>
      </c>
      <c r="D114" s="675"/>
      <c r="E114" s="675"/>
      <c r="F114" s="675"/>
      <c r="G114" s="676"/>
      <c r="H114" s="677">
        <f>L90</f>
        <v>0</v>
      </c>
      <c r="I114" s="678"/>
    </row>
    <row r="115" spans="3:9" s="243" customFormat="1" ht="18" customHeight="1" thickBot="1" x14ac:dyDescent="0.2">
      <c r="C115" s="674" t="s">
        <v>123</v>
      </c>
      <c r="D115" s="675"/>
      <c r="E115" s="675"/>
      <c r="F115" s="675"/>
      <c r="G115" s="676"/>
      <c r="H115" s="677">
        <f>L92</f>
        <v>0</v>
      </c>
      <c r="I115" s="678"/>
    </row>
    <row r="116" spans="3:9" s="243" customFormat="1" ht="18" customHeight="1" thickBot="1" x14ac:dyDescent="0.2">
      <c r="C116" s="674" t="s">
        <v>88</v>
      </c>
      <c r="D116" s="675"/>
      <c r="E116" s="675"/>
      <c r="F116" s="675"/>
      <c r="G116" s="676"/>
      <c r="H116" s="677">
        <f>L94</f>
        <v>0</v>
      </c>
      <c r="I116" s="678"/>
    </row>
    <row r="117" spans="3:9" s="243" customFormat="1" ht="18" customHeight="1" thickBot="1" x14ac:dyDescent="0.2">
      <c r="C117" s="679" t="s">
        <v>42</v>
      </c>
      <c r="D117" s="680"/>
      <c r="E117" s="680"/>
      <c r="F117" s="680"/>
      <c r="G117" s="681"/>
      <c r="H117" s="672">
        <f>SUM(H112:I116)</f>
        <v>0</v>
      </c>
      <c r="I117" s="673"/>
    </row>
    <row r="118" spans="3:9" s="243" customFormat="1" ht="15.75" customHeight="1" x14ac:dyDescent="0.15"/>
    <row r="119" spans="3:9" s="243" customFormat="1" ht="11.25" x14ac:dyDescent="0.15"/>
    <row r="120" spans="3:9" s="243" customFormat="1" ht="11.25" x14ac:dyDescent="0.15"/>
    <row r="121" spans="3:9" s="243" customFormat="1" ht="11.25" x14ac:dyDescent="0.15"/>
    <row r="122" spans="3:9" s="243" customFormat="1" ht="11.25" x14ac:dyDescent="0.15"/>
    <row r="123" spans="3:9" s="243" customFormat="1" ht="11.25" x14ac:dyDescent="0.15"/>
    <row r="124" spans="3:9" s="243" customFormat="1" ht="11.25" x14ac:dyDescent="0.15"/>
    <row r="125" spans="3:9" s="243" customFormat="1" ht="11.25" x14ac:dyDescent="0.15"/>
    <row r="126" spans="3:9" s="243" customFormat="1" ht="11.25" x14ac:dyDescent="0.15"/>
    <row r="127" spans="3:9" s="243" customFormat="1" ht="11.25" x14ac:dyDescent="0.15"/>
    <row r="128" spans="3:9" s="243" customFormat="1" ht="11.25" x14ac:dyDescent="0.15"/>
    <row r="129" s="243" customFormat="1" ht="11.25" x14ac:dyDescent="0.15"/>
    <row r="130" s="243" customFormat="1" ht="11.25" x14ac:dyDescent="0.15"/>
    <row r="131" s="243" customFormat="1" ht="11.25" x14ac:dyDescent="0.15"/>
    <row r="132" s="243" customFormat="1" ht="11.25" x14ac:dyDescent="0.15"/>
    <row r="133" s="243" customFormat="1" ht="11.25" x14ac:dyDescent="0.15"/>
    <row r="134" s="243" customFormat="1" ht="11.25" x14ac:dyDescent="0.15"/>
    <row r="135" s="243" customFormat="1" ht="11.25" x14ac:dyDescent="0.15"/>
    <row r="136" s="243" customFormat="1" ht="11.25" x14ac:dyDescent="0.15"/>
    <row r="137" s="243" customFormat="1" ht="11.25" x14ac:dyDescent="0.15"/>
    <row r="138" s="243" customFormat="1" ht="11.25" x14ac:dyDescent="0.15"/>
    <row r="139" s="243" customFormat="1" ht="11.25" x14ac:dyDescent="0.15"/>
    <row r="140" s="243" customFormat="1" ht="11.25" x14ac:dyDescent="0.15"/>
    <row r="141" s="243" customFormat="1" ht="11.25" x14ac:dyDescent="0.15"/>
    <row r="142" s="243" customFormat="1" ht="11.25" x14ac:dyDescent="0.15"/>
    <row r="143" s="243" customFormat="1" ht="11.25" x14ac:dyDescent="0.15"/>
    <row r="144" s="243" customFormat="1" ht="11.25" x14ac:dyDescent="0.15"/>
  </sheetData>
  <mergeCells count="76"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H7:I7"/>
    <mergeCell ref="C59:F59"/>
    <mergeCell ref="C20:C28"/>
    <mergeCell ref="D20:F20"/>
    <mergeCell ref="D28:F28"/>
    <mergeCell ref="F14:G14"/>
    <mergeCell ref="D38:F38"/>
    <mergeCell ref="J50:K50"/>
    <mergeCell ref="N62:O62"/>
    <mergeCell ref="N60:O60"/>
    <mergeCell ref="N61:O61"/>
    <mergeCell ref="C78:G79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8"/>
  <sheetViews>
    <sheetView view="pageBreakPreview" zoomScale="85" zoomScaleNormal="100" zoomScaleSheetLayoutView="85" workbookViewId="0">
      <selection activeCell="L8" sqref="L8"/>
    </sheetView>
  </sheetViews>
  <sheetFormatPr defaultRowHeight="12" x14ac:dyDescent="0.15"/>
  <cols>
    <col min="1" max="1" width="2.125" style="242" customWidth="1"/>
    <col min="2" max="2" width="2" style="242" customWidth="1"/>
    <col min="3" max="3" width="3.25" style="242" customWidth="1"/>
    <col min="4" max="4" width="5.125" style="242" customWidth="1"/>
    <col min="5" max="5" width="5.375" style="242" customWidth="1"/>
    <col min="6" max="6" width="4.5" style="242" customWidth="1"/>
    <col min="7" max="8" width="8.25" style="242" customWidth="1"/>
    <col min="9" max="9" width="8.375" style="242" customWidth="1"/>
    <col min="10" max="10" width="8.625" style="242" customWidth="1"/>
    <col min="11" max="11" width="10.5" style="242" customWidth="1"/>
    <col min="12" max="13" width="9.375" style="242" customWidth="1"/>
    <col min="14" max="16384" width="9" style="242"/>
  </cols>
  <sheetData>
    <row r="1" spans="1:13" ht="8.25" customHeight="1" x14ac:dyDescent="0.15"/>
    <row r="2" spans="1:13" ht="7.5" customHeight="1" x14ac:dyDescent="0.15">
      <c r="B2" s="243"/>
      <c r="C2" s="244"/>
      <c r="D2" s="244"/>
      <c r="E2" s="244"/>
      <c r="F2" s="244"/>
      <c r="G2" s="245"/>
      <c r="H2" s="246"/>
      <c r="I2" s="246"/>
      <c r="J2" s="247"/>
      <c r="K2" s="243"/>
      <c r="L2" s="243"/>
    </row>
    <row r="3" spans="1:13" ht="5.25" customHeight="1" x14ac:dyDescent="0.15"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</row>
    <row r="4" spans="1:13" ht="17.25" customHeight="1" x14ac:dyDescent="0.15">
      <c r="A4" s="248" t="s">
        <v>91</v>
      </c>
      <c r="B4" s="248"/>
      <c r="C4" s="249"/>
    </row>
    <row r="5" spans="1:13" ht="6.75" customHeight="1" thickBot="1" x14ac:dyDescent="0.2">
      <c r="A5" s="248"/>
      <c r="B5" s="248"/>
      <c r="C5" s="249"/>
    </row>
    <row r="6" spans="1:13" ht="18" customHeight="1" thickBot="1" x14ac:dyDescent="0.2">
      <c r="B6" s="243"/>
      <c r="C6" s="803" t="s">
        <v>23</v>
      </c>
      <c r="D6" s="804"/>
      <c r="E6" s="944">
        <f>'24入所収入'!K6</f>
        <v>0</v>
      </c>
      <c r="F6" s="945"/>
      <c r="G6" s="243" t="s">
        <v>94</v>
      </c>
      <c r="H6" s="348"/>
      <c r="I6" s="349"/>
      <c r="J6" s="348"/>
      <c r="K6" s="349"/>
      <c r="L6" s="243"/>
    </row>
    <row r="7" spans="1:13" ht="9.75" customHeight="1" thickBot="1" x14ac:dyDescent="0.2"/>
    <row r="8" spans="1:13" ht="17.25" customHeight="1" thickBot="1" x14ac:dyDescent="0.2">
      <c r="C8" s="772" t="s">
        <v>6</v>
      </c>
      <c r="D8" s="773"/>
      <c r="E8" s="255" t="s">
        <v>66</v>
      </c>
      <c r="F8" s="946">
        <f>'24入所収入'!F14:G14</f>
        <v>0</v>
      </c>
      <c r="G8" s="947"/>
      <c r="H8" s="243"/>
      <c r="I8" s="243"/>
      <c r="J8" s="243"/>
      <c r="K8" s="243"/>
      <c r="L8" s="243"/>
      <c r="M8" s="243"/>
    </row>
    <row r="9" spans="1:13" ht="15" customHeight="1" x14ac:dyDescent="0.15">
      <c r="C9" s="244"/>
      <c r="D9" s="244"/>
      <c r="E9" s="244"/>
      <c r="F9" s="256"/>
      <c r="G9" s="256"/>
      <c r="H9" s="243"/>
      <c r="I9" s="243"/>
      <c r="J9" s="243"/>
      <c r="K9" s="243"/>
      <c r="L9" s="243"/>
      <c r="M9" s="243"/>
    </row>
    <row r="10" spans="1:13" ht="19.5" customHeight="1" x14ac:dyDescent="0.15">
      <c r="B10" s="248" t="s">
        <v>119</v>
      </c>
      <c r="C10" s="244"/>
      <c r="D10" s="244"/>
      <c r="E10" s="244"/>
      <c r="F10" s="256"/>
      <c r="G10" s="256"/>
      <c r="H10" s="243"/>
      <c r="I10" s="243"/>
      <c r="J10" s="243"/>
      <c r="K10" s="243"/>
      <c r="L10" s="243"/>
      <c r="M10" s="243"/>
    </row>
    <row r="11" spans="1:13" ht="18" customHeight="1" x14ac:dyDescent="0.15">
      <c r="C11" s="80" t="s">
        <v>354</v>
      </c>
      <c r="D11" s="244"/>
      <c r="E11" s="244"/>
      <c r="F11" s="256"/>
      <c r="G11" s="327"/>
      <c r="H11" s="243"/>
      <c r="I11" s="243"/>
      <c r="J11" s="243"/>
      <c r="K11" s="243"/>
      <c r="L11" s="243"/>
      <c r="M11" s="243"/>
    </row>
    <row r="12" spans="1:13" s="350" customFormat="1" ht="21.75" customHeight="1" x14ac:dyDescent="0.15">
      <c r="C12" s="765" t="s">
        <v>29</v>
      </c>
      <c r="D12" s="742" t="s">
        <v>23</v>
      </c>
      <c r="E12" s="743"/>
      <c r="F12" s="744"/>
      <c r="G12" s="257" t="s">
        <v>28</v>
      </c>
      <c r="H12" s="257" t="s">
        <v>26</v>
      </c>
      <c r="I12" s="257" t="s">
        <v>7</v>
      </c>
      <c r="J12" s="258" t="s">
        <v>18</v>
      </c>
      <c r="K12" s="257" t="s">
        <v>20</v>
      </c>
      <c r="L12" s="259" t="s">
        <v>21</v>
      </c>
      <c r="M12" s="247"/>
    </row>
    <row r="13" spans="1:13" s="351" customFormat="1" ht="14.25" customHeight="1" x14ac:dyDescent="0.15">
      <c r="C13" s="778"/>
      <c r="D13" s="352"/>
      <c r="E13" s="353"/>
      <c r="F13" s="354" t="s">
        <v>9</v>
      </c>
      <c r="G13" s="261" t="s">
        <v>67</v>
      </c>
      <c r="H13" s="261" t="s">
        <v>68</v>
      </c>
      <c r="I13" s="261" t="s">
        <v>69</v>
      </c>
      <c r="J13" s="262" t="s">
        <v>70</v>
      </c>
      <c r="K13" s="261" t="s">
        <v>71</v>
      </c>
      <c r="L13" s="261" t="s">
        <v>72</v>
      </c>
      <c r="M13" s="260"/>
    </row>
    <row r="14" spans="1:13" s="351" customFormat="1" ht="4.5" customHeight="1" x14ac:dyDescent="0.15">
      <c r="C14" s="778"/>
      <c r="D14" s="275"/>
      <c r="E14" s="264"/>
      <c r="F14" s="265"/>
      <c r="G14" s="266"/>
      <c r="H14" s="266"/>
      <c r="I14" s="266"/>
      <c r="J14" s="267"/>
      <c r="K14" s="266"/>
      <c r="L14" s="266"/>
      <c r="M14" s="260"/>
    </row>
    <row r="15" spans="1:13" ht="15" customHeight="1" x14ac:dyDescent="0.15">
      <c r="C15" s="778"/>
      <c r="D15" s="276" t="s">
        <v>45</v>
      </c>
      <c r="E15" s="277"/>
      <c r="F15" s="252"/>
      <c r="G15" s="299"/>
      <c r="H15" s="332">
        <f t="shared" ref="H15:H21" si="0">ROUNDDOWN(G15*$F$8,0)</f>
        <v>0</v>
      </c>
      <c r="I15" s="268"/>
      <c r="J15" s="750">
        <v>365</v>
      </c>
      <c r="K15" s="332">
        <f t="shared" ref="K15:K21" si="1">H15*I15*$J$15</f>
        <v>0</v>
      </c>
      <c r="L15" s="753"/>
      <c r="M15" s="243"/>
    </row>
    <row r="16" spans="1:13" ht="15" customHeight="1" x14ac:dyDescent="0.15">
      <c r="C16" s="778"/>
      <c r="D16" s="276" t="s">
        <v>46</v>
      </c>
      <c r="E16" s="277"/>
      <c r="F16" s="252"/>
      <c r="G16" s="299"/>
      <c r="H16" s="332">
        <f t="shared" si="0"/>
        <v>0</v>
      </c>
      <c r="I16" s="268"/>
      <c r="J16" s="751"/>
      <c r="K16" s="332">
        <f t="shared" si="1"/>
        <v>0</v>
      </c>
      <c r="L16" s="754"/>
      <c r="M16" s="243"/>
    </row>
    <row r="17" spans="3:13" ht="15" customHeight="1" x14ac:dyDescent="0.15">
      <c r="C17" s="778"/>
      <c r="D17" s="276" t="s">
        <v>0</v>
      </c>
      <c r="E17" s="277"/>
      <c r="F17" s="252"/>
      <c r="G17" s="299"/>
      <c r="H17" s="332">
        <f t="shared" si="0"/>
        <v>0</v>
      </c>
      <c r="I17" s="268"/>
      <c r="J17" s="751"/>
      <c r="K17" s="332">
        <f t="shared" si="1"/>
        <v>0</v>
      </c>
      <c r="L17" s="754"/>
      <c r="M17" s="243"/>
    </row>
    <row r="18" spans="3:13" ht="15" customHeight="1" x14ac:dyDescent="0.15">
      <c r="C18" s="778"/>
      <c r="D18" s="276" t="s">
        <v>1</v>
      </c>
      <c r="E18" s="277"/>
      <c r="F18" s="252"/>
      <c r="G18" s="299"/>
      <c r="H18" s="332">
        <f t="shared" si="0"/>
        <v>0</v>
      </c>
      <c r="I18" s="268"/>
      <c r="J18" s="751"/>
      <c r="K18" s="332">
        <f t="shared" si="1"/>
        <v>0</v>
      </c>
      <c r="L18" s="754"/>
      <c r="M18" s="243"/>
    </row>
    <row r="19" spans="3:13" ht="15" customHeight="1" x14ac:dyDescent="0.15">
      <c r="C19" s="778"/>
      <c r="D19" s="276" t="s">
        <v>2</v>
      </c>
      <c r="E19" s="277"/>
      <c r="F19" s="252"/>
      <c r="G19" s="299"/>
      <c r="H19" s="332">
        <f t="shared" si="0"/>
        <v>0</v>
      </c>
      <c r="I19" s="268"/>
      <c r="J19" s="751"/>
      <c r="K19" s="332">
        <f t="shared" si="1"/>
        <v>0</v>
      </c>
      <c r="L19" s="754"/>
      <c r="M19" s="243"/>
    </row>
    <row r="20" spans="3:13" ht="15" customHeight="1" x14ac:dyDescent="0.15">
      <c r="C20" s="778"/>
      <c r="D20" s="276" t="s">
        <v>3</v>
      </c>
      <c r="E20" s="277"/>
      <c r="F20" s="252"/>
      <c r="G20" s="299"/>
      <c r="H20" s="332">
        <f t="shared" si="0"/>
        <v>0</v>
      </c>
      <c r="I20" s="268"/>
      <c r="J20" s="751"/>
      <c r="K20" s="332">
        <f t="shared" si="1"/>
        <v>0</v>
      </c>
      <c r="L20" s="754"/>
      <c r="M20" s="243"/>
    </row>
    <row r="21" spans="3:13" ht="15" customHeight="1" thickBot="1" x14ac:dyDescent="0.2">
      <c r="C21" s="778"/>
      <c r="D21" s="276" t="s">
        <v>4</v>
      </c>
      <c r="E21" s="277"/>
      <c r="F21" s="252"/>
      <c r="G21" s="299"/>
      <c r="H21" s="332">
        <f t="shared" si="0"/>
        <v>0</v>
      </c>
      <c r="I21" s="268"/>
      <c r="J21" s="752"/>
      <c r="K21" s="332">
        <f t="shared" si="1"/>
        <v>0</v>
      </c>
      <c r="L21" s="754"/>
      <c r="M21" s="243"/>
    </row>
    <row r="22" spans="3:13" ht="18.75" customHeight="1" thickTop="1" thickBot="1" x14ac:dyDescent="0.2">
      <c r="C22" s="767"/>
      <c r="D22" s="745" t="s">
        <v>10</v>
      </c>
      <c r="E22" s="746"/>
      <c r="F22" s="747"/>
      <c r="G22" s="269"/>
      <c r="H22" s="269"/>
      <c r="I22" s="331">
        <f>SUM(I15:I21)</f>
        <v>0</v>
      </c>
      <c r="J22" s="328"/>
      <c r="K22" s="333">
        <f>SUM(K15:K21)</f>
        <v>0</v>
      </c>
      <c r="L22" s="334">
        <f>ROUNDDOWN(K22/1000,3)</f>
        <v>0</v>
      </c>
      <c r="M22" s="243"/>
    </row>
    <row r="23" spans="3:13" ht="7.5" customHeight="1" thickTop="1" x14ac:dyDescent="0.15">
      <c r="C23" s="243"/>
      <c r="D23" s="243"/>
      <c r="E23" s="243"/>
      <c r="F23" s="243"/>
      <c r="G23" s="243"/>
      <c r="H23" s="243"/>
      <c r="I23" s="243"/>
      <c r="J23" s="355"/>
      <c r="K23" s="243"/>
      <c r="L23" s="243"/>
      <c r="M23" s="243"/>
    </row>
    <row r="24" spans="3:13" s="350" customFormat="1" ht="22.5" customHeight="1" x14ac:dyDescent="0.15">
      <c r="C24" s="765" t="s">
        <v>11</v>
      </c>
      <c r="D24" s="742" t="s">
        <v>23</v>
      </c>
      <c r="E24" s="743"/>
      <c r="F24" s="744"/>
      <c r="G24" s="257" t="s">
        <v>28</v>
      </c>
      <c r="H24" s="257" t="s">
        <v>26</v>
      </c>
      <c r="I24" s="257" t="s">
        <v>7</v>
      </c>
      <c r="J24" s="258" t="s">
        <v>18</v>
      </c>
      <c r="K24" s="257" t="s">
        <v>20</v>
      </c>
      <c r="L24" s="259" t="s">
        <v>21</v>
      </c>
      <c r="M24" s="247"/>
    </row>
    <row r="25" spans="3:13" s="351" customFormat="1" ht="13.5" customHeight="1" x14ac:dyDescent="0.15">
      <c r="C25" s="778"/>
      <c r="D25" s="352"/>
      <c r="E25" s="353"/>
      <c r="F25" s="354" t="s">
        <v>9</v>
      </c>
      <c r="G25" s="261" t="s">
        <v>67</v>
      </c>
      <c r="H25" s="261" t="s">
        <v>68</v>
      </c>
      <c r="I25" s="261" t="s">
        <v>69</v>
      </c>
      <c r="J25" s="262" t="s">
        <v>70</v>
      </c>
      <c r="K25" s="261" t="s">
        <v>71</v>
      </c>
      <c r="L25" s="261" t="s">
        <v>72</v>
      </c>
      <c r="M25" s="260"/>
    </row>
    <row r="26" spans="3:13" s="351" customFormat="1" ht="4.5" customHeight="1" x14ac:dyDescent="0.15">
      <c r="C26" s="778"/>
      <c r="D26" s="275"/>
      <c r="E26" s="264"/>
      <c r="F26" s="265"/>
      <c r="G26" s="266"/>
      <c r="H26" s="266"/>
      <c r="I26" s="266"/>
      <c r="J26" s="267"/>
      <c r="K26" s="266"/>
      <c r="L26" s="266"/>
      <c r="M26" s="260"/>
    </row>
    <row r="27" spans="3:13" s="351" customFormat="1" ht="15" customHeight="1" x14ac:dyDescent="0.15">
      <c r="C27" s="778"/>
      <c r="D27" s="276" t="s">
        <v>45</v>
      </c>
      <c r="E27" s="264"/>
      <c r="F27" s="265"/>
      <c r="G27" s="299"/>
      <c r="H27" s="332">
        <f t="shared" ref="H27:H33" si="2">ROUNDDOWN(G27*$F$8,0)</f>
        <v>0</v>
      </c>
      <c r="I27" s="268"/>
      <c r="J27" s="750">
        <v>365</v>
      </c>
      <c r="K27" s="332">
        <f t="shared" ref="K27:K33" si="3">H27*I27*$J$27</f>
        <v>0</v>
      </c>
      <c r="L27" s="805"/>
      <c r="M27" s="260"/>
    </row>
    <row r="28" spans="3:13" s="351" customFormat="1" ht="15" customHeight="1" x14ac:dyDescent="0.15">
      <c r="C28" s="778"/>
      <c r="D28" s="276" t="s">
        <v>46</v>
      </c>
      <c r="E28" s="264"/>
      <c r="F28" s="265"/>
      <c r="G28" s="299"/>
      <c r="H28" s="332">
        <f t="shared" si="2"/>
        <v>0</v>
      </c>
      <c r="I28" s="268"/>
      <c r="J28" s="751"/>
      <c r="K28" s="332">
        <f t="shared" si="3"/>
        <v>0</v>
      </c>
      <c r="L28" s="806"/>
      <c r="M28" s="260"/>
    </row>
    <row r="29" spans="3:13" ht="15" customHeight="1" x14ac:dyDescent="0.15">
      <c r="C29" s="778"/>
      <c r="D29" s="276" t="s">
        <v>0</v>
      </c>
      <c r="E29" s="277"/>
      <c r="F29" s="252"/>
      <c r="G29" s="299"/>
      <c r="H29" s="332">
        <f t="shared" si="2"/>
        <v>0</v>
      </c>
      <c r="I29" s="268"/>
      <c r="J29" s="751"/>
      <c r="K29" s="332">
        <f t="shared" si="3"/>
        <v>0</v>
      </c>
      <c r="L29" s="806"/>
      <c r="M29" s="243"/>
    </row>
    <row r="30" spans="3:13" ht="15" customHeight="1" x14ac:dyDescent="0.15">
      <c r="C30" s="778"/>
      <c r="D30" s="276" t="s">
        <v>1</v>
      </c>
      <c r="E30" s="277"/>
      <c r="F30" s="252"/>
      <c r="G30" s="299"/>
      <c r="H30" s="332">
        <f t="shared" si="2"/>
        <v>0</v>
      </c>
      <c r="I30" s="268"/>
      <c r="J30" s="751"/>
      <c r="K30" s="332">
        <f t="shared" si="3"/>
        <v>0</v>
      </c>
      <c r="L30" s="806"/>
      <c r="M30" s="243"/>
    </row>
    <row r="31" spans="3:13" ht="15" customHeight="1" x14ac:dyDescent="0.15">
      <c r="C31" s="778"/>
      <c r="D31" s="276" t="s">
        <v>2</v>
      </c>
      <c r="E31" s="277"/>
      <c r="F31" s="252"/>
      <c r="G31" s="299"/>
      <c r="H31" s="332">
        <f t="shared" si="2"/>
        <v>0</v>
      </c>
      <c r="I31" s="268"/>
      <c r="J31" s="751"/>
      <c r="K31" s="332">
        <f t="shared" si="3"/>
        <v>0</v>
      </c>
      <c r="L31" s="806"/>
      <c r="M31" s="243"/>
    </row>
    <row r="32" spans="3:13" ht="15" customHeight="1" x14ac:dyDescent="0.15">
      <c r="C32" s="778"/>
      <c r="D32" s="276" t="s">
        <v>3</v>
      </c>
      <c r="E32" s="277"/>
      <c r="F32" s="252"/>
      <c r="G32" s="299"/>
      <c r="H32" s="332">
        <f t="shared" si="2"/>
        <v>0</v>
      </c>
      <c r="I32" s="268"/>
      <c r="J32" s="751"/>
      <c r="K32" s="332">
        <f t="shared" si="3"/>
        <v>0</v>
      </c>
      <c r="L32" s="806"/>
      <c r="M32" s="243"/>
    </row>
    <row r="33" spans="3:13" ht="15" customHeight="1" thickBot="1" x14ac:dyDescent="0.2">
      <c r="C33" s="778"/>
      <c r="D33" s="276" t="s">
        <v>4</v>
      </c>
      <c r="E33" s="277"/>
      <c r="F33" s="252"/>
      <c r="G33" s="299"/>
      <c r="H33" s="332">
        <f t="shared" si="2"/>
        <v>0</v>
      </c>
      <c r="I33" s="268"/>
      <c r="J33" s="752"/>
      <c r="K33" s="332">
        <f t="shared" si="3"/>
        <v>0</v>
      </c>
      <c r="L33" s="807"/>
      <c r="M33" s="243"/>
    </row>
    <row r="34" spans="3:13" ht="18" customHeight="1" thickTop="1" thickBot="1" x14ac:dyDescent="0.2">
      <c r="C34" s="767"/>
      <c r="D34" s="745" t="s">
        <v>10</v>
      </c>
      <c r="E34" s="746"/>
      <c r="F34" s="747"/>
      <c r="G34" s="269"/>
      <c r="H34" s="269"/>
      <c r="I34" s="331">
        <f>SUM(I27:I33)</f>
        <v>0</v>
      </c>
      <c r="J34" s="328"/>
      <c r="K34" s="333">
        <f>SUM(K27:K33)</f>
        <v>0</v>
      </c>
      <c r="L34" s="334">
        <f>ROUNDDOWN(K34/1000,3)</f>
        <v>0</v>
      </c>
      <c r="M34" s="243"/>
    </row>
    <row r="35" spans="3:13" ht="8.25" customHeight="1" thickTop="1" x14ac:dyDescent="0.15">
      <c r="C35" s="243"/>
      <c r="D35" s="243"/>
      <c r="E35" s="243"/>
      <c r="F35" s="243"/>
      <c r="G35" s="243"/>
      <c r="H35" s="243"/>
      <c r="I35" s="243"/>
      <c r="J35" s="355"/>
      <c r="K35" s="243"/>
      <c r="L35" s="243"/>
      <c r="M35" s="243"/>
    </row>
    <row r="36" spans="3:13" s="350" customFormat="1" ht="23.25" customHeight="1" x14ac:dyDescent="0.15">
      <c r="C36" s="765" t="s">
        <v>8</v>
      </c>
      <c r="D36" s="742" t="s">
        <v>23</v>
      </c>
      <c r="E36" s="743"/>
      <c r="F36" s="744"/>
      <c r="G36" s="257" t="s">
        <v>25</v>
      </c>
      <c r="H36" s="257" t="s">
        <v>26</v>
      </c>
      <c r="I36" s="257" t="s">
        <v>7</v>
      </c>
      <c r="J36" s="258" t="s">
        <v>18</v>
      </c>
      <c r="K36" s="257" t="s">
        <v>20</v>
      </c>
      <c r="L36" s="259" t="s">
        <v>21</v>
      </c>
      <c r="M36" s="247"/>
    </row>
    <row r="37" spans="3:13" s="351" customFormat="1" ht="11.25" customHeight="1" x14ac:dyDescent="0.15">
      <c r="C37" s="778"/>
      <c r="D37" s="352"/>
      <c r="E37" s="353"/>
      <c r="F37" s="354" t="s">
        <v>9</v>
      </c>
      <c r="G37" s="261" t="s">
        <v>67</v>
      </c>
      <c r="H37" s="261" t="s">
        <v>68</v>
      </c>
      <c r="I37" s="261" t="s">
        <v>69</v>
      </c>
      <c r="J37" s="262" t="s">
        <v>70</v>
      </c>
      <c r="K37" s="261" t="s">
        <v>71</v>
      </c>
      <c r="L37" s="261" t="s">
        <v>72</v>
      </c>
      <c r="M37" s="260"/>
    </row>
    <row r="38" spans="3:13" s="351" customFormat="1" ht="4.5" customHeight="1" x14ac:dyDescent="0.15">
      <c r="C38" s="778"/>
      <c r="D38" s="275"/>
      <c r="E38" s="264"/>
      <c r="F38" s="265"/>
      <c r="G38" s="266"/>
      <c r="H38" s="266"/>
      <c r="I38" s="266"/>
      <c r="J38" s="267"/>
      <c r="K38" s="266"/>
      <c r="L38" s="266"/>
      <c r="M38" s="260"/>
    </row>
    <row r="39" spans="3:13" s="351" customFormat="1" ht="15" customHeight="1" x14ac:dyDescent="0.15">
      <c r="C39" s="778"/>
      <c r="D39" s="276" t="s">
        <v>45</v>
      </c>
      <c r="E39" s="264"/>
      <c r="F39" s="265"/>
      <c r="G39" s="266"/>
      <c r="H39" s="332">
        <f t="shared" ref="H39:H45" si="4">ROUNDDOWN(G39*$F$8,0)</f>
        <v>0</v>
      </c>
      <c r="I39" s="266"/>
      <c r="J39" s="750">
        <v>365</v>
      </c>
      <c r="K39" s="332">
        <f t="shared" ref="K39:K45" si="5">H39*I39*$J$39</f>
        <v>0</v>
      </c>
      <c r="L39" s="805"/>
      <c r="M39" s="260"/>
    </row>
    <row r="40" spans="3:13" s="351" customFormat="1" ht="15" customHeight="1" x14ac:dyDescent="0.15">
      <c r="C40" s="778"/>
      <c r="D40" s="276" t="s">
        <v>46</v>
      </c>
      <c r="E40" s="264"/>
      <c r="F40" s="265"/>
      <c r="G40" s="266"/>
      <c r="H40" s="332">
        <f t="shared" si="4"/>
        <v>0</v>
      </c>
      <c r="I40" s="266"/>
      <c r="J40" s="751"/>
      <c r="K40" s="332">
        <f t="shared" si="5"/>
        <v>0</v>
      </c>
      <c r="L40" s="806"/>
      <c r="M40" s="260"/>
    </row>
    <row r="41" spans="3:13" ht="14.25" customHeight="1" x14ac:dyDescent="0.15">
      <c r="C41" s="778"/>
      <c r="D41" s="276" t="s">
        <v>0</v>
      </c>
      <c r="E41" s="277"/>
      <c r="F41" s="252"/>
      <c r="G41" s="299"/>
      <c r="H41" s="332">
        <f t="shared" si="4"/>
        <v>0</v>
      </c>
      <c r="I41" s="268"/>
      <c r="J41" s="751"/>
      <c r="K41" s="332">
        <f t="shared" si="5"/>
        <v>0</v>
      </c>
      <c r="L41" s="806"/>
      <c r="M41" s="243"/>
    </row>
    <row r="42" spans="3:13" ht="15" customHeight="1" x14ac:dyDescent="0.15">
      <c r="C42" s="778"/>
      <c r="D42" s="276" t="s">
        <v>1</v>
      </c>
      <c r="E42" s="277"/>
      <c r="F42" s="252"/>
      <c r="G42" s="299"/>
      <c r="H42" s="332">
        <f t="shared" si="4"/>
        <v>0</v>
      </c>
      <c r="I42" s="268"/>
      <c r="J42" s="751"/>
      <c r="K42" s="332">
        <f t="shared" si="5"/>
        <v>0</v>
      </c>
      <c r="L42" s="806"/>
      <c r="M42" s="243"/>
    </row>
    <row r="43" spans="3:13" ht="15" customHeight="1" x14ac:dyDescent="0.15">
      <c r="C43" s="778"/>
      <c r="D43" s="276" t="s">
        <v>2</v>
      </c>
      <c r="E43" s="277"/>
      <c r="F43" s="252"/>
      <c r="G43" s="299"/>
      <c r="H43" s="332">
        <f t="shared" si="4"/>
        <v>0</v>
      </c>
      <c r="I43" s="268"/>
      <c r="J43" s="751"/>
      <c r="K43" s="332">
        <f t="shared" si="5"/>
        <v>0</v>
      </c>
      <c r="L43" s="806"/>
      <c r="M43" s="243"/>
    </row>
    <row r="44" spans="3:13" ht="15" customHeight="1" x14ac:dyDescent="0.15">
      <c r="C44" s="778"/>
      <c r="D44" s="276" t="s">
        <v>3</v>
      </c>
      <c r="E44" s="277"/>
      <c r="F44" s="252"/>
      <c r="G44" s="299"/>
      <c r="H44" s="332">
        <f t="shared" si="4"/>
        <v>0</v>
      </c>
      <c r="I44" s="268"/>
      <c r="J44" s="751"/>
      <c r="K44" s="332">
        <f t="shared" si="5"/>
        <v>0</v>
      </c>
      <c r="L44" s="806"/>
      <c r="M44" s="243"/>
    </row>
    <row r="45" spans="3:13" ht="15" customHeight="1" thickBot="1" x14ac:dyDescent="0.2">
      <c r="C45" s="778"/>
      <c r="D45" s="276" t="s">
        <v>4</v>
      </c>
      <c r="E45" s="277"/>
      <c r="F45" s="252"/>
      <c r="G45" s="299"/>
      <c r="H45" s="332">
        <f t="shared" si="4"/>
        <v>0</v>
      </c>
      <c r="I45" s="268"/>
      <c r="J45" s="752"/>
      <c r="K45" s="332">
        <f t="shared" si="5"/>
        <v>0</v>
      </c>
      <c r="L45" s="807"/>
      <c r="M45" s="243"/>
    </row>
    <row r="46" spans="3:13" ht="19.5" customHeight="1" thickTop="1" thickBot="1" x14ac:dyDescent="0.2">
      <c r="C46" s="767"/>
      <c r="D46" s="745" t="s">
        <v>10</v>
      </c>
      <c r="E46" s="746"/>
      <c r="F46" s="747"/>
      <c r="G46" s="269"/>
      <c r="H46" s="269"/>
      <c r="I46" s="331">
        <f>SUM(I39:I45)</f>
        <v>0</v>
      </c>
      <c r="J46" s="328"/>
      <c r="K46" s="333">
        <f>SUM(K39:K45)</f>
        <v>0</v>
      </c>
      <c r="L46" s="334">
        <f>ROUNDDOWN(K46/1000,3)</f>
        <v>0</v>
      </c>
      <c r="M46" s="243"/>
    </row>
    <row r="47" spans="3:13" ht="9" customHeight="1" thickTop="1" thickBot="1" x14ac:dyDescent="0.2">
      <c r="C47" s="318"/>
      <c r="D47" s="356"/>
      <c r="E47" s="356"/>
      <c r="F47" s="356"/>
      <c r="G47" s="356"/>
      <c r="H47" s="356"/>
      <c r="I47" s="356"/>
      <c r="J47" s="357"/>
      <c r="K47" s="303"/>
      <c r="L47" s="271"/>
      <c r="M47" s="243"/>
    </row>
    <row r="48" spans="3:13" ht="21" customHeight="1" thickTop="1" thickBot="1" x14ac:dyDescent="0.2">
      <c r="C48" s="243"/>
      <c r="D48" s="690" t="s">
        <v>43</v>
      </c>
      <c r="E48" s="691"/>
      <c r="F48" s="692"/>
      <c r="G48" s="382">
        <f>E37+E25+E13</f>
        <v>0</v>
      </c>
      <c r="H48" s="243"/>
      <c r="I48" s="358"/>
      <c r="J48" s="727" t="s">
        <v>22</v>
      </c>
      <c r="K48" s="728"/>
      <c r="L48" s="381">
        <f>L46+L34+L22</f>
        <v>0</v>
      </c>
      <c r="M48" s="243"/>
    </row>
    <row r="49" spans="1:15" ht="5.25" customHeight="1" x14ac:dyDescent="0.15"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</row>
    <row r="50" spans="1:15" ht="4.5" customHeight="1" x14ac:dyDescent="0.15"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3"/>
    </row>
    <row r="51" spans="1:15" ht="14.25" customHeight="1" x14ac:dyDescent="0.15">
      <c r="C51" s="243"/>
      <c r="D51" s="308" t="s">
        <v>38</v>
      </c>
      <c r="E51" s="243" t="s">
        <v>97</v>
      </c>
      <c r="F51" s="243"/>
      <c r="G51" s="243"/>
      <c r="H51" s="243"/>
      <c r="I51" s="243"/>
      <c r="J51" s="243"/>
      <c r="K51" s="243"/>
      <c r="L51" s="243"/>
      <c r="M51" s="243"/>
    </row>
    <row r="52" spans="1:15" ht="12.75" customHeight="1" x14ac:dyDescent="0.15"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</row>
    <row r="53" spans="1:15" ht="14.25" x14ac:dyDescent="0.15">
      <c r="A53" s="248"/>
      <c r="B53" s="248"/>
      <c r="C53" s="248" t="s">
        <v>96</v>
      </c>
      <c r="D53" s="243"/>
      <c r="E53" s="243"/>
      <c r="F53" s="243"/>
      <c r="G53" s="243"/>
      <c r="H53" s="243"/>
      <c r="I53" s="243"/>
      <c r="J53" s="243"/>
      <c r="K53" s="243"/>
      <c r="L53" s="243"/>
      <c r="M53" s="243"/>
    </row>
    <row r="54" spans="1:15" ht="3.75" customHeight="1" x14ac:dyDescent="0.15"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  <row r="55" spans="1:15" ht="29.25" customHeight="1" x14ac:dyDescent="0.15">
      <c r="C55" s="732" t="s">
        <v>24</v>
      </c>
      <c r="D55" s="733"/>
      <c r="E55" s="733"/>
      <c r="F55" s="734"/>
      <c r="G55" s="257" t="s">
        <v>5</v>
      </c>
      <c r="H55" s="257" t="s">
        <v>19</v>
      </c>
      <c r="I55" s="257" t="s">
        <v>92</v>
      </c>
      <c r="J55" s="257" t="s">
        <v>64</v>
      </c>
      <c r="K55" s="257" t="s">
        <v>93</v>
      </c>
      <c r="L55" s="257" t="s">
        <v>20</v>
      </c>
      <c r="M55" s="259" t="s">
        <v>21</v>
      </c>
      <c r="N55" s="732" t="s">
        <v>81</v>
      </c>
      <c r="O55" s="734"/>
    </row>
    <row r="56" spans="1:15" ht="13.5" customHeight="1" x14ac:dyDescent="0.15">
      <c r="C56" s="281"/>
      <c r="D56" s="282"/>
      <c r="E56" s="282"/>
      <c r="F56" s="283"/>
      <c r="G56" s="266" t="s">
        <v>107</v>
      </c>
      <c r="H56" s="266" t="s">
        <v>108</v>
      </c>
      <c r="I56" s="266" t="s">
        <v>109</v>
      </c>
      <c r="J56" s="266" t="s">
        <v>110</v>
      </c>
      <c r="K56" s="266" t="s">
        <v>111</v>
      </c>
      <c r="L56" s="284" t="s">
        <v>112</v>
      </c>
      <c r="M56" s="284" t="s">
        <v>113</v>
      </c>
      <c r="N56" s="285"/>
      <c r="O56" s="286"/>
    </row>
    <row r="57" spans="1:15" ht="15" customHeight="1" x14ac:dyDescent="0.15">
      <c r="C57" s="670"/>
      <c r="D57" s="731"/>
      <c r="E57" s="731"/>
      <c r="F57" s="671"/>
      <c r="G57" s="299"/>
      <c r="H57" s="332">
        <f>ROUNDDOWN(G57*$F$8,0)</f>
        <v>0</v>
      </c>
      <c r="I57" s="332">
        <f>$E$6</f>
        <v>0</v>
      </c>
      <c r="J57" s="359"/>
      <c r="K57" s="360"/>
      <c r="L57" s="332">
        <f>H57*I57*J57*K57</f>
        <v>0</v>
      </c>
      <c r="M57" s="288"/>
      <c r="N57" s="798"/>
      <c r="O57" s="799"/>
    </row>
    <row r="58" spans="1:15" ht="15" customHeight="1" x14ac:dyDescent="0.15">
      <c r="C58" s="670"/>
      <c r="D58" s="731"/>
      <c r="E58" s="731"/>
      <c r="F58" s="671"/>
      <c r="G58" s="299"/>
      <c r="H58" s="332">
        <f>ROUNDDOWN(G58*$F$8,0)</f>
        <v>0</v>
      </c>
      <c r="I58" s="332">
        <f>$E$6</f>
        <v>0</v>
      </c>
      <c r="J58" s="287"/>
      <c r="K58" s="361"/>
      <c r="L58" s="332">
        <f>H58*I58*J58*K58</f>
        <v>0</v>
      </c>
      <c r="M58" s="290"/>
      <c r="N58" s="798"/>
      <c r="O58" s="799"/>
    </row>
    <row r="59" spans="1:15" ht="15" customHeight="1" x14ac:dyDescent="0.15">
      <c r="C59" s="291"/>
      <c r="D59" s="292"/>
      <c r="E59" s="292"/>
      <c r="F59" s="293"/>
      <c r="G59" s="299"/>
      <c r="H59" s="332">
        <f>ROUNDDOWN(G59*$F$8,0)</f>
        <v>0</v>
      </c>
      <c r="I59" s="299"/>
      <c r="J59" s="287"/>
      <c r="K59" s="362"/>
      <c r="L59" s="332">
        <f>H59*I59*J59*K59</f>
        <v>0</v>
      </c>
      <c r="M59" s="290"/>
      <c r="N59" s="363"/>
      <c r="O59" s="364"/>
    </row>
    <row r="60" spans="1:15" ht="15" customHeight="1" thickBot="1" x14ac:dyDescent="0.2">
      <c r="C60" s="291"/>
      <c r="D60" s="292"/>
      <c r="E60" s="292"/>
      <c r="F60" s="293"/>
      <c r="G60" s="299"/>
      <c r="H60" s="332">
        <f>ROUNDDOWN(G60*$F$8,0)</f>
        <v>0</v>
      </c>
      <c r="I60" s="299"/>
      <c r="J60" s="287"/>
      <c r="K60" s="362"/>
      <c r="L60" s="332">
        <f>H60*I60*J60*K60</f>
        <v>0</v>
      </c>
      <c r="M60" s="290"/>
      <c r="N60" s="363"/>
      <c r="O60" s="364"/>
    </row>
    <row r="61" spans="1:15" ht="22.5" customHeight="1" thickTop="1" thickBot="1" x14ac:dyDescent="0.2">
      <c r="C61" s="704" t="s">
        <v>42</v>
      </c>
      <c r="D61" s="705"/>
      <c r="E61" s="705"/>
      <c r="F61" s="706"/>
      <c r="G61" s="301"/>
      <c r="H61" s="301"/>
      <c r="I61" s="301"/>
      <c r="J61" s="301"/>
      <c r="K61" s="365"/>
      <c r="L61" s="333">
        <f>SUM(L57:L60)</f>
        <v>0</v>
      </c>
      <c r="M61" s="347">
        <f>ROUNDDOWN(L61/1000,3)</f>
        <v>0</v>
      </c>
      <c r="N61" s="366"/>
      <c r="O61" s="367"/>
    </row>
    <row r="62" spans="1:15" ht="5.25" customHeight="1" thickTop="1" x14ac:dyDescent="0.15">
      <c r="C62" s="306"/>
      <c r="D62" s="306"/>
      <c r="E62" s="306"/>
      <c r="F62" s="306"/>
      <c r="G62" s="271"/>
      <c r="H62" s="271"/>
      <c r="I62" s="271"/>
      <c r="J62" s="271"/>
      <c r="K62" s="312"/>
      <c r="L62" s="271"/>
      <c r="M62" s="304"/>
    </row>
    <row r="63" spans="1:15" ht="6.75" customHeight="1" x14ac:dyDescent="0.15">
      <c r="C63" s="311"/>
      <c r="D63" s="311"/>
      <c r="E63" s="311"/>
      <c r="F63" s="311"/>
      <c r="G63" s="271"/>
      <c r="H63" s="271"/>
      <c r="I63" s="271"/>
      <c r="J63" s="312"/>
      <c r="K63" s="243"/>
      <c r="L63" s="243"/>
      <c r="M63" s="243"/>
      <c r="N63" s="243"/>
    </row>
    <row r="64" spans="1:15" ht="4.5" hidden="1" customHeight="1" x14ac:dyDescent="0.15">
      <c r="C64" s="311"/>
      <c r="D64" s="311"/>
      <c r="E64" s="311"/>
      <c r="F64" s="311"/>
      <c r="G64" s="271"/>
      <c r="H64" s="271"/>
      <c r="I64" s="271"/>
      <c r="J64" s="312"/>
      <c r="K64" s="243"/>
      <c r="L64" s="243"/>
      <c r="M64" s="243"/>
      <c r="N64" s="243"/>
    </row>
    <row r="65" spans="2:15" ht="24" customHeight="1" x14ac:dyDescent="0.15">
      <c r="D65" s="307" t="s">
        <v>38</v>
      </c>
      <c r="E65" s="755" t="s">
        <v>269</v>
      </c>
      <c r="F65" s="755"/>
      <c r="G65" s="755"/>
      <c r="H65" s="755"/>
      <c r="I65" s="755"/>
      <c r="J65" s="755"/>
      <c r="K65" s="755"/>
      <c r="L65" s="755"/>
      <c r="M65" s="755"/>
      <c r="N65" s="755"/>
      <c r="O65" s="755"/>
    </row>
    <row r="66" spans="2:15" ht="3.75" customHeight="1" x14ac:dyDescent="0.15">
      <c r="D66" s="307"/>
      <c r="E66" s="309"/>
      <c r="F66" s="310"/>
      <c r="G66" s="310"/>
      <c r="H66" s="310"/>
      <c r="I66" s="310"/>
      <c r="J66" s="310"/>
      <c r="K66" s="310"/>
      <c r="L66" s="310"/>
      <c r="M66" s="310"/>
      <c r="N66" s="310"/>
      <c r="O66" s="310"/>
    </row>
    <row r="67" spans="2:15" ht="13.5" customHeight="1" x14ac:dyDescent="0.15">
      <c r="E67" s="310"/>
      <c r="F67" s="311"/>
      <c r="G67" s="271"/>
      <c r="H67" s="271"/>
      <c r="I67" s="271"/>
      <c r="J67" s="312"/>
      <c r="K67" s="271"/>
      <c r="L67" s="271"/>
      <c r="M67" s="304"/>
      <c r="N67" s="311"/>
      <c r="O67" s="311"/>
    </row>
    <row r="68" spans="2:15" s="243" customFormat="1" ht="11.25" x14ac:dyDescent="0.15"/>
    <row r="69" spans="2:15" s="243" customFormat="1" ht="11.25" x14ac:dyDescent="0.15"/>
    <row r="70" spans="2:15" s="243" customFormat="1" ht="11.25" x14ac:dyDescent="0.15"/>
    <row r="71" spans="2:15" s="243" customFormat="1" ht="11.25" x14ac:dyDescent="0.15"/>
    <row r="72" spans="2:15" s="243" customFormat="1" ht="14.25" x14ac:dyDescent="0.15">
      <c r="B72" s="248" t="s">
        <v>95</v>
      </c>
    </row>
    <row r="73" spans="2:15" s="243" customFormat="1" ht="11.25" x14ac:dyDescent="0.15"/>
    <row r="74" spans="2:15" s="243" customFormat="1" ht="22.5" customHeight="1" x14ac:dyDescent="0.15">
      <c r="C74" s="732" t="s">
        <v>33</v>
      </c>
      <c r="D74" s="733"/>
      <c r="E74" s="733"/>
      <c r="F74" s="733"/>
      <c r="G74" s="734"/>
      <c r="H74" s="313" t="s">
        <v>36</v>
      </c>
      <c r="I74" s="313" t="s">
        <v>35</v>
      </c>
      <c r="J74" s="313" t="s">
        <v>18</v>
      </c>
      <c r="K74" s="257" t="s">
        <v>20</v>
      </c>
      <c r="L74" s="368" t="s">
        <v>21</v>
      </c>
      <c r="M74" s="314"/>
    </row>
    <row r="75" spans="2:15" s="243" customFormat="1" ht="12" customHeight="1" thickBot="1" x14ac:dyDescent="0.2">
      <c r="C75" s="735"/>
      <c r="D75" s="736"/>
      <c r="E75" s="736"/>
      <c r="F75" s="736"/>
      <c r="G75" s="737"/>
      <c r="H75" s="315" t="s">
        <v>73</v>
      </c>
      <c r="I75" s="315" t="s">
        <v>76</v>
      </c>
      <c r="J75" s="315" t="s">
        <v>75</v>
      </c>
      <c r="K75" s="315" t="s">
        <v>77</v>
      </c>
      <c r="L75" s="369" t="s">
        <v>78</v>
      </c>
      <c r="M75" s="314"/>
    </row>
    <row r="76" spans="2:15" s="243" customFormat="1" ht="15" customHeight="1" x14ac:dyDescent="0.15">
      <c r="C76" s="800" t="s">
        <v>266</v>
      </c>
      <c r="D76" s="370" t="s">
        <v>29</v>
      </c>
      <c r="E76" s="371"/>
      <c r="F76" s="688" t="s">
        <v>34</v>
      </c>
      <c r="G76" s="689"/>
      <c r="H76" s="299"/>
      <c r="I76" s="299"/>
      <c r="J76" s="779">
        <v>365</v>
      </c>
      <c r="K76" s="332">
        <f t="shared" ref="K76:K81" si="6">H76*I76*$J$76</f>
        <v>0</v>
      </c>
      <c r="L76" s="372"/>
      <c r="M76" s="314"/>
    </row>
    <row r="77" spans="2:15" s="243" customFormat="1" ht="15" customHeight="1" x14ac:dyDescent="0.15">
      <c r="C77" s="801"/>
      <c r="D77" s="373"/>
      <c r="E77" s="374"/>
      <c r="F77" s="670" t="s">
        <v>37</v>
      </c>
      <c r="G77" s="671"/>
      <c r="H77" s="299"/>
      <c r="I77" s="299"/>
      <c r="J77" s="759"/>
      <c r="K77" s="332">
        <f t="shared" si="6"/>
        <v>0</v>
      </c>
      <c r="L77" s="372"/>
      <c r="M77" s="314"/>
    </row>
    <row r="78" spans="2:15" s="243" customFormat="1" ht="15" customHeight="1" x14ac:dyDescent="0.15">
      <c r="C78" s="801"/>
      <c r="D78" s="375" t="s">
        <v>11</v>
      </c>
      <c r="E78" s="356"/>
      <c r="F78" s="670" t="s">
        <v>34</v>
      </c>
      <c r="G78" s="671"/>
      <c r="H78" s="299"/>
      <c r="I78" s="299"/>
      <c r="J78" s="759"/>
      <c r="K78" s="332">
        <f t="shared" si="6"/>
        <v>0</v>
      </c>
      <c r="L78" s="754"/>
      <c r="M78" s="314"/>
    </row>
    <row r="79" spans="2:15" s="243" customFormat="1" ht="15" customHeight="1" x14ac:dyDescent="0.15">
      <c r="C79" s="801"/>
      <c r="D79" s="373"/>
      <c r="E79" s="376"/>
      <c r="F79" s="670" t="s">
        <v>37</v>
      </c>
      <c r="G79" s="671"/>
      <c r="H79" s="299"/>
      <c r="I79" s="299"/>
      <c r="J79" s="759"/>
      <c r="K79" s="332">
        <f t="shared" si="6"/>
        <v>0</v>
      </c>
      <c r="L79" s="754"/>
      <c r="M79" s="314"/>
    </row>
    <row r="80" spans="2:15" s="243" customFormat="1" ht="15" customHeight="1" x14ac:dyDescent="0.15">
      <c r="C80" s="801"/>
      <c r="D80" s="375" t="s">
        <v>8</v>
      </c>
      <c r="E80" s="356"/>
      <c r="F80" s="670" t="s">
        <v>34</v>
      </c>
      <c r="G80" s="671"/>
      <c r="H80" s="299"/>
      <c r="I80" s="299"/>
      <c r="J80" s="759"/>
      <c r="K80" s="332">
        <f t="shared" si="6"/>
        <v>0</v>
      </c>
      <c r="L80" s="754"/>
      <c r="M80" s="314"/>
    </row>
    <row r="81" spans="3:13" s="243" customFormat="1" ht="15" customHeight="1" thickBot="1" x14ac:dyDescent="0.2">
      <c r="C81" s="801"/>
      <c r="D81" s="373"/>
      <c r="E81" s="376"/>
      <c r="F81" s="670" t="s">
        <v>37</v>
      </c>
      <c r="G81" s="671"/>
      <c r="H81" s="299"/>
      <c r="I81" s="299"/>
      <c r="J81" s="760"/>
      <c r="K81" s="332">
        <f t="shared" si="6"/>
        <v>0</v>
      </c>
      <c r="L81" s="754"/>
      <c r="M81" s="314"/>
    </row>
    <row r="82" spans="3:13" s="243" customFormat="1" ht="20.25" customHeight="1" thickTop="1" thickBot="1" x14ac:dyDescent="0.2">
      <c r="C82" s="802"/>
      <c r="D82" s="276"/>
      <c r="E82" s="277" t="s">
        <v>10</v>
      </c>
      <c r="F82" s="277"/>
      <c r="G82" s="377" t="s">
        <v>114</v>
      </c>
      <c r="H82" s="301"/>
      <c r="I82" s="332">
        <f>SUM(I78:I81)</f>
        <v>0</v>
      </c>
      <c r="J82" s="301"/>
      <c r="K82" s="333">
        <f>SUM(K78:K81)</f>
        <v>0</v>
      </c>
      <c r="L82" s="347">
        <f>ROUNDDOWN(K82/1000,3)</f>
        <v>0</v>
      </c>
    </row>
    <row r="83" spans="3:13" s="243" customFormat="1" ht="5.25" customHeight="1" thickTop="1" x14ac:dyDescent="0.15">
      <c r="C83" s="318"/>
      <c r="H83" s="271"/>
      <c r="I83" s="271"/>
      <c r="J83" s="271"/>
      <c r="K83" s="271"/>
      <c r="L83" s="319"/>
    </row>
    <row r="84" spans="3:13" s="243" customFormat="1" ht="15" customHeight="1" x14ac:dyDescent="0.15">
      <c r="C84" s="715" t="s">
        <v>31</v>
      </c>
      <c r="D84" s="716"/>
      <c r="E84" s="717"/>
      <c r="F84" s="670" t="s">
        <v>34</v>
      </c>
      <c r="G84" s="671"/>
      <c r="H84" s="299"/>
      <c r="I84" s="299"/>
      <c r="J84" s="758">
        <v>365</v>
      </c>
      <c r="K84" s="333">
        <f>H84*I84*$J$84</f>
        <v>0</v>
      </c>
      <c r="L84" s="761"/>
      <c r="M84" s="314"/>
    </row>
    <row r="85" spans="3:13" s="243" customFormat="1" ht="15" customHeight="1" thickBot="1" x14ac:dyDescent="0.2">
      <c r="C85" s="718"/>
      <c r="D85" s="719"/>
      <c r="E85" s="720"/>
      <c r="F85" s="670" t="s">
        <v>37</v>
      </c>
      <c r="G85" s="671"/>
      <c r="H85" s="299"/>
      <c r="I85" s="299"/>
      <c r="J85" s="760"/>
      <c r="K85" s="333">
        <f>H85*I85*$J$84</f>
        <v>0</v>
      </c>
      <c r="L85" s="762"/>
      <c r="M85" s="314"/>
    </row>
    <row r="86" spans="3:13" s="243" customFormat="1" ht="24" customHeight="1" thickTop="1" thickBot="1" x14ac:dyDescent="0.2">
      <c r="C86" s="721"/>
      <c r="D86" s="722"/>
      <c r="E86" s="723"/>
      <c r="F86" s="378" t="s">
        <v>10</v>
      </c>
      <c r="G86" s="379" t="s">
        <v>115</v>
      </c>
      <c r="H86" s="301"/>
      <c r="I86" s="332">
        <f>SUM(I84:I85)</f>
        <v>0</v>
      </c>
      <c r="J86" s="301"/>
      <c r="K86" s="333">
        <f>SUM(K84:K85)</f>
        <v>0</v>
      </c>
      <c r="L86" s="347">
        <f>ROUNDDOWN(K86/1000,3)</f>
        <v>0</v>
      </c>
    </row>
    <row r="87" spans="3:13" s="243" customFormat="1" ht="5.25" customHeight="1" thickTop="1" thickBot="1" x14ac:dyDescent="0.2">
      <c r="C87" s="318"/>
      <c r="H87" s="271"/>
      <c r="I87" s="271"/>
      <c r="J87" s="271"/>
      <c r="K87" s="271"/>
      <c r="L87" s="319"/>
    </row>
    <row r="88" spans="3:13" s="243" customFormat="1" ht="21.75" customHeight="1" thickTop="1" thickBot="1" x14ac:dyDescent="0.2">
      <c r="C88" s="763" t="s">
        <v>32</v>
      </c>
      <c r="D88" s="764"/>
      <c r="E88" s="764"/>
      <c r="F88" s="764"/>
      <c r="G88" s="377" t="s">
        <v>116</v>
      </c>
      <c r="H88" s="299"/>
      <c r="I88" s="299"/>
      <c r="J88" s="296">
        <v>365</v>
      </c>
      <c r="K88" s="333">
        <f>H88*I88*J88</f>
        <v>0</v>
      </c>
      <c r="L88" s="347">
        <f>ROUNDDOWN(K88/1000,3)</f>
        <v>0</v>
      </c>
    </row>
    <row r="89" spans="3:13" s="243" customFormat="1" ht="5.25" customHeight="1" thickTop="1" thickBot="1" x14ac:dyDescent="0.2">
      <c r="C89" s="318"/>
      <c r="H89" s="271"/>
      <c r="I89" s="271"/>
      <c r="J89" s="271"/>
      <c r="K89" s="271"/>
      <c r="L89" s="319"/>
    </row>
    <row r="90" spans="3:13" s="243" customFormat="1" ht="24" customHeight="1" thickTop="1" thickBot="1" x14ac:dyDescent="0.2">
      <c r="C90" s="707" t="s">
        <v>88</v>
      </c>
      <c r="D90" s="708"/>
      <c r="E90" s="708"/>
      <c r="F90" s="708"/>
      <c r="G90" s="380" t="s">
        <v>117</v>
      </c>
      <c r="H90" s="299"/>
      <c r="I90" s="299"/>
      <c r="J90" s="296">
        <v>365</v>
      </c>
      <c r="K90" s="333">
        <f>H90*I90*J90</f>
        <v>0</v>
      </c>
      <c r="L90" s="347">
        <f>ROUNDDOWN(K90/1000,3)</f>
        <v>0</v>
      </c>
    </row>
    <row r="91" spans="3:13" s="243" customFormat="1" ht="5.25" customHeight="1" thickTop="1" thickBot="1" x14ac:dyDescent="0.2">
      <c r="C91" s="318"/>
      <c r="H91" s="271"/>
      <c r="I91" s="271"/>
      <c r="J91" s="271"/>
      <c r="K91" s="271"/>
      <c r="L91" s="319"/>
    </row>
    <row r="92" spans="3:13" s="243" customFormat="1" ht="24" customHeight="1" thickTop="1" thickBot="1" x14ac:dyDescent="0.2">
      <c r="C92" s="707" t="s">
        <v>42</v>
      </c>
      <c r="D92" s="708"/>
      <c r="E92" s="708"/>
      <c r="F92" s="708"/>
      <c r="G92" s="380" t="s">
        <v>207</v>
      </c>
      <c r="H92" s="301"/>
      <c r="I92" s="301"/>
      <c r="J92" s="329"/>
      <c r="K92" s="383">
        <f>K82+K86+K88+K90</f>
        <v>0</v>
      </c>
      <c r="L92" s="347">
        <f>L82+L86+L88+L90</f>
        <v>0</v>
      </c>
    </row>
    <row r="93" spans="3:13" s="243" customFormat="1" ht="5.25" customHeight="1" thickTop="1" x14ac:dyDescent="0.15">
      <c r="C93" s="318"/>
      <c r="H93" s="271"/>
      <c r="I93" s="271"/>
      <c r="J93" s="271"/>
      <c r="K93" s="271"/>
      <c r="L93" s="319"/>
    </row>
    <row r="94" spans="3:13" s="243" customFormat="1" ht="9.75" customHeight="1" x14ac:dyDescent="0.15">
      <c r="C94" s="247"/>
      <c r="D94" s="247"/>
      <c r="E94" s="247"/>
      <c r="F94" s="247"/>
      <c r="G94" s="247"/>
      <c r="H94" s="271"/>
      <c r="I94" s="271"/>
      <c r="J94" s="271"/>
      <c r="K94" s="271"/>
      <c r="L94" s="319"/>
    </row>
    <row r="95" spans="3:13" s="243" customFormat="1" ht="5.25" customHeight="1" x14ac:dyDescent="0.15"/>
    <row r="96" spans="3:13" s="243" customFormat="1" ht="11.25" x14ac:dyDescent="0.15">
      <c r="C96" s="245" t="s">
        <v>38</v>
      </c>
      <c r="D96" s="243" t="s">
        <v>98</v>
      </c>
    </row>
    <row r="97" spans="3:9" s="243" customFormat="1" ht="11.25" x14ac:dyDescent="0.15">
      <c r="D97" s="243" t="s">
        <v>40</v>
      </c>
    </row>
    <row r="98" spans="3:9" s="243" customFormat="1" ht="5.25" customHeight="1" x14ac:dyDescent="0.15"/>
    <row r="99" spans="3:9" s="243" customFormat="1" ht="11.25" x14ac:dyDescent="0.15">
      <c r="D99" s="243" t="s">
        <v>41</v>
      </c>
    </row>
    <row r="100" spans="3:9" s="243" customFormat="1" ht="11.25" x14ac:dyDescent="0.15"/>
    <row r="101" spans="3:9" s="243" customFormat="1" ht="14.25" customHeight="1" x14ac:dyDescent="0.15"/>
    <row r="102" spans="3:9" s="243" customFormat="1" ht="18" customHeight="1" x14ac:dyDescent="0.15">
      <c r="C102" s="248" t="s">
        <v>125</v>
      </c>
    </row>
    <row r="103" spans="3:9" s="243" customFormat="1" ht="5.25" customHeight="1" thickBot="1" x14ac:dyDescent="0.2"/>
    <row r="104" spans="3:9" s="243" customFormat="1" ht="20.25" customHeight="1" x14ac:dyDescent="0.15">
      <c r="C104" s="695" t="s">
        <v>33</v>
      </c>
      <c r="D104" s="696"/>
      <c r="E104" s="696"/>
      <c r="F104" s="696"/>
      <c r="G104" s="697"/>
      <c r="H104" s="700" t="s">
        <v>201</v>
      </c>
      <c r="I104" s="701"/>
    </row>
    <row r="105" spans="3:9" s="243" customFormat="1" ht="17.25" customHeight="1" thickBot="1" x14ac:dyDescent="0.2">
      <c r="C105" s="795"/>
      <c r="D105" s="796"/>
      <c r="E105" s="796"/>
      <c r="F105" s="796"/>
      <c r="G105" s="797"/>
      <c r="H105" s="321">
        <v>12</v>
      </c>
      <c r="I105" s="322" t="s">
        <v>124</v>
      </c>
    </row>
    <row r="106" spans="3:9" s="243" customFormat="1" ht="18" customHeight="1" thickTop="1" x14ac:dyDescent="0.15">
      <c r="C106" s="323" t="s">
        <v>120</v>
      </c>
      <c r="D106" s="324"/>
      <c r="E106" s="790" t="s">
        <v>192</v>
      </c>
      <c r="F106" s="791"/>
      <c r="G106" s="792"/>
      <c r="H106" s="793">
        <f>L48</f>
        <v>0</v>
      </c>
      <c r="I106" s="794"/>
    </row>
    <row r="107" spans="3:9" s="243" customFormat="1" ht="18" customHeight="1" x14ac:dyDescent="0.15">
      <c r="C107" s="323" t="s">
        <v>208</v>
      </c>
      <c r="D107" s="324"/>
      <c r="E107" s="682" t="s">
        <v>122</v>
      </c>
      <c r="F107" s="683"/>
      <c r="G107" s="684"/>
      <c r="H107" s="710">
        <f>M61</f>
        <v>0</v>
      </c>
      <c r="I107" s="711"/>
    </row>
    <row r="108" spans="3:9" s="243" customFormat="1" ht="18" customHeight="1" thickBot="1" x14ac:dyDescent="0.2">
      <c r="C108" s="323"/>
      <c r="D108" s="324"/>
      <c r="E108" s="685" t="s">
        <v>10</v>
      </c>
      <c r="F108" s="686"/>
      <c r="G108" s="687"/>
      <c r="H108" s="693">
        <f>SUM(H106:I107)</f>
        <v>0</v>
      </c>
      <c r="I108" s="694"/>
    </row>
    <row r="109" spans="3:9" s="243" customFormat="1" ht="18" customHeight="1" thickBot="1" x14ac:dyDescent="0.2">
      <c r="C109" s="674" t="s">
        <v>44</v>
      </c>
      <c r="D109" s="675"/>
      <c r="E109" s="675"/>
      <c r="F109" s="675"/>
      <c r="G109" s="676"/>
      <c r="H109" s="677">
        <f>L82</f>
        <v>0</v>
      </c>
      <c r="I109" s="678"/>
    </row>
    <row r="110" spans="3:9" s="243" customFormat="1" ht="18" customHeight="1" thickBot="1" x14ac:dyDescent="0.2">
      <c r="C110" s="674" t="s">
        <v>31</v>
      </c>
      <c r="D110" s="675"/>
      <c r="E110" s="675"/>
      <c r="F110" s="675"/>
      <c r="G110" s="676"/>
      <c r="H110" s="677">
        <f>L86</f>
        <v>0</v>
      </c>
      <c r="I110" s="678"/>
    </row>
    <row r="111" spans="3:9" s="243" customFormat="1" ht="18" customHeight="1" thickBot="1" x14ac:dyDescent="0.2">
      <c r="C111" s="674" t="s">
        <v>123</v>
      </c>
      <c r="D111" s="675"/>
      <c r="E111" s="675"/>
      <c r="F111" s="675"/>
      <c r="G111" s="676"/>
      <c r="H111" s="677">
        <f>L88</f>
        <v>0</v>
      </c>
      <c r="I111" s="678"/>
    </row>
    <row r="112" spans="3:9" s="243" customFormat="1" ht="18" customHeight="1" thickBot="1" x14ac:dyDescent="0.2">
      <c r="C112" s="780" t="s">
        <v>88</v>
      </c>
      <c r="D112" s="781"/>
      <c r="E112" s="781"/>
      <c r="F112" s="781"/>
      <c r="G112" s="782"/>
      <c r="H112" s="783">
        <f>L90</f>
        <v>0</v>
      </c>
      <c r="I112" s="784"/>
    </row>
    <row r="113" spans="3:9" s="243" customFormat="1" ht="18" customHeight="1" thickTop="1" thickBot="1" x14ac:dyDescent="0.2">
      <c r="C113" s="785" t="s">
        <v>42</v>
      </c>
      <c r="D113" s="786"/>
      <c r="E113" s="786"/>
      <c r="F113" s="786"/>
      <c r="G113" s="787"/>
      <c r="H113" s="788">
        <f>SUM(H108:I112)</f>
        <v>0</v>
      </c>
      <c r="I113" s="789"/>
    </row>
    <row r="114" spans="3:9" s="243" customFormat="1" ht="15.75" customHeight="1" x14ac:dyDescent="0.15"/>
    <row r="115" spans="3:9" s="243" customFormat="1" ht="11.25" x14ac:dyDescent="0.15"/>
    <row r="116" spans="3:9" s="243" customFormat="1" ht="11.25" x14ac:dyDescent="0.15"/>
    <row r="117" spans="3:9" s="243" customFormat="1" ht="11.25" x14ac:dyDescent="0.15"/>
    <row r="118" spans="3:9" s="243" customFormat="1" ht="11.25" x14ac:dyDescent="0.15"/>
    <row r="119" spans="3:9" s="243" customFormat="1" ht="11.25" x14ac:dyDescent="0.15"/>
    <row r="120" spans="3:9" s="243" customFormat="1" ht="11.25" x14ac:dyDescent="0.15"/>
    <row r="121" spans="3:9" s="243" customFormat="1" ht="11.25" x14ac:dyDescent="0.15"/>
    <row r="122" spans="3:9" s="243" customFormat="1" ht="11.25" x14ac:dyDescent="0.15"/>
    <row r="123" spans="3:9" s="243" customFormat="1" ht="11.25" x14ac:dyDescent="0.15"/>
    <row r="124" spans="3:9" s="243" customFormat="1" ht="11.25" x14ac:dyDescent="0.15"/>
    <row r="125" spans="3:9" s="243" customFormat="1" ht="11.25" x14ac:dyDescent="0.15"/>
    <row r="126" spans="3:9" s="243" customFormat="1" ht="11.25" x14ac:dyDescent="0.15"/>
    <row r="127" spans="3:9" s="243" customFormat="1" ht="11.25" x14ac:dyDescent="0.15"/>
    <row r="128" spans="3:9" s="243" customFormat="1" ht="11.25" x14ac:dyDescent="0.15"/>
    <row r="129" s="243" customFormat="1" ht="11.25" x14ac:dyDescent="0.15"/>
    <row r="130" s="243" customFormat="1" ht="11.25" x14ac:dyDescent="0.15"/>
    <row r="131" s="243" customFormat="1" ht="11.25" x14ac:dyDescent="0.15"/>
    <row r="132" s="243" customFormat="1" ht="11.25" x14ac:dyDescent="0.15"/>
    <row r="133" s="243" customFormat="1" ht="11.25" x14ac:dyDescent="0.15"/>
    <row r="134" s="243" customFormat="1" ht="11.25" x14ac:dyDescent="0.15"/>
    <row r="135" s="243" customFormat="1" ht="11.25" x14ac:dyDescent="0.15"/>
    <row r="136" s="243" customFormat="1" ht="11.25" x14ac:dyDescent="0.15"/>
    <row r="137" s="243" customFormat="1" ht="11.25" x14ac:dyDescent="0.15"/>
    <row r="138" s="243" customFormat="1" ht="11.25" x14ac:dyDescent="0.15"/>
  </sheetData>
  <mergeCells count="65"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  <mergeCell ref="C6:D6"/>
    <mergeCell ref="E6:F6"/>
    <mergeCell ref="F8:G8"/>
    <mergeCell ref="D36:F36"/>
    <mergeCell ref="D24:F24"/>
    <mergeCell ref="F78:G78"/>
    <mergeCell ref="C8:D8"/>
    <mergeCell ref="C12:C22"/>
    <mergeCell ref="C36:C46"/>
    <mergeCell ref="D48:F48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112:G112"/>
    <mergeCell ref="H112:I112"/>
    <mergeCell ref="C113:G113"/>
    <mergeCell ref="H113:I113"/>
    <mergeCell ref="C110:G110"/>
    <mergeCell ref="H110:I110"/>
    <mergeCell ref="C111:G111"/>
    <mergeCell ref="H111:I11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2"/>
  <sheetViews>
    <sheetView view="pageBreakPreview" zoomScale="80" zoomScaleNormal="100" zoomScaleSheetLayoutView="80" workbookViewId="0">
      <selection activeCell="J11" sqref="J11"/>
    </sheetView>
  </sheetViews>
  <sheetFormatPr defaultRowHeight="12" x14ac:dyDescent="0.15"/>
  <cols>
    <col min="1" max="1" width="2.125" style="242" customWidth="1"/>
    <col min="2" max="2" width="2" style="242" customWidth="1"/>
    <col min="3" max="3" width="3.25" style="242" customWidth="1"/>
    <col min="4" max="4" width="5.125" style="242" customWidth="1"/>
    <col min="5" max="5" width="5.375" style="242" customWidth="1"/>
    <col min="6" max="6" width="4.5" style="242" customWidth="1"/>
    <col min="7" max="8" width="8.25" style="242" customWidth="1"/>
    <col min="9" max="9" width="8.375" style="242" customWidth="1"/>
    <col min="10" max="10" width="8.625" style="242" customWidth="1"/>
    <col min="11" max="11" width="10.5" style="242" customWidth="1"/>
    <col min="12" max="12" width="9.375" style="242" customWidth="1"/>
    <col min="13" max="16384" width="9" style="242"/>
  </cols>
  <sheetData>
    <row r="1" spans="1:12" ht="8.25" customHeight="1" x14ac:dyDescent="0.15"/>
    <row r="2" spans="1:12" ht="7.5" customHeight="1" x14ac:dyDescent="0.15">
      <c r="B2" s="243"/>
      <c r="C2" s="244"/>
      <c r="D2" s="244"/>
      <c r="E2" s="244"/>
      <c r="F2" s="244"/>
      <c r="G2" s="245"/>
      <c r="H2" s="246"/>
      <c r="I2" s="246"/>
      <c r="J2" s="247"/>
      <c r="K2" s="243"/>
      <c r="L2" s="243"/>
    </row>
    <row r="3" spans="1:12" ht="5.25" hidden="1" customHeight="1" x14ac:dyDescent="0.15"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</row>
    <row r="4" spans="1:12" ht="17.25" customHeight="1" x14ac:dyDescent="0.15">
      <c r="A4" s="248" t="s">
        <v>47</v>
      </c>
      <c r="B4" s="248"/>
      <c r="C4" s="249"/>
    </row>
    <row r="5" spans="1:12" s="243" customFormat="1" ht="6.75" customHeight="1" x14ac:dyDescent="0.15">
      <c r="A5" s="250"/>
      <c r="B5" s="250"/>
      <c r="C5" s="250"/>
    </row>
    <row r="6" spans="1:12" s="243" customFormat="1" ht="17.25" customHeight="1" x14ac:dyDescent="0.15">
      <c r="A6" s="250"/>
      <c r="B6" s="250"/>
      <c r="C6" s="808" t="s">
        <v>48</v>
      </c>
      <c r="D6" s="747"/>
      <c r="E6" s="251"/>
      <c r="F6" s="252" t="s">
        <v>9</v>
      </c>
      <c r="H6" s="745" t="s">
        <v>49</v>
      </c>
      <c r="I6" s="746"/>
      <c r="J6" s="330">
        <f>L6*51</f>
        <v>0</v>
      </c>
      <c r="K6" s="253" t="s">
        <v>50</v>
      </c>
      <c r="L6" s="254"/>
    </row>
    <row r="7" spans="1:12" s="243" customFormat="1" ht="15" customHeight="1" x14ac:dyDescent="0.15">
      <c r="C7" s="243" t="s">
        <v>14</v>
      </c>
      <c r="E7" s="250"/>
      <c r="H7" s="733" t="s">
        <v>51</v>
      </c>
      <c r="I7" s="733"/>
    </row>
    <row r="8" spans="1:12" s="243" customFormat="1" ht="15.75" customHeight="1" x14ac:dyDescent="0.15">
      <c r="C8" s="808" t="s">
        <v>62</v>
      </c>
      <c r="D8" s="747"/>
      <c r="E8" s="251"/>
      <c r="F8" s="252" t="s">
        <v>9</v>
      </c>
      <c r="H8" s="244"/>
      <c r="I8" s="244"/>
    </row>
    <row r="9" spans="1:12" s="243" customFormat="1" ht="15" customHeight="1" x14ac:dyDescent="0.15">
      <c r="C9" s="808" t="s">
        <v>63</v>
      </c>
      <c r="D9" s="747"/>
      <c r="E9" s="251"/>
      <c r="F9" s="252" t="s">
        <v>9</v>
      </c>
      <c r="H9" s="244"/>
      <c r="I9" s="244"/>
    </row>
    <row r="10" spans="1:12" s="243" customFormat="1" ht="9.75" customHeight="1" x14ac:dyDescent="0.15">
      <c r="H10" s="244"/>
      <c r="I10" s="244"/>
    </row>
    <row r="11" spans="1:12" s="243" customFormat="1" ht="6.75" customHeight="1" x14ac:dyDescent="0.15">
      <c r="H11" s="244"/>
      <c r="I11" s="244"/>
    </row>
    <row r="12" spans="1:12" s="243" customFormat="1" ht="3" customHeight="1" thickBot="1" x14ac:dyDescent="0.2"/>
    <row r="13" spans="1:12" s="243" customFormat="1" ht="17.25" customHeight="1" thickBot="1" x14ac:dyDescent="0.2">
      <c r="C13" s="772" t="s">
        <v>6</v>
      </c>
      <c r="D13" s="773"/>
      <c r="E13" s="255" t="s">
        <v>66</v>
      </c>
      <c r="F13" s="946">
        <f>'24入所収入'!F14:G14</f>
        <v>0</v>
      </c>
      <c r="G13" s="947"/>
    </row>
    <row r="14" spans="1:12" s="243" customFormat="1" ht="14.25" customHeight="1" x14ac:dyDescent="0.15">
      <c r="C14" s="244"/>
      <c r="D14" s="244"/>
      <c r="E14" s="244"/>
      <c r="F14" s="256"/>
      <c r="G14" s="256"/>
    </row>
    <row r="15" spans="1:12" s="243" customFormat="1" ht="16.5" customHeight="1" x14ac:dyDescent="0.15">
      <c r="B15" s="248" t="s">
        <v>119</v>
      </c>
      <c r="C15" s="244"/>
      <c r="D15" s="244"/>
      <c r="E15" s="244"/>
      <c r="F15" s="256"/>
      <c r="G15" s="256"/>
    </row>
    <row r="16" spans="1:12" s="243" customFormat="1" ht="6" customHeight="1" x14ac:dyDescent="0.15">
      <c r="B16" s="248"/>
      <c r="C16" s="244"/>
      <c r="D16" s="244"/>
      <c r="E16" s="244"/>
      <c r="F16" s="256"/>
      <c r="G16" s="256"/>
    </row>
    <row r="17" spans="2:13" s="243" customFormat="1" ht="16.5" customHeight="1" x14ac:dyDescent="0.15">
      <c r="B17" s="248"/>
      <c r="C17" s="80" t="s">
        <v>202</v>
      </c>
      <c r="D17" s="244"/>
      <c r="E17" s="244"/>
      <c r="F17" s="256"/>
      <c r="G17" s="256"/>
    </row>
    <row r="18" spans="2:13" s="243" customFormat="1" ht="14.25" customHeight="1" x14ac:dyDescent="0.15">
      <c r="C18" s="326" t="s">
        <v>203</v>
      </c>
      <c r="D18" s="244"/>
      <c r="E18" s="244"/>
      <c r="F18" s="256"/>
      <c r="G18" s="327" t="s">
        <v>213</v>
      </c>
    </row>
    <row r="19" spans="2:13" s="247" customFormat="1" ht="23.25" customHeight="1" x14ac:dyDescent="0.15">
      <c r="C19" s="822"/>
      <c r="D19" s="823"/>
      <c r="E19" s="823"/>
      <c r="F19" s="824"/>
      <c r="G19" s="257" t="s">
        <v>25</v>
      </c>
      <c r="H19" s="257" t="s">
        <v>26</v>
      </c>
      <c r="I19" s="257" t="s">
        <v>7</v>
      </c>
      <c r="J19" s="258" t="s">
        <v>18</v>
      </c>
      <c r="K19" s="257" t="s">
        <v>20</v>
      </c>
      <c r="L19" s="259" t="s">
        <v>21</v>
      </c>
    </row>
    <row r="20" spans="2:13" s="260" customFormat="1" ht="11.25" customHeight="1" x14ac:dyDescent="0.15">
      <c r="C20" s="825"/>
      <c r="D20" s="826"/>
      <c r="E20" s="826"/>
      <c r="F20" s="827"/>
      <c r="G20" s="261" t="s">
        <v>73</v>
      </c>
      <c r="H20" s="261" t="s">
        <v>74</v>
      </c>
      <c r="I20" s="261" t="s">
        <v>75</v>
      </c>
      <c r="J20" s="262" t="s">
        <v>99</v>
      </c>
      <c r="K20" s="261" t="s">
        <v>100</v>
      </c>
      <c r="L20" s="261" t="s">
        <v>101</v>
      </c>
    </row>
    <row r="21" spans="2:13" s="260" customFormat="1" ht="4.5" customHeight="1" x14ac:dyDescent="0.15">
      <c r="C21" s="263"/>
      <c r="D21" s="264"/>
      <c r="E21" s="264"/>
      <c r="F21" s="265"/>
      <c r="G21" s="266"/>
      <c r="H21" s="266"/>
      <c r="I21" s="266"/>
      <c r="J21" s="267"/>
      <c r="K21" s="266"/>
      <c r="L21" s="266"/>
    </row>
    <row r="22" spans="2:13" s="243" customFormat="1" ht="14.25" customHeight="1" x14ac:dyDescent="0.15">
      <c r="C22" s="811" t="s">
        <v>0</v>
      </c>
      <c r="D22" s="812"/>
      <c r="E22" s="812"/>
      <c r="F22" s="816"/>
      <c r="G22" s="299"/>
      <c r="H22" s="332">
        <f>ROUNDDOWN(G22*$F$13,0)</f>
        <v>0</v>
      </c>
      <c r="I22" s="268"/>
      <c r="J22" s="819">
        <f>J6</f>
        <v>0</v>
      </c>
      <c r="K22" s="332">
        <f>H22*I22*$J$22</f>
        <v>0</v>
      </c>
      <c r="L22" s="805"/>
    </row>
    <row r="23" spans="2:13" s="243" customFormat="1" ht="15" customHeight="1" x14ac:dyDescent="0.15">
      <c r="C23" s="811" t="s">
        <v>1</v>
      </c>
      <c r="D23" s="812"/>
      <c r="E23" s="812"/>
      <c r="F23" s="816"/>
      <c r="G23" s="299"/>
      <c r="H23" s="332">
        <f>ROUNDDOWN(G23*$F$13,0)</f>
        <v>0</v>
      </c>
      <c r="I23" s="268"/>
      <c r="J23" s="828"/>
      <c r="K23" s="332">
        <f>H23*I23*$J$22</f>
        <v>0</v>
      </c>
      <c r="L23" s="806"/>
    </row>
    <row r="24" spans="2:13" s="243" customFormat="1" ht="15" customHeight="1" x14ac:dyDescent="0.15">
      <c r="C24" s="811" t="s">
        <v>2</v>
      </c>
      <c r="D24" s="812"/>
      <c r="E24" s="812"/>
      <c r="F24" s="816"/>
      <c r="G24" s="299"/>
      <c r="H24" s="332">
        <f>ROUNDDOWN(G24*$F$13,0)</f>
        <v>0</v>
      </c>
      <c r="I24" s="268"/>
      <c r="J24" s="828"/>
      <c r="K24" s="332">
        <f>H24*I24*$J$22</f>
        <v>0</v>
      </c>
      <c r="L24" s="806"/>
    </row>
    <row r="25" spans="2:13" s="243" customFormat="1" ht="15" customHeight="1" x14ac:dyDescent="0.15">
      <c r="C25" s="811" t="s">
        <v>3</v>
      </c>
      <c r="D25" s="812"/>
      <c r="E25" s="812"/>
      <c r="F25" s="816"/>
      <c r="G25" s="299"/>
      <c r="H25" s="332">
        <f>ROUNDDOWN(G25*$F$13,0)</f>
        <v>0</v>
      </c>
      <c r="I25" s="268"/>
      <c r="J25" s="828"/>
      <c r="K25" s="332">
        <f>H25*I25*$J$22</f>
        <v>0</v>
      </c>
      <c r="L25" s="806"/>
    </row>
    <row r="26" spans="2:13" s="243" customFormat="1" ht="15" customHeight="1" thickBot="1" x14ac:dyDescent="0.2">
      <c r="C26" s="811" t="s">
        <v>4</v>
      </c>
      <c r="D26" s="812"/>
      <c r="E26" s="812"/>
      <c r="F26" s="816"/>
      <c r="G26" s="299"/>
      <c r="H26" s="332">
        <f>ROUNDDOWN(G26*$F$13,0)</f>
        <v>0</v>
      </c>
      <c r="I26" s="268"/>
      <c r="J26" s="820"/>
      <c r="K26" s="332">
        <f>H26*I26*$J$22</f>
        <v>0</v>
      </c>
      <c r="L26" s="807"/>
    </row>
    <row r="27" spans="2:13" s="243" customFormat="1" ht="15" customHeight="1" thickTop="1" thickBot="1" x14ac:dyDescent="0.2">
      <c r="C27" s="745" t="s">
        <v>10</v>
      </c>
      <c r="D27" s="746"/>
      <c r="E27" s="746"/>
      <c r="F27" s="747"/>
      <c r="G27" s="269"/>
      <c r="H27" s="269"/>
      <c r="I27" s="331">
        <f>SUM(I22:I26)</f>
        <v>0</v>
      </c>
      <c r="J27" s="328"/>
      <c r="K27" s="333">
        <f>SUM(K22:K26)</f>
        <v>0</v>
      </c>
      <c r="L27" s="334">
        <f>ROUNDDOWN(K27/1000,3)</f>
        <v>0</v>
      </c>
    </row>
    <row r="28" spans="2:13" s="243" customFormat="1" ht="8.25" customHeight="1" thickTop="1" x14ac:dyDescent="0.15">
      <c r="C28" s="244"/>
      <c r="D28" s="244"/>
      <c r="E28" s="244"/>
      <c r="F28" s="244"/>
      <c r="J28" s="270"/>
      <c r="K28" s="271"/>
      <c r="L28" s="271"/>
    </row>
    <row r="29" spans="2:13" s="243" customFormat="1" ht="14.25" customHeight="1" x14ac:dyDescent="0.15">
      <c r="C29" s="326" t="s">
        <v>204</v>
      </c>
      <c r="D29" s="244"/>
      <c r="E29" s="244"/>
      <c r="F29" s="256"/>
      <c r="G29" s="256"/>
    </row>
    <row r="30" spans="2:13" s="247" customFormat="1" ht="23.25" customHeight="1" x14ac:dyDescent="0.15">
      <c r="C30" s="272"/>
      <c r="D30" s="273"/>
      <c r="E30" s="732" t="s">
        <v>52</v>
      </c>
      <c r="F30" s="734"/>
      <c r="G30" s="257" t="s">
        <v>56</v>
      </c>
      <c r="H30" s="257" t="s">
        <v>257</v>
      </c>
      <c r="I30" s="257" t="s">
        <v>58</v>
      </c>
      <c r="J30" s="257" t="s">
        <v>7</v>
      </c>
      <c r="K30" s="258" t="s">
        <v>18</v>
      </c>
      <c r="L30" s="257" t="s">
        <v>20</v>
      </c>
      <c r="M30" s="259" t="s">
        <v>21</v>
      </c>
    </row>
    <row r="31" spans="2:13" s="260" customFormat="1" ht="11.25" customHeight="1" x14ac:dyDescent="0.15">
      <c r="C31" s="263"/>
      <c r="D31" s="274"/>
      <c r="E31" s="831" t="s">
        <v>73</v>
      </c>
      <c r="F31" s="832"/>
      <c r="G31" s="261" t="s">
        <v>74</v>
      </c>
      <c r="H31" s="261" t="s">
        <v>263</v>
      </c>
      <c r="I31" s="261" t="s">
        <v>258</v>
      </c>
      <c r="J31" s="261" t="s">
        <v>259</v>
      </c>
      <c r="K31" s="262" t="s">
        <v>260</v>
      </c>
      <c r="L31" s="261" t="s">
        <v>261</v>
      </c>
      <c r="M31" s="261" t="s">
        <v>262</v>
      </c>
    </row>
    <row r="32" spans="2:13" s="260" customFormat="1" ht="4.5" customHeight="1" x14ac:dyDescent="0.15">
      <c r="C32" s="263"/>
      <c r="D32" s="264"/>
      <c r="E32" s="275"/>
      <c r="F32" s="265"/>
      <c r="G32" s="266"/>
      <c r="H32" s="266"/>
      <c r="I32" s="266"/>
      <c r="J32" s="266"/>
      <c r="K32" s="267"/>
      <c r="L32" s="266"/>
      <c r="M32" s="266"/>
    </row>
    <row r="33" spans="1:15" s="260" customFormat="1" ht="15" customHeight="1" x14ac:dyDescent="0.15">
      <c r="C33" s="276" t="s">
        <v>54</v>
      </c>
      <c r="D33" s="277"/>
      <c r="E33" s="817"/>
      <c r="F33" s="818"/>
      <c r="G33" s="335">
        <f>ROUNDDOWN(E33*$F$13,0)</f>
        <v>0</v>
      </c>
      <c r="H33" s="335">
        <f>E33/4</f>
        <v>0</v>
      </c>
      <c r="I33" s="332">
        <f>G33/4</f>
        <v>0</v>
      </c>
      <c r="J33" s="266"/>
      <c r="K33" s="819">
        <f>J6</f>
        <v>0</v>
      </c>
      <c r="L33" s="332">
        <f>I33*J33*$K$33</f>
        <v>0</v>
      </c>
      <c r="M33" s="805"/>
    </row>
    <row r="34" spans="1:15" s="260" customFormat="1" ht="15" customHeight="1" thickBot="1" x14ac:dyDescent="0.2">
      <c r="C34" s="276" t="s">
        <v>55</v>
      </c>
      <c r="D34" s="277"/>
      <c r="E34" s="817"/>
      <c r="F34" s="818"/>
      <c r="G34" s="335">
        <f>ROUNDDOWN(E34*$F$13,0)</f>
        <v>0</v>
      </c>
      <c r="H34" s="335">
        <f>E34/8</f>
        <v>0</v>
      </c>
      <c r="I34" s="332">
        <f>G34/8</f>
        <v>0</v>
      </c>
      <c r="J34" s="266"/>
      <c r="K34" s="820"/>
      <c r="L34" s="332">
        <f>I34*J34*$K$33</f>
        <v>0</v>
      </c>
      <c r="M34" s="807"/>
    </row>
    <row r="35" spans="1:15" s="243" customFormat="1" ht="15" customHeight="1" thickTop="1" thickBot="1" x14ac:dyDescent="0.2">
      <c r="C35" s="745" t="s">
        <v>10</v>
      </c>
      <c r="D35" s="747"/>
      <c r="E35" s="817"/>
      <c r="F35" s="818"/>
      <c r="G35" s="269"/>
      <c r="H35" s="269"/>
      <c r="I35" s="269"/>
      <c r="J35" s="331">
        <f>SUM(J33:J34)</f>
        <v>0</v>
      </c>
      <c r="K35" s="328"/>
      <c r="L35" s="333">
        <f>SUM(L33:L34)</f>
        <v>0</v>
      </c>
      <c r="M35" s="334">
        <f>ROUNDDOWN(L35/1000,3)</f>
        <v>0</v>
      </c>
    </row>
    <row r="36" spans="1:15" s="243" customFormat="1" ht="15" customHeight="1" thickTop="1" x14ac:dyDescent="0.15">
      <c r="C36" s="243" t="s">
        <v>57</v>
      </c>
      <c r="E36" s="278"/>
      <c r="F36" s="278"/>
      <c r="J36" s="270"/>
      <c r="K36" s="271"/>
      <c r="L36" s="271"/>
    </row>
    <row r="37" spans="1:15" ht="12.75" thickBot="1" x14ac:dyDescent="0.2"/>
    <row r="38" spans="1:15" ht="17.25" customHeight="1" thickTop="1" thickBot="1" x14ac:dyDescent="0.2">
      <c r="G38" s="279" t="s">
        <v>42</v>
      </c>
      <c r="H38" s="280" t="s">
        <v>7</v>
      </c>
      <c r="I38" s="337">
        <f>I27+J35</f>
        <v>0</v>
      </c>
      <c r="J38" s="829" t="s">
        <v>53</v>
      </c>
      <c r="K38" s="830"/>
      <c r="L38" s="336">
        <f>L27+M35</f>
        <v>0</v>
      </c>
    </row>
    <row r="39" spans="1:15" ht="7.5" customHeight="1" thickTop="1" x14ac:dyDescent="0.15"/>
    <row r="40" spans="1:15" s="243" customFormat="1" ht="9" customHeight="1" x14ac:dyDescent="0.15"/>
    <row r="41" spans="1:15" s="243" customFormat="1" ht="6.75" customHeight="1" x14ac:dyDescent="0.15"/>
    <row r="42" spans="1:15" ht="17.25" customHeight="1" x14ac:dyDescent="0.15">
      <c r="A42" s="248" t="s">
        <v>209</v>
      </c>
      <c r="B42" s="248"/>
      <c r="C42" s="248" t="s">
        <v>96</v>
      </c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3"/>
    </row>
    <row r="43" spans="1:15" s="243" customFormat="1" ht="4.5" customHeight="1" x14ac:dyDescent="0.15">
      <c r="C43"/>
    </row>
    <row r="44" spans="1:15" s="243" customFormat="1" ht="27" customHeight="1" x14ac:dyDescent="0.15">
      <c r="C44" s="732" t="s">
        <v>24</v>
      </c>
      <c r="D44" s="733"/>
      <c r="E44" s="733"/>
      <c r="F44" s="734"/>
      <c r="G44" s="257" t="s">
        <v>5</v>
      </c>
      <c r="H44" s="257" t="s">
        <v>19</v>
      </c>
      <c r="I44" s="257" t="s">
        <v>48</v>
      </c>
      <c r="J44" s="257" t="s">
        <v>64</v>
      </c>
      <c r="K44" s="257" t="s">
        <v>212</v>
      </c>
      <c r="L44" s="257" t="s">
        <v>20</v>
      </c>
      <c r="M44" s="259" t="s">
        <v>21</v>
      </c>
      <c r="N44" s="732" t="s">
        <v>81</v>
      </c>
      <c r="O44" s="734"/>
    </row>
    <row r="45" spans="1:15" s="243" customFormat="1" ht="13.5" customHeight="1" x14ac:dyDescent="0.15">
      <c r="C45" s="281"/>
      <c r="D45" s="282"/>
      <c r="E45" s="282"/>
      <c r="F45" s="283"/>
      <c r="G45" s="266" t="s">
        <v>107</v>
      </c>
      <c r="H45" s="266" t="s">
        <v>108</v>
      </c>
      <c r="I45" s="266" t="s">
        <v>109</v>
      </c>
      <c r="J45" s="266" t="s">
        <v>110</v>
      </c>
      <c r="K45" s="266" t="s">
        <v>111</v>
      </c>
      <c r="L45" s="284" t="s">
        <v>112</v>
      </c>
      <c r="M45" s="284" t="s">
        <v>113</v>
      </c>
      <c r="N45" s="285"/>
      <c r="O45" s="286"/>
    </row>
    <row r="46" spans="1:15" s="243" customFormat="1" ht="15" customHeight="1" x14ac:dyDescent="0.15">
      <c r="C46" s="670"/>
      <c r="D46" s="731"/>
      <c r="E46" s="731"/>
      <c r="F46" s="671"/>
      <c r="G46" s="299"/>
      <c r="H46" s="332">
        <f t="shared" ref="H46:H51" si="0">G46*$F$13</f>
        <v>0</v>
      </c>
      <c r="I46" s="833">
        <f>E6</f>
        <v>0</v>
      </c>
      <c r="J46" s="287"/>
      <c r="K46" s="339">
        <f>J6</f>
        <v>0</v>
      </c>
      <c r="L46" s="332">
        <f>H46*$I$46*J46*$K$46</f>
        <v>0</v>
      </c>
      <c r="M46" s="288"/>
      <c r="N46" s="670"/>
      <c r="O46" s="671"/>
    </row>
    <row r="47" spans="1:15" s="243" customFormat="1" ht="15" customHeight="1" x14ac:dyDescent="0.15">
      <c r="C47" s="670"/>
      <c r="D47" s="731"/>
      <c r="E47" s="731"/>
      <c r="F47" s="671"/>
      <c r="G47" s="294"/>
      <c r="H47" s="338">
        <f t="shared" si="0"/>
        <v>0</v>
      </c>
      <c r="I47" s="834"/>
      <c r="J47" s="289"/>
      <c r="K47" s="340">
        <v>12</v>
      </c>
      <c r="L47" s="338">
        <f>H47*$I$46*J47*K47</f>
        <v>0</v>
      </c>
      <c r="M47" s="290"/>
      <c r="N47" s="821"/>
      <c r="O47" s="730"/>
    </row>
    <row r="48" spans="1:15" s="243" customFormat="1" ht="15" customHeight="1" x14ac:dyDescent="0.15">
      <c r="C48" s="291"/>
      <c r="D48" s="292"/>
      <c r="E48" s="292"/>
      <c r="F48" s="293"/>
      <c r="G48" s="294"/>
      <c r="H48" s="338">
        <f t="shared" si="0"/>
        <v>0</v>
      </c>
      <c r="I48" s="295"/>
      <c r="J48" s="287"/>
      <c r="K48" s="296"/>
      <c r="L48" s="299"/>
      <c r="M48" s="290"/>
      <c r="N48" s="297"/>
      <c r="O48" s="298"/>
    </row>
    <row r="49" spans="1:15" s="243" customFormat="1" ht="15" customHeight="1" x14ac:dyDescent="0.15">
      <c r="C49" s="291"/>
      <c r="D49" s="292"/>
      <c r="E49" s="292"/>
      <c r="F49" s="293"/>
      <c r="G49" s="294"/>
      <c r="H49" s="338">
        <f t="shared" si="0"/>
        <v>0</v>
      </c>
      <c r="I49" s="295"/>
      <c r="J49" s="287"/>
      <c r="K49" s="296"/>
      <c r="L49" s="299"/>
      <c r="M49" s="290"/>
      <c r="N49" s="297"/>
      <c r="O49" s="298"/>
    </row>
    <row r="50" spans="1:15" s="243" customFormat="1" ht="15" customHeight="1" x14ac:dyDescent="0.15">
      <c r="C50" s="291"/>
      <c r="D50" s="292"/>
      <c r="E50" s="292"/>
      <c r="F50" s="293"/>
      <c r="G50" s="299"/>
      <c r="H50" s="338">
        <f t="shared" si="0"/>
        <v>0</v>
      </c>
      <c r="I50" s="295"/>
      <c r="J50" s="287"/>
      <c r="K50" s="296"/>
      <c r="L50" s="299"/>
      <c r="M50" s="290"/>
      <c r="N50" s="821"/>
      <c r="O50" s="730"/>
    </row>
    <row r="51" spans="1:15" s="243" customFormat="1" ht="15" customHeight="1" thickBot="1" x14ac:dyDescent="0.2">
      <c r="C51" s="291"/>
      <c r="D51" s="292"/>
      <c r="E51" s="292"/>
      <c r="F51" s="293"/>
      <c r="G51" s="299"/>
      <c r="H51" s="338">
        <f t="shared" si="0"/>
        <v>0</v>
      </c>
      <c r="I51" s="295"/>
      <c r="J51" s="287"/>
      <c r="K51" s="296"/>
      <c r="L51" s="299"/>
      <c r="M51" s="290"/>
      <c r="N51" s="821"/>
      <c r="O51" s="730"/>
    </row>
    <row r="52" spans="1:15" s="243" customFormat="1" ht="16.5" customHeight="1" thickTop="1" thickBot="1" x14ac:dyDescent="0.2">
      <c r="C52" s="704" t="s">
        <v>10</v>
      </c>
      <c r="D52" s="705"/>
      <c r="E52" s="705"/>
      <c r="F52" s="706"/>
      <c r="G52" s="300"/>
      <c r="H52" s="301"/>
      <c r="I52" s="300"/>
      <c r="J52" s="300"/>
      <c r="K52" s="300"/>
      <c r="L52" s="342">
        <f>SUM(L46:L51)</f>
        <v>0</v>
      </c>
      <c r="M52" s="341">
        <f>ROUNDDOWN(L52/1000,3)</f>
        <v>0</v>
      </c>
      <c r="N52" s="756"/>
      <c r="O52" s="757"/>
    </row>
    <row r="53" spans="1:15" s="243" customFormat="1" ht="8.25" customHeight="1" thickTop="1" x14ac:dyDescent="0.15">
      <c r="C53" s="302"/>
      <c r="D53" s="302"/>
      <c r="E53" s="302"/>
      <c r="F53" s="302"/>
      <c r="G53" s="303"/>
      <c r="H53" s="303"/>
      <c r="I53" s="303"/>
      <c r="J53" s="303"/>
      <c r="K53" s="303"/>
      <c r="L53" s="303"/>
      <c r="M53" s="304"/>
      <c r="N53" s="305"/>
      <c r="O53" s="305"/>
    </row>
    <row r="54" spans="1:15" s="243" customFormat="1" ht="9" customHeight="1" x14ac:dyDescent="0.15">
      <c r="C54" s="306"/>
      <c r="D54" s="306"/>
      <c r="E54" s="306"/>
      <c r="F54" s="306"/>
      <c r="G54" s="271"/>
      <c r="H54" s="271"/>
      <c r="I54" s="271"/>
      <c r="J54" s="271"/>
      <c r="K54" s="271"/>
      <c r="L54" s="271"/>
      <c r="M54" s="304"/>
      <c r="N54" s="304"/>
      <c r="O54" s="304"/>
    </row>
    <row r="55" spans="1:15" ht="24" customHeight="1" x14ac:dyDescent="0.15">
      <c r="D55" s="307" t="s">
        <v>38</v>
      </c>
      <c r="E55" s="755" t="s">
        <v>268</v>
      </c>
      <c r="F55" s="755"/>
      <c r="G55" s="755"/>
      <c r="H55" s="755"/>
      <c r="I55" s="755"/>
      <c r="J55" s="755"/>
      <c r="K55" s="755"/>
      <c r="L55" s="755"/>
      <c r="M55" s="755"/>
      <c r="N55" s="755"/>
      <c r="O55" s="755"/>
    </row>
    <row r="56" spans="1:15" ht="3.75" customHeight="1" x14ac:dyDescent="0.15">
      <c r="D56" s="308"/>
      <c r="E56" s="309"/>
      <c r="F56" s="309"/>
      <c r="G56" s="309"/>
      <c r="H56" s="309"/>
      <c r="I56" s="309"/>
      <c r="J56" s="309"/>
      <c r="K56" s="309"/>
      <c r="L56" s="309"/>
      <c r="M56" s="309"/>
      <c r="N56" s="309"/>
      <c r="O56" s="309"/>
    </row>
    <row r="57" spans="1:15" ht="11.25" customHeight="1" x14ac:dyDescent="0.15">
      <c r="D57" s="307"/>
      <c r="E57" s="755" t="s">
        <v>102</v>
      </c>
      <c r="F57" s="755"/>
      <c r="G57" s="755"/>
      <c r="H57" s="755"/>
      <c r="I57" s="755"/>
      <c r="J57" s="755"/>
      <c r="K57" s="755"/>
      <c r="L57" s="755"/>
      <c r="M57" s="755"/>
      <c r="N57" s="755"/>
      <c r="O57" s="755"/>
    </row>
    <row r="58" spans="1:15" ht="13.5" customHeight="1" x14ac:dyDescent="0.15">
      <c r="E58" s="310"/>
      <c r="F58" s="311"/>
      <c r="G58" s="271"/>
      <c r="H58" s="271"/>
      <c r="I58" s="271"/>
      <c r="J58" s="312"/>
      <c r="K58" s="271"/>
      <c r="L58" s="271"/>
      <c r="M58" s="304"/>
      <c r="N58" s="311"/>
      <c r="O58" s="311"/>
    </row>
    <row r="59" spans="1:15" s="243" customFormat="1" ht="11.25" x14ac:dyDescent="0.15"/>
    <row r="60" spans="1:15" ht="14.25" x14ac:dyDescent="0.15">
      <c r="A60" s="248"/>
      <c r="B60" s="248" t="s">
        <v>104</v>
      </c>
    </row>
    <row r="61" spans="1:15" s="243" customFormat="1" ht="8.25" customHeight="1" x14ac:dyDescent="0.15"/>
    <row r="62" spans="1:15" s="243" customFormat="1" ht="22.5" customHeight="1" x14ac:dyDescent="0.15">
      <c r="C62" s="732" t="s">
        <v>33</v>
      </c>
      <c r="D62" s="733"/>
      <c r="E62" s="733"/>
      <c r="F62" s="733"/>
      <c r="G62" s="734"/>
      <c r="H62" s="313" t="s">
        <v>36</v>
      </c>
      <c r="I62" s="313" t="s">
        <v>35</v>
      </c>
      <c r="J62" s="313" t="s">
        <v>18</v>
      </c>
      <c r="K62" s="257" t="s">
        <v>20</v>
      </c>
      <c r="L62" s="259" t="s">
        <v>21</v>
      </c>
      <c r="M62" s="314"/>
    </row>
    <row r="63" spans="1:15" s="243" customFormat="1" ht="12" customHeight="1" thickBot="1" x14ac:dyDescent="0.2">
      <c r="C63" s="735"/>
      <c r="D63" s="736"/>
      <c r="E63" s="736"/>
      <c r="F63" s="736"/>
      <c r="G63" s="737"/>
      <c r="H63" s="315" t="s">
        <v>73</v>
      </c>
      <c r="I63" s="315" t="s">
        <v>76</v>
      </c>
      <c r="J63" s="315" t="s">
        <v>75</v>
      </c>
      <c r="K63" s="315" t="s">
        <v>77</v>
      </c>
      <c r="L63" s="316" t="s">
        <v>78</v>
      </c>
      <c r="M63" s="314"/>
    </row>
    <row r="64" spans="1:15" s="243" customFormat="1" ht="19.5" customHeight="1" thickTop="1" thickBot="1" x14ac:dyDescent="0.2">
      <c r="C64" s="813" t="s">
        <v>105</v>
      </c>
      <c r="D64" s="814"/>
      <c r="E64" s="814"/>
      <c r="F64" s="814"/>
      <c r="G64" s="815"/>
      <c r="H64" s="317"/>
      <c r="I64" s="317"/>
      <c r="J64" s="343">
        <f>J6</f>
        <v>0</v>
      </c>
      <c r="K64" s="344">
        <f>H64*I64*$J$64</f>
        <v>0</v>
      </c>
      <c r="L64" s="345">
        <f>ROUNDDOWN(K64/1000,3)</f>
        <v>0</v>
      </c>
    </row>
    <row r="65" spans="3:13" s="243" customFormat="1" ht="5.25" customHeight="1" thickTop="1" thickBot="1" x14ac:dyDescent="0.2">
      <c r="C65" s="318"/>
      <c r="H65" s="271"/>
      <c r="I65" s="271"/>
      <c r="J65" s="271"/>
      <c r="K65" s="271"/>
      <c r="L65" s="319"/>
    </row>
    <row r="66" spans="3:13" s="243" customFormat="1" ht="18" customHeight="1" thickTop="1" thickBot="1" x14ac:dyDescent="0.2">
      <c r="C66" s="811" t="s">
        <v>32</v>
      </c>
      <c r="D66" s="812"/>
      <c r="E66" s="812"/>
      <c r="F66" s="812"/>
      <c r="G66" s="252"/>
      <c r="H66" s="299"/>
      <c r="I66" s="299"/>
      <c r="J66" s="346">
        <f>J6</f>
        <v>0</v>
      </c>
      <c r="K66" s="333">
        <f>H66*I66*$J$64</f>
        <v>0</v>
      </c>
      <c r="L66" s="345">
        <f>ROUNDDOWN(K66/1000,3)</f>
        <v>0</v>
      </c>
    </row>
    <row r="67" spans="3:13" s="243" customFormat="1" ht="5.25" customHeight="1" thickTop="1" thickBot="1" x14ac:dyDescent="0.2">
      <c r="C67" s="318"/>
      <c r="H67" s="271"/>
      <c r="I67" s="271"/>
      <c r="J67" s="271"/>
      <c r="K67" s="271"/>
      <c r="L67" s="319"/>
    </row>
    <row r="68" spans="3:13" s="243" customFormat="1" ht="20.25" customHeight="1" thickTop="1" thickBot="1" x14ac:dyDescent="0.2">
      <c r="C68" s="808" t="s">
        <v>42</v>
      </c>
      <c r="D68" s="809"/>
      <c r="E68" s="809"/>
      <c r="F68" s="809"/>
      <c r="G68" s="810"/>
      <c r="H68" s="301"/>
      <c r="I68" s="301"/>
      <c r="J68" s="329"/>
      <c r="K68" s="333">
        <f>SUM(K64:K66)</f>
        <v>0</v>
      </c>
      <c r="L68" s="347">
        <f>SUM(L64:L66)</f>
        <v>0</v>
      </c>
      <c r="M68" s="320"/>
    </row>
    <row r="69" spans="3:13" s="243" customFormat="1" ht="5.25" customHeight="1" thickTop="1" x14ac:dyDescent="0.15">
      <c r="C69" s="318"/>
      <c r="H69" s="271"/>
      <c r="I69" s="271"/>
      <c r="J69" s="271"/>
      <c r="K69" s="271"/>
      <c r="L69" s="319"/>
    </row>
    <row r="70" spans="3:13" s="243" customFormat="1" ht="3" customHeight="1" x14ac:dyDescent="0.15">
      <c r="C70" s="318"/>
      <c r="H70" s="271"/>
      <c r="I70" s="271"/>
      <c r="J70" s="271"/>
      <c r="K70" s="271"/>
      <c r="L70" s="319"/>
    </row>
    <row r="71" spans="3:13" s="243" customFormat="1" ht="7.5" hidden="1" customHeight="1" x14ac:dyDescent="0.15">
      <c r="C71" s="247"/>
      <c r="D71" s="247"/>
      <c r="E71" s="247"/>
      <c r="F71" s="247"/>
      <c r="G71" s="247"/>
      <c r="H71" s="271"/>
      <c r="I71" s="271"/>
      <c r="J71" s="271"/>
      <c r="K71" s="271"/>
      <c r="L71" s="319"/>
    </row>
    <row r="72" spans="3:13" s="243" customFormat="1" ht="5.25" customHeight="1" x14ac:dyDescent="0.15"/>
    <row r="73" spans="3:13" s="243" customFormat="1" ht="11.25" x14ac:dyDescent="0.15">
      <c r="C73" s="245" t="s">
        <v>38</v>
      </c>
      <c r="D73" s="243" t="s">
        <v>106</v>
      </c>
    </row>
    <row r="74" spans="3:13" s="243" customFormat="1" ht="3.75" customHeight="1" x14ac:dyDescent="0.15"/>
    <row r="75" spans="3:13" s="243" customFormat="1" ht="11.25" x14ac:dyDescent="0.15">
      <c r="D75" s="243" t="s">
        <v>103</v>
      </c>
    </row>
    <row r="76" spans="3:13" s="243" customFormat="1" ht="11.25" x14ac:dyDescent="0.15"/>
    <row r="77" spans="3:13" s="243" customFormat="1" ht="20.25" customHeight="1" x14ac:dyDescent="0.15"/>
    <row r="78" spans="3:13" s="243" customFormat="1" ht="18" customHeight="1" x14ac:dyDescent="0.15">
      <c r="C78" s="248" t="s">
        <v>125</v>
      </c>
    </row>
    <row r="79" spans="3:13" s="243" customFormat="1" ht="5.25" customHeight="1" thickBot="1" x14ac:dyDescent="0.2"/>
    <row r="80" spans="3:13" s="243" customFormat="1" ht="20.25" customHeight="1" x14ac:dyDescent="0.15">
      <c r="C80" s="695" t="s">
        <v>33</v>
      </c>
      <c r="D80" s="696"/>
      <c r="E80" s="696"/>
      <c r="F80" s="696"/>
      <c r="G80" s="697"/>
      <c r="H80" s="700" t="s">
        <v>201</v>
      </c>
      <c r="I80" s="701"/>
    </row>
    <row r="81" spans="3:9" s="243" customFormat="1" ht="17.25" customHeight="1" thickBot="1" x14ac:dyDescent="0.2">
      <c r="C81" s="795"/>
      <c r="D81" s="796"/>
      <c r="E81" s="796"/>
      <c r="F81" s="796"/>
      <c r="G81" s="797"/>
      <c r="H81" s="321">
        <v>12</v>
      </c>
      <c r="I81" s="322" t="s">
        <v>124</v>
      </c>
    </row>
    <row r="82" spans="3:9" s="243" customFormat="1" ht="18" customHeight="1" thickTop="1" x14ac:dyDescent="0.15">
      <c r="C82" s="323" t="s">
        <v>120</v>
      </c>
      <c r="D82" s="324"/>
      <c r="E82" s="790" t="s">
        <v>205</v>
      </c>
      <c r="F82" s="791"/>
      <c r="G82" s="792"/>
      <c r="H82" s="793">
        <f>L38</f>
        <v>0</v>
      </c>
      <c r="I82" s="794"/>
    </row>
    <row r="83" spans="3:9" s="243" customFormat="1" ht="18" customHeight="1" x14ac:dyDescent="0.15">
      <c r="C83" s="325" t="s">
        <v>200</v>
      </c>
      <c r="D83" s="324"/>
      <c r="E83" s="682" t="s">
        <v>122</v>
      </c>
      <c r="F83" s="683"/>
      <c r="G83" s="684"/>
      <c r="H83" s="710">
        <f>M52</f>
        <v>0</v>
      </c>
      <c r="I83" s="711"/>
    </row>
    <row r="84" spans="3:9" s="243" customFormat="1" ht="18" customHeight="1" thickBot="1" x14ac:dyDescent="0.2">
      <c r="C84" s="325"/>
      <c r="D84" s="324"/>
      <c r="E84" s="685" t="s">
        <v>10</v>
      </c>
      <c r="F84" s="686"/>
      <c r="G84" s="687"/>
      <c r="H84" s="693">
        <f>SUM(H82:I83)</f>
        <v>0</v>
      </c>
      <c r="I84" s="694"/>
    </row>
    <row r="85" spans="3:9" s="243" customFormat="1" ht="18" customHeight="1" thickBot="1" x14ac:dyDescent="0.2">
      <c r="C85" s="674" t="s">
        <v>31</v>
      </c>
      <c r="D85" s="675"/>
      <c r="E85" s="675"/>
      <c r="F85" s="675"/>
      <c r="G85" s="676"/>
      <c r="H85" s="677">
        <f>L64</f>
        <v>0</v>
      </c>
      <c r="I85" s="678"/>
    </row>
    <row r="86" spans="3:9" s="243" customFormat="1" ht="18" customHeight="1" thickBot="1" x14ac:dyDescent="0.2">
      <c r="C86" s="674" t="s">
        <v>123</v>
      </c>
      <c r="D86" s="675"/>
      <c r="E86" s="675"/>
      <c r="F86" s="675"/>
      <c r="G86" s="676"/>
      <c r="H86" s="677">
        <f>L66</f>
        <v>0</v>
      </c>
      <c r="I86" s="678"/>
    </row>
    <row r="87" spans="3:9" s="243" customFormat="1" ht="19.5" customHeight="1" thickTop="1" thickBot="1" x14ac:dyDescent="0.2">
      <c r="C87" s="785" t="s">
        <v>42</v>
      </c>
      <c r="D87" s="786"/>
      <c r="E87" s="786"/>
      <c r="F87" s="786"/>
      <c r="G87" s="787"/>
      <c r="H87" s="788">
        <f>SUM(H84:I86)</f>
        <v>0</v>
      </c>
      <c r="I87" s="789"/>
    </row>
    <row r="88" spans="3:9" s="243" customFormat="1" ht="15.75" customHeight="1" x14ac:dyDescent="0.15"/>
    <row r="89" spans="3:9" s="243" customFormat="1" ht="11.25" x14ac:dyDescent="0.15"/>
    <row r="90" spans="3:9" s="243" customFormat="1" ht="11.25" x14ac:dyDescent="0.15"/>
    <row r="91" spans="3:9" s="243" customFormat="1" ht="11.25" x14ac:dyDescent="0.15"/>
    <row r="92" spans="3:9" s="243" customFormat="1" ht="11.25" x14ac:dyDescent="0.15"/>
    <row r="93" spans="3:9" s="243" customFormat="1" ht="11.25" x14ac:dyDescent="0.15"/>
    <row r="94" spans="3:9" s="243" customFormat="1" ht="11.25" x14ac:dyDescent="0.15"/>
    <row r="95" spans="3:9" s="243" customFormat="1" ht="11.25" x14ac:dyDescent="0.15"/>
    <row r="96" spans="3:9" s="243" customFormat="1" ht="11.25" x14ac:dyDescent="0.15"/>
    <row r="97" s="243" customFormat="1" ht="11.25" x14ac:dyDescent="0.15"/>
    <row r="98" s="243" customFormat="1" ht="11.25" x14ac:dyDescent="0.15"/>
    <row r="99" s="243" customFormat="1" ht="11.25" x14ac:dyDescent="0.15"/>
    <row r="100" s="243" customFormat="1" ht="11.25" x14ac:dyDescent="0.15"/>
    <row r="101" s="243" customFormat="1" ht="11.25" x14ac:dyDescent="0.15"/>
    <row r="102" s="243" customFormat="1" ht="11.25" x14ac:dyDescent="0.15"/>
    <row r="103" s="243" customFormat="1" ht="11.25" x14ac:dyDescent="0.15"/>
    <row r="104" s="243" customFormat="1" ht="11.25" x14ac:dyDescent="0.15"/>
    <row r="105" s="243" customFormat="1" ht="11.25" x14ac:dyDescent="0.15"/>
    <row r="106" s="243" customFormat="1" ht="11.25" x14ac:dyDescent="0.15"/>
    <row r="107" s="243" customFormat="1" ht="11.25" x14ac:dyDescent="0.15"/>
    <row r="108" s="243" customFormat="1" ht="11.25" x14ac:dyDescent="0.15"/>
    <row r="109" s="243" customFormat="1" ht="11.25" x14ac:dyDescent="0.15"/>
    <row r="110" s="243" customFormat="1" ht="11.25" x14ac:dyDescent="0.15"/>
    <row r="111" s="243" customFormat="1" ht="11.25" x14ac:dyDescent="0.15"/>
    <row r="112" s="243" customFormat="1" ht="11.25" x14ac:dyDescent="0.15"/>
  </sheetData>
  <mergeCells count="56"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  <mergeCell ref="H6:I6"/>
    <mergeCell ref="H7:I7"/>
    <mergeCell ref="C19:F20"/>
    <mergeCell ref="C8:D8"/>
    <mergeCell ref="C9:D9"/>
    <mergeCell ref="F13:G13"/>
    <mergeCell ref="C13:D13"/>
    <mergeCell ref="C6:D6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80:I80"/>
    <mergeCell ref="E83:G83"/>
    <mergeCell ref="H83:I83"/>
    <mergeCell ref="C68:G68"/>
    <mergeCell ref="C66:F66"/>
    <mergeCell ref="C80:G81"/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63"/>
  <sheetViews>
    <sheetView view="pageBreakPreview" zoomScale="85" zoomScaleNormal="100" zoomScaleSheetLayoutView="85" workbookViewId="0">
      <selection activeCell="D5" sqref="D5"/>
    </sheetView>
  </sheetViews>
  <sheetFormatPr defaultRowHeight="10.5" x14ac:dyDescent="0.15"/>
  <cols>
    <col min="1" max="3" width="2.375" style="18" customWidth="1"/>
    <col min="4" max="4" width="6.625" style="18" customWidth="1"/>
    <col min="5" max="5" width="2.875" style="18" bestFit="1" customWidth="1"/>
    <col min="6" max="6" width="4.75" style="18" bestFit="1" customWidth="1"/>
    <col min="7" max="7" width="4.25" style="18" bestFit="1" customWidth="1"/>
    <col min="8" max="8" width="2.75" style="18" customWidth="1"/>
    <col min="9" max="9" width="5.5" style="18" bestFit="1" customWidth="1"/>
    <col min="10" max="10" width="2.625" style="18" bestFit="1" customWidth="1"/>
    <col min="11" max="11" width="8.5" style="18" customWidth="1"/>
    <col min="12" max="16" width="8.5" style="23" customWidth="1"/>
    <col min="17" max="16384" width="9" style="18"/>
  </cols>
  <sheetData>
    <row r="1" spans="1:23" ht="17.25" customHeight="1" x14ac:dyDescent="0.15">
      <c r="A1" s="14" t="s">
        <v>214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/>
      <c r="M1" s="16"/>
      <c r="N1" s="17"/>
      <c r="O1" s="17"/>
      <c r="P1" s="17"/>
      <c r="U1" s="19" t="s">
        <v>126</v>
      </c>
      <c r="V1" s="882">
        <f>'24収支総括表'!Q3</f>
        <v>0</v>
      </c>
      <c r="W1" s="882"/>
    </row>
    <row r="2" spans="1:23" ht="7.5" customHeight="1" x14ac:dyDescent="0.1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M2" s="65"/>
      <c r="N2" s="18"/>
      <c r="O2" s="18"/>
      <c r="P2" s="18"/>
      <c r="U2" s="22"/>
      <c r="V2" s="23"/>
      <c r="W2" s="21"/>
    </row>
    <row r="3" spans="1:23" ht="17.25" customHeight="1" thickBot="1" x14ac:dyDescent="0.2">
      <c r="A3" s="24" t="s">
        <v>359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6" t="s">
        <v>215</v>
      </c>
      <c r="M3" s="171">
        <f>'24入所収入'!F14</f>
        <v>0</v>
      </c>
      <c r="N3" s="18"/>
      <c r="O3" s="18"/>
      <c r="P3" s="18"/>
      <c r="U3" s="26"/>
      <c r="V3" s="27"/>
      <c r="W3" s="28" t="s">
        <v>127</v>
      </c>
    </row>
    <row r="4" spans="1:23" ht="17.100000000000001" customHeight="1" thickBot="1" x14ac:dyDescent="0.2">
      <c r="A4" s="857"/>
      <c r="B4" s="858"/>
      <c r="C4" s="858"/>
      <c r="D4" s="858"/>
      <c r="E4" s="858"/>
      <c r="F4" s="858"/>
      <c r="G4" s="858"/>
      <c r="H4" s="859" t="s">
        <v>216</v>
      </c>
      <c r="I4" s="860"/>
      <c r="J4" s="861"/>
      <c r="K4" s="29" t="s">
        <v>217</v>
      </c>
      <c r="L4" s="30" t="s">
        <v>218</v>
      </c>
      <c r="M4" s="30" t="s">
        <v>219</v>
      </c>
      <c r="N4" s="30" t="s">
        <v>220</v>
      </c>
      <c r="O4" s="30" t="s">
        <v>221</v>
      </c>
      <c r="P4" s="30" t="s">
        <v>222</v>
      </c>
      <c r="Q4" s="30" t="s">
        <v>223</v>
      </c>
      <c r="R4" s="30" t="s">
        <v>224</v>
      </c>
      <c r="S4" s="30" t="s">
        <v>225</v>
      </c>
      <c r="T4" s="30" t="s">
        <v>226</v>
      </c>
      <c r="U4" s="30" t="s">
        <v>227</v>
      </c>
      <c r="V4" s="31" t="s">
        <v>228</v>
      </c>
      <c r="W4" s="31" t="s">
        <v>229</v>
      </c>
    </row>
    <row r="5" spans="1:23" ht="17.100000000000001" customHeight="1" x14ac:dyDescent="0.15">
      <c r="A5" s="883" t="s">
        <v>230</v>
      </c>
      <c r="B5" s="864"/>
      <c r="C5" s="76"/>
      <c r="D5" s="172">
        <f>'24入所収入'!E6</f>
        <v>0</v>
      </c>
      <c r="E5" s="72" t="s">
        <v>231</v>
      </c>
      <c r="F5" s="843" t="s">
        <v>249</v>
      </c>
      <c r="G5" s="844"/>
      <c r="H5" s="864" t="s">
        <v>129</v>
      </c>
      <c r="I5" s="864"/>
      <c r="J5" s="865"/>
      <c r="K5" s="197"/>
      <c r="L5" s="198"/>
      <c r="M5" s="199"/>
      <c r="N5" s="199"/>
      <c r="O5" s="200"/>
      <c r="P5" s="201"/>
      <c r="Q5" s="202"/>
      <c r="R5" s="198"/>
      <c r="S5" s="199"/>
      <c r="T5" s="199"/>
      <c r="U5" s="200"/>
      <c r="V5" s="200"/>
      <c r="W5" s="203"/>
    </row>
    <row r="6" spans="1:23" ht="17.100000000000001" customHeight="1" x14ac:dyDescent="0.15">
      <c r="A6" s="32"/>
      <c r="B6" s="51" t="s">
        <v>232</v>
      </c>
      <c r="C6" s="52"/>
      <c r="D6" s="52"/>
      <c r="E6" s="52"/>
      <c r="F6" s="52"/>
      <c r="G6" s="52"/>
      <c r="H6" s="52"/>
      <c r="I6" s="53" t="s">
        <v>233</v>
      </c>
      <c r="J6" s="54" t="s">
        <v>234</v>
      </c>
      <c r="K6" s="33"/>
      <c r="L6" s="34"/>
      <c r="M6" s="34"/>
      <c r="N6" s="34"/>
      <c r="O6" s="35"/>
      <c r="P6" s="34"/>
      <c r="Q6" s="33"/>
      <c r="R6" s="34"/>
      <c r="S6" s="34"/>
      <c r="T6" s="34"/>
      <c r="U6" s="35"/>
      <c r="V6" s="35"/>
      <c r="W6" s="36"/>
    </row>
    <row r="7" spans="1:23" ht="17.100000000000001" customHeight="1" x14ac:dyDescent="0.15">
      <c r="A7" s="32"/>
      <c r="B7" s="879" t="s">
        <v>250</v>
      </c>
      <c r="C7" s="37" t="s">
        <v>0</v>
      </c>
      <c r="D7" s="38"/>
      <c r="E7" s="38" t="s">
        <v>235</v>
      </c>
      <c r="F7" s="173">
        <f>'24入所収入'!I23</f>
        <v>0</v>
      </c>
      <c r="G7" s="39" t="s">
        <v>236</v>
      </c>
      <c r="H7" s="37"/>
      <c r="I7" s="174">
        <f>'24入所収入'!G23</f>
        <v>0</v>
      </c>
      <c r="J7" s="40" t="s">
        <v>237</v>
      </c>
      <c r="K7" s="189">
        <v>0</v>
      </c>
      <c r="L7" s="214">
        <f>ROUNDDOWN($F7*$I7*30*$M$3*K$5*0.1/1000,)</f>
        <v>0</v>
      </c>
      <c r="M7" s="214">
        <f t="shared" ref="M7:M21" si="0">ROUNDDOWN($F7*$I7*31*$M$3*L$5*0.1/1000+$F7*$I7*30*$M$3*K$5*0.9/1000,)</f>
        <v>0</v>
      </c>
      <c r="N7" s="214">
        <f t="shared" ref="N7:N21" si="1">ROUNDDOWN($F7*$I7*30*$M$3*M$5*0.1/1000+$F7*$I7*31*$M$3*L$5*0.9/1000,)</f>
        <v>0</v>
      </c>
      <c r="O7" s="214">
        <f t="shared" ref="O7:O21" si="2">ROUNDDOWN($F7*$I7*31*$M$3*N$5*0.1/1000+$F7*$I7*30*$M$3*M$5*0.9/1000,)</f>
        <v>0</v>
      </c>
      <c r="P7" s="214">
        <f t="shared" ref="P7:P21" si="3">ROUNDDOWN($F7*$I7*31*$M$3*O$5*0.1/1000+$F7*$I7*31*$M$3*N$5*0.9/1000,)</f>
        <v>0</v>
      </c>
      <c r="Q7" s="214">
        <f t="shared" ref="Q7:Q21" si="4">ROUNDDOWN($F7*$I7*30*$M$3*P$5*0.1/1000+$F7*$I7*31*$M$3*O$5*0.9/1000,)</f>
        <v>0</v>
      </c>
      <c r="R7" s="214">
        <f t="shared" ref="R7:R21" si="5">ROUNDDOWN($F7*$I7*31*$M$3*Q$5*0.1/1000+$F7*$I7*30*$M$3*P$5*0.9/1000,)</f>
        <v>0</v>
      </c>
      <c r="S7" s="214">
        <f t="shared" ref="S7:S21" si="6">ROUNDDOWN($F7*$I7*30*$M$3*R$5*0.1/1000+$F7*$I7*31*$M$3*Q$5*0.9/1000,)</f>
        <v>0</v>
      </c>
      <c r="T7" s="214">
        <f t="shared" ref="T7:T21" si="7">ROUNDDOWN($F7*$I7*31*$M$3*S$5*0.1/1000+$F7*$I7*31*$M$3*R$5*0.9/1000,)</f>
        <v>0</v>
      </c>
      <c r="U7" s="214">
        <f t="shared" ref="U7:U21" si="8">ROUNDDOWN($F7*$I7*30*$M$3*T$5*0.1/1000+$F7*$I7*31*$M$3*S$5*0.9/1000,)</f>
        <v>0</v>
      </c>
      <c r="V7" s="215">
        <f>ROUNDDOWN($F7*$I7*28*$M$3*U$5*0.1/1000+$F7*$I7*31*$M$3*T$5*0.9/1000,)</f>
        <v>0</v>
      </c>
      <c r="W7" s="216">
        <f t="shared" ref="W7:W41" si="9">SUM(K7:V7)</f>
        <v>0</v>
      </c>
    </row>
    <row r="8" spans="1:23" ht="17.100000000000001" customHeight="1" x14ac:dyDescent="0.15">
      <c r="A8" s="32"/>
      <c r="B8" s="880"/>
      <c r="C8" s="37" t="s">
        <v>1</v>
      </c>
      <c r="D8" s="38"/>
      <c r="E8" s="38" t="s">
        <v>238</v>
      </c>
      <c r="F8" s="173">
        <f>'24入所収入'!I24</f>
        <v>0</v>
      </c>
      <c r="G8" s="39" t="s">
        <v>236</v>
      </c>
      <c r="H8" s="37"/>
      <c r="I8" s="174">
        <f>'24入所収入'!G24</f>
        <v>0</v>
      </c>
      <c r="J8" s="40" t="s">
        <v>237</v>
      </c>
      <c r="K8" s="189">
        <v>0</v>
      </c>
      <c r="L8" s="214">
        <f t="shared" ref="L8:L21" si="10">ROUNDDOWN($F8*$I8*30*$M$3*K$5*0.1/1000,)</f>
        <v>0</v>
      </c>
      <c r="M8" s="214">
        <f t="shared" si="0"/>
        <v>0</v>
      </c>
      <c r="N8" s="214">
        <f t="shared" si="1"/>
        <v>0</v>
      </c>
      <c r="O8" s="214">
        <f t="shared" si="2"/>
        <v>0</v>
      </c>
      <c r="P8" s="214">
        <f t="shared" si="3"/>
        <v>0</v>
      </c>
      <c r="Q8" s="214">
        <f t="shared" si="4"/>
        <v>0</v>
      </c>
      <c r="R8" s="214">
        <f t="shared" si="5"/>
        <v>0</v>
      </c>
      <c r="S8" s="214">
        <f t="shared" si="6"/>
        <v>0</v>
      </c>
      <c r="T8" s="214">
        <f t="shared" si="7"/>
        <v>0</v>
      </c>
      <c r="U8" s="214">
        <f t="shared" si="8"/>
        <v>0</v>
      </c>
      <c r="V8" s="215">
        <f>ROUNDDOWN($F8*$I8*28*$M$3*U$5*0.1/1000+$F8*$I8*31*$M$3*T$5*0.9/1000,)</f>
        <v>0</v>
      </c>
      <c r="W8" s="216">
        <f t="shared" si="9"/>
        <v>0</v>
      </c>
    </row>
    <row r="9" spans="1:23" ht="17.100000000000001" customHeight="1" x14ac:dyDescent="0.15">
      <c r="A9" s="32"/>
      <c r="B9" s="880"/>
      <c r="C9" s="37" t="s">
        <v>2</v>
      </c>
      <c r="D9" s="38"/>
      <c r="E9" s="38" t="s">
        <v>239</v>
      </c>
      <c r="F9" s="173">
        <f>'24入所収入'!I25</f>
        <v>0</v>
      </c>
      <c r="G9" s="39" t="s">
        <v>236</v>
      </c>
      <c r="H9" s="37"/>
      <c r="I9" s="174">
        <f>'24入所収入'!G25</f>
        <v>0</v>
      </c>
      <c r="J9" s="40" t="s">
        <v>237</v>
      </c>
      <c r="K9" s="189">
        <v>0</v>
      </c>
      <c r="L9" s="214">
        <f t="shared" si="10"/>
        <v>0</v>
      </c>
      <c r="M9" s="214">
        <f t="shared" si="0"/>
        <v>0</v>
      </c>
      <c r="N9" s="214">
        <f t="shared" si="1"/>
        <v>0</v>
      </c>
      <c r="O9" s="214">
        <f t="shared" si="2"/>
        <v>0</v>
      </c>
      <c r="P9" s="214">
        <f t="shared" si="3"/>
        <v>0</v>
      </c>
      <c r="Q9" s="214">
        <f t="shared" si="4"/>
        <v>0</v>
      </c>
      <c r="R9" s="214">
        <f t="shared" si="5"/>
        <v>0</v>
      </c>
      <c r="S9" s="214">
        <f t="shared" si="6"/>
        <v>0</v>
      </c>
      <c r="T9" s="214">
        <f t="shared" si="7"/>
        <v>0</v>
      </c>
      <c r="U9" s="214">
        <f t="shared" si="8"/>
        <v>0</v>
      </c>
      <c r="V9" s="215">
        <f>ROUNDDOWN($F9*$I9*28*$M$3*U$5*0.1/1000+$F9*$I9*31*$M$3*T$5*0.9/1000,)</f>
        <v>0</v>
      </c>
      <c r="W9" s="216">
        <f t="shared" si="9"/>
        <v>0</v>
      </c>
    </row>
    <row r="10" spans="1:23" ht="17.100000000000001" customHeight="1" x14ac:dyDescent="0.15">
      <c r="A10" s="32"/>
      <c r="B10" s="880"/>
      <c r="C10" s="37" t="s">
        <v>3</v>
      </c>
      <c r="D10" s="38"/>
      <c r="E10" s="38" t="s">
        <v>239</v>
      </c>
      <c r="F10" s="173">
        <f>'24入所収入'!I26</f>
        <v>0</v>
      </c>
      <c r="G10" s="39" t="s">
        <v>236</v>
      </c>
      <c r="H10" s="37"/>
      <c r="I10" s="174">
        <f>'24入所収入'!G26</f>
        <v>0</v>
      </c>
      <c r="J10" s="40" t="s">
        <v>237</v>
      </c>
      <c r="K10" s="189">
        <v>0</v>
      </c>
      <c r="L10" s="214">
        <f t="shared" si="10"/>
        <v>0</v>
      </c>
      <c r="M10" s="214">
        <f t="shared" si="0"/>
        <v>0</v>
      </c>
      <c r="N10" s="214">
        <f t="shared" si="1"/>
        <v>0</v>
      </c>
      <c r="O10" s="214">
        <f t="shared" si="2"/>
        <v>0</v>
      </c>
      <c r="P10" s="214">
        <f t="shared" si="3"/>
        <v>0</v>
      </c>
      <c r="Q10" s="214">
        <f t="shared" si="4"/>
        <v>0</v>
      </c>
      <c r="R10" s="214">
        <f t="shared" si="5"/>
        <v>0</v>
      </c>
      <c r="S10" s="214">
        <f t="shared" si="6"/>
        <v>0</v>
      </c>
      <c r="T10" s="214">
        <f t="shared" si="7"/>
        <v>0</v>
      </c>
      <c r="U10" s="214">
        <f t="shared" si="8"/>
        <v>0</v>
      </c>
      <c r="V10" s="215">
        <f>ROUNDDOWN($F10*$I10*28*$M$3*U$5*0.1/1000+$F10*$I10*31*$M$3*T$5*0.9/1000,)</f>
        <v>0</v>
      </c>
      <c r="W10" s="216">
        <f t="shared" si="9"/>
        <v>0</v>
      </c>
    </row>
    <row r="11" spans="1:23" ht="17.100000000000001" customHeight="1" x14ac:dyDescent="0.15">
      <c r="A11" s="32"/>
      <c r="B11" s="881"/>
      <c r="C11" s="37" t="s">
        <v>4</v>
      </c>
      <c r="D11" s="38"/>
      <c r="E11" s="38" t="s">
        <v>240</v>
      </c>
      <c r="F11" s="173">
        <f>'24入所収入'!I27</f>
        <v>0</v>
      </c>
      <c r="G11" s="39" t="s">
        <v>236</v>
      </c>
      <c r="H11" s="37"/>
      <c r="I11" s="174">
        <f>'24入所収入'!G27</f>
        <v>0</v>
      </c>
      <c r="J11" s="40" t="s">
        <v>237</v>
      </c>
      <c r="K11" s="189">
        <v>0</v>
      </c>
      <c r="L11" s="214">
        <f t="shared" si="10"/>
        <v>0</v>
      </c>
      <c r="M11" s="214">
        <f t="shared" si="0"/>
        <v>0</v>
      </c>
      <c r="N11" s="214">
        <f t="shared" si="1"/>
        <v>0</v>
      </c>
      <c r="O11" s="214">
        <f t="shared" si="2"/>
        <v>0</v>
      </c>
      <c r="P11" s="214">
        <f t="shared" si="3"/>
        <v>0</v>
      </c>
      <c r="Q11" s="214">
        <f t="shared" si="4"/>
        <v>0</v>
      </c>
      <c r="R11" s="214">
        <f t="shared" si="5"/>
        <v>0</v>
      </c>
      <c r="S11" s="214">
        <f t="shared" si="6"/>
        <v>0</v>
      </c>
      <c r="T11" s="214">
        <f t="shared" si="7"/>
        <v>0</v>
      </c>
      <c r="U11" s="214">
        <f t="shared" si="8"/>
        <v>0</v>
      </c>
      <c r="V11" s="215">
        <f>ROUNDDOWN($F11*$I11*28*$M$3*U$5*0.1/1000+$F11*$I11*28*$M$3*T$5*0.9/1000,)</f>
        <v>0</v>
      </c>
      <c r="W11" s="216">
        <f t="shared" si="9"/>
        <v>0</v>
      </c>
    </row>
    <row r="12" spans="1:23" ht="17.100000000000001" customHeight="1" x14ac:dyDescent="0.15">
      <c r="A12" s="32"/>
      <c r="B12" s="879" t="s">
        <v>251</v>
      </c>
      <c r="C12" s="37" t="s">
        <v>0</v>
      </c>
      <c r="D12" s="38"/>
      <c r="E12" s="38" t="s">
        <v>235</v>
      </c>
      <c r="F12" s="173">
        <f>'24入所収入'!I33</f>
        <v>0</v>
      </c>
      <c r="G12" s="39" t="s">
        <v>236</v>
      </c>
      <c r="H12" s="37"/>
      <c r="I12" s="174">
        <f>'24入所収入'!G33</f>
        <v>0</v>
      </c>
      <c r="J12" s="40" t="s">
        <v>237</v>
      </c>
      <c r="K12" s="189">
        <v>0</v>
      </c>
      <c r="L12" s="214">
        <f t="shared" si="10"/>
        <v>0</v>
      </c>
      <c r="M12" s="214">
        <f t="shared" si="0"/>
        <v>0</v>
      </c>
      <c r="N12" s="214">
        <f t="shared" si="1"/>
        <v>0</v>
      </c>
      <c r="O12" s="214">
        <f t="shared" si="2"/>
        <v>0</v>
      </c>
      <c r="P12" s="214">
        <f t="shared" si="3"/>
        <v>0</v>
      </c>
      <c r="Q12" s="214">
        <f t="shared" si="4"/>
        <v>0</v>
      </c>
      <c r="R12" s="214">
        <f t="shared" si="5"/>
        <v>0</v>
      </c>
      <c r="S12" s="214">
        <f t="shared" si="6"/>
        <v>0</v>
      </c>
      <c r="T12" s="214">
        <f t="shared" si="7"/>
        <v>0</v>
      </c>
      <c r="U12" s="214">
        <f t="shared" si="8"/>
        <v>0</v>
      </c>
      <c r="V12" s="215">
        <f>ROUNDDOWN($F12*$I12*28*$M$3*U$5*0.1/1000+$F12*$I12*31*$M$3*T$5*0.9/1000,)</f>
        <v>0</v>
      </c>
      <c r="W12" s="216">
        <f t="shared" ref="W12:W21" si="11">SUM(K12:V12)</f>
        <v>0</v>
      </c>
    </row>
    <row r="13" spans="1:23" ht="17.100000000000001" customHeight="1" x14ac:dyDescent="0.15">
      <c r="A13" s="32"/>
      <c r="B13" s="880"/>
      <c r="C13" s="37" t="s">
        <v>1</v>
      </c>
      <c r="D13" s="38"/>
      <c r="E13" s="38" t="s">
        <v>238</v>
      </c>
      <c r="F13" s="173">
        <f>'24入所収入'!I34</f>
        <v>0</v>
      </c>
      <c r="G13" s="39" t="s">
        <v>236</v>
      </c>
      <c r="H13" s="37"/>
      <c r="I13" s="174">
        <f>'24入所収入'!G34</f>
        <v>0</v>
      </c>
      <c r="J13" s="40" t="s">
        <v>237</v>
      </c>
      <c r="K13" s="189">
        <v>0</v>
      </c>
      <c r="L13" s="214">
        <f t="shared" si="10"/>
        <v>0</v>
      </c>
      <c r="M13" s="214">
        <f t="shared" si="0"/>
        <v>0</v>
      </c>
      <c r="N13" s="214">
        <f t="shared" si="1"/>
        <v>0</v>
      </c>
      <c r="O13" s="214">
        <f t="shared" si="2"/>
        <v>0</v>
      </c>
      <c r="P13" s="214">
        <f t="shared" si="3"/>
        <v>0</v>
      </c>
      <c r="Q13" s="214">
        <f t="shared" si="4"/>
        <v>0</v>
      </c>
      <c r="R13" s="214">
        <f t="shared" si="5"/>
        <v>0</v>
      </c>
      <c r="S13" s="214">
        <f t="shared" si="6"/>
        <v>0</v>
      </c>
      <c r="T13" s="214">
        <f t="shared" si="7"/>
        <v>0</v>
      </c>
      <c r="U13" s="214">
        <f t="shared" si="8"/>
        <v>0</v>
      </c>
      <c r="V13" s="215">
        <f>ROUNDDOWN($F13*$I13*28*$M$3*U$5*0.1/1000+$F13*$I13*31*$M$3*T$5*0.9/1000,)</f>
        <v>0</v>
      </c>
      <c r="W13" s="216">
        <f t="shared" si="11"/>
        <v>0</v>
      </c>
    </row>
    <row r="14" spans="1:23" ht="17.100000000000001" customHeight="1" x14ac:dyDescent="0.15">
      <c r="A14" s="32"/>
      <c r="B14" s="880"/>
      <c r="C14" s="37" t="s">
        <v>2</v>
      </c>
      <c r="D14" s="38"/>
      <c r="E14" s="38" t="s">
        <v>239</v>
      </c>
      <c r="F14" s="173">
        <f>'24入所収入'!I35</f>
        <v>0</v>
      </c>
      <c r="G14" s="39" t="s">
        <v>236</v>
      </c>
      <c r="H14" s="37"/>
      <c r="I14" s="174">
        <f>'24入所収入'!G35</f>
        <v>0</v>
      </c>
      <c r="J14" s="40" t="s">
        <v>237</v>
      </c>
      <c r="K14" s="189">
        <v>0</v>
      </c>
      <c r="L14" s="214">
        <f t="shared" si="10"/>
        <v>0</v>
      </c>
      <c r="M14" s="214">
        <f t="shared" si="0"/>
        <v>0</v>
      </c>
      <c r="N14" s="214">
        <f t="shared" si="1"/>
        <v>0</v>
      </c>
      <c r="O14" s="214">
        <f t="shared" si="2"/>
        <v>0</v>
      </c>
      <c r="P14" s="214">
        <f t="shared" si="3"/>
        <v>0</v>
      </c>
      <c r="Q14" s="214">
        <f t="shared" si="4"/>
        <v>0</v>
      </c>
      <c r="R14" s="214">
        <f t="shared" si="5"/>
        <v>0</v>
      </c>
      <c r="S14" s="214">
        <f t="shared" si="6"/>
        <v>0</v>
      </c>
      <c r="T14" s="214">
        <f t="shared" si="7"/>
        <v>0</v>
      </c>
      <c r="U14" s="214">
        <f t="shared" si="8"/>
        <v>0</v>
      </c>
      <c r="V14" s="215">
        <f>ROUNDDOWN($F14*$I14*28*$M$3*U$5*0.1/1000+$F14*$I14*31*$M$3*T$5*0.9/1000,)</f>
        <v>0</v>
      </c>
      <c r="W14" s="216">
        <f t="shared" si="11"/>
        <v>0</v>
      </c>
    </row>
    <row r="15" spans="1:23" ht="17.100000000000001" customHeight="1" x14ac:dyDescent="0.15">
      <c r="A15" s="32"/>
      <c r="B15" s="880"/>
      <c r="C15" s="37" t="s">
        <v>3</v>
      </c>
      <c r="D15" s="38"/>
      <c r="E15" s="38" t="s">
        <v>239</v>
      </c>
      <c r="F15" s="173">
        <f>'24入所収入'!I36</f>
        <v>0</v>
      </c>
      <c r="G15" s="39" t="s">
        <v>236</v>
      </c>
      <c r="H15" s="37"/>
      <c r="I15" s="174">
        <f>'24入所収入'!G36</f>
        <v>0</v>
      </c>
      <c r="J15" s="40" t="s">
        <v>237</v>
      </c>
      <c r="K15" s="189">
        <v>0</v>
      </c>
      <c r="L15" s="214">
        <f t="shared" si="10"/>
        <v>0</v>
      </c>
      <c r="M15" s="214">
        <f t="shared" si="0"/>
        <v>0</v>
      </c>
      <c r="N15" s="214">
        <f t="shared" si="1"/>
        <v>0</v>
      </c>
      <c r="O15" s="214">
        <f t="shared" si="2"/>
        <v>0</v>
      </c>
      <c r="P15" s="214">
        <f t="shared" si="3"/>
        <v>0</v>
      </c>
      <c r="Q15" s="214">
        <f t="shared" si="4"/>
        <v>0</v>
      </c>
      <c r="R15" s="214">
        <f t="shared" si="5"/>
        <v>0</v>
      </c>
      <c r="S15" s="214">
        <f t="shared" si="6"/>
        <v>0</v>
      </c>
      <c r="T15" s="214">
        <f t="shared" si="7"/>
        <v>0</v>
      </c>
      <c r="U15" s="214">
        <f t="shared" si="8"/>
        <v>0</v>
      </c>
      <c r="V15" s="215">
        <f>ROUNDDOWN($F15*$I15*28*$M$3*U$5*0.1/1000+$F15*$I15*31*$M$3*T$5*0.9/1000,)</f>
        <v>0</v>
      </c>
      <c r="W15" s="216">
        <f t="shared" si="11"/>
        <v>0</v>
      </c>
    </row>
    <row r="16" spans="1:23" ht="17.100000000000001" customHeight="1" x14ac:dyDescent="0.15">
      <c r="A16" s="32"/>
      <c r="B16" s="881"/>
      <c r="C16" s="37" t="s">
        <v>4</v>
      </c>
      <c r="D16" s="38"/>
      <c r="E16" s="38" t="s">
        <v>240</v>
      </c>
      <c r="F16" s="173">
        <f>'24入所収入'!I37</f>
        <v>0</v>
      </c>
      <c r="G16" s="39" t="s">
        <v>236</v>
      </c>
      <c r="H16" s="37"/>
      <c r="I16" s="174">
        <f>'24入所収入'!G37</f>
        <v>0</v>
      </c>
      <c r="J16" s="40" t="s">
        <v>237</v>
      </c>
      <c r="K16" s="189">
        <v>0</v>
      </c>
      <c r="L16" s="214">
        <f t="shared" si="10"/>
        <v>0</v>
      </c>
      <c r="M16" s="214">
        <f t="shared" si="0"/>
        <v>0</v>
      </c>
      <c r="N16" s="214">
        <f t="shared" si="1"/>
        <v>0</v>
      </c>
      <c r="O16" s="214">
        <f t="shared" si="2"/>
        <v>0</v>
      </c>
      <c r="P16" s="214">
        <f t="shared" si="3"/>
        <v>0</v>
      </c>
      <c r="Q16" s="214">
        <f t="shared" si="4"/>
        <v>0</v>
      </c>
      <c r="R16" s="214">
        <f t="shared" si="5"/>
        <v>0</v>
      </c>
      <c r="S16" s="214">
        <f t="shared" si="6"/>
        <v>0</v>
      </c>
      <c r="T16" s="214">
        <f t="shared" si="7"/>
        <v>0</v>
      </c>
      <c r="U16" s="214">
        <f t="shared" si="8"/>
        <v>0</v>
      </c>
      <c r="V16" s="215">
        <f>ROUNDDOWN($F16*$I16*28*$M$3*U$5*0.1/1000+$F16*$I16*28*$M$3*T$5*0.9/1000,)</f>
        <v>0</v>
      </c>
      <c r="W16" s="216">
        <f t="shared" si="11"/>
        <v>0</v>
      </c>
    </row>
    <row r="17" spans="1:23" ht="17.100000000000001" customHeight="1" x14ac:dyDescent="0.15">
      <c r="A17" s="32"/>
      <c r="B17" s="879" t="s">
        <v>252</v>
      </c>
      <c r="C17" s="37" t="s">
        <v>0</v>
      </c>
      <c r="D17" s="38"/>
      <c r="E17" s="38" t="s">
        <v>235</v>
      </c>
      <c r="F17" s="173">
        <f>'24入所収入'!I43</f>
        <v>0</v>
      </c>
      <c r="G17" s="39" t="s">
        <v>236</v>
      </c>
      <c r="H17" s="37"/>
      <c r="I17" s="174">
        <f>'24入所収入'!G43</f>
        <v>0</v>
      </c>
      <c r="J17" s="40" t="s">
        <v>237</v>
      </c>
      <c r="K17" s="189">
        <v>0</v>
      </c>
      <c r="L17" s="214">
        <f t="shared" si="10"/>
        <v>0</v>
      </c>
      <c r="M17" s="214">
        <f t="shared" si="0"/>
        <v>0</v>
      </c>
      <c r="N17" s="214">
        <f t="shared" si="1"/>
        <v>0</v>
      </c>
      <c r="O17" s="214">
        <f t="shared" si="2"/>
        <v>0</v>
      </c>
      <c r="P17" s="214">
        <f t="shared" si="3"/>
        <v>0</v>
      </c>
      <c r="Q17" s="214">
        <f t="shared" si="4"/>
        <v>0</v>
      </c>
      <c r="R17" s="214">
        <f t="shared" si="5"/>
        <v>0</v>
      </c>
      <c r="S17" s="214">
        <f t="shared" si="6"/>
        <v>0</v>
      </c>
      <c r="T17" s="214">
        <f t="shared" si="7"/>
        <v>0</v>
      </c>
      <c r="U17" s="214">
        <f t="shared" si="8"/>
        <v>0</v>
      </c>
      <c r="V17" s="215">
        <f>ROUNDDOWN($F17*$I17*28*$M$3*U$5*0.1/1000+$F17*$I17*31*$M$3*T$5*0.9/1000,)</f>
        <v>0</v>
      </c>
      <c r="W17" s="216">
        <f t="shared" si="11"/>
        <v>0</v>
      </c>
    </row>
    <row r="18" spans="1:23" ht="17.100000000000001" customHeight="1" x14ac:dyDescent="0.15">
      <c r="A18" s="32"/>
      <c r="B18" s="880"/>
      <c r="C18" s="37" t="s">
        <v>1</v>
      </c>
      <c r="D18" s="38"/>
      <c r="E18" s="38" t="s">
        <v>238</v>
      </c>
      <c r="F18" s="173">
        <f>'24入所収入'!I44</f>
        <v>0</v>
      </c>
      <c r="G18" s="39" t="s">
        <v>236</v>
      </c>
      <c r="H18" s="37"/>
      <c r="I18" s="174">
        <f>'24入所収入'!G44</f>
        <v>0</v>
      </c>
      <c r="J18" s="40" t="s">
        <v>237</v>
      </c>
      <c r="K18" s="189">
        <v>0</v>
      </c>
      <c r="L18" s="214">
        <f t="shared" si="10"/>
        <v>0</v>
      </c>
      <c r="M18" s="214">
        <f t="shared" si="0"/>
        <v>0</v>
      </c>
      <c r="N18" s="214">
        <f t="shared" si="1"/>
        <v>0</v>
      </c>
      <c r="O18" s="214">
        <f t="shared" si="2"/>
        <v>0</v>
      </c>
      <c r="P18" s="214">
        <f t="shared" si="3"/>
        <v>0</v>
      </c>
      <c r="Q18" s="214">
        <f t="shared" si="4"/>
        <v>0</v>
      </c>
      <c r="R18" s="214">
        <f t="shared" si="5"/>
        <v>0</v>
      </c>
      <c r="S18" s="214">
        <f t="shared" si="6"/>
        <v>0</v>
      </c>
      <c r="T18" s="214">
        <f t="shared" si="7"/>
        <v>0</v>
      </c>
      <c r="U18" s="214">
        <f t="shared" si="8"/>
        <v>0</v>
      </c>
      <c r="V18" s="215">
        <f>ROUNDDOWN($F18*$I18*28*$M$3*U$5*0.1/1000+$F18*$I18*31*$M$3*T$5*0.9/1000,)</f>
        <v>0</v>
      </c>
      <c r="W18" s="216">
        <f t="shared" si="11"/>
        <v>0</v>
      </c>
    </row>
    <row r="19" spans="1:23" ht="17.100000000000001" customHeight="1" x14ac:dyDescent="0.15">
      <c r="A19" s="32"/>
      <c r="B19" s="880"/>
      <c r="C19" s="37" t="s">
        <v>2</v>
      </c>
      <c r="D19" s="38"/>
      <c r="E19" s="38" t="s">
        <v>239</v>
      </c>
      <c r="F19" s="173">
        <f>'24入所収入'!I45</f>
        <v>0</v>
      </c>
      <c r="G19" s="39" t="s">
        <v>236</v>
      </c>
      <c r="H19" s="37"/>
      <c r="I19" s="174">
        <f>'24入所収入'!G45</f>
        <v>0</v>
      </c>
      <c r="J19" s="40" t="s">
        <v>237</v>
      </c>
      <c r="K19" s="189">
        <v>0</v>
      </c>
      <c r="L19" s="214">
        <f t="shared" si="10"/>
        <v>0</v>
      </c>
      <c r="M19" s="214">
        <f t="shared" si="0"/>
        <v>0</v>
      </c>
      <c r="N19" s="214">
        <f t="shared" si="1"/>
        <v>0</v>
      </c>
      <c r="O19" s="214">
        <f t="shared" si="2"/>
        <v>0</v>
      </c>
      <c r="P19" s="214">
        <f t="shared" si="3"/>
        <v>0</v>
      </c>
      <c r="Q19" s="214">
        <f t="shared" si="4"/>
        <v>0</v>
      </c>
      <c r="R19" s="214">
        <f t="shared" si="5"/>
        <v>0</v>
      </c>
      <c r="S19" s="214">
        <f t="shared" si="6"/>
        <v>0</v>
      </c>
      <c r="T19" s="214">
        <f t="shared" si="7"/>
        <v>0</v>
      </c>
      <c r="U19" s="214">
        <f t="shared" si="8"/>
        <v>0</v>
      </c>
      <c r="V19" s="215">
        <f>ROUNDDOWN($F19*$I19*28*$M$3*U$5*0.1/1000+$F19*$I19*31*$M$3*T$5*0.9/1000,)</f>
        <v>0</v>
      </c>
      <c r="W19" s="216">
        <f t="shared" si="11"/>
        <v>0</v>
      </c>
    </row>
    <row r="20" spans="1:23" ht="17.100000000000001" customHeight="1" x14ac:dyDescent="0.15">
      <c r="A20" s="32"/>
      <c r="B20" s="880"/>
      <c r="C20" s="37" t="s">
        <v>3</v>
      </c>
      <c r="D20" s="38"/>
      <c r="E20" s="38" t="s">
        <v>239</v>
      </c>
      <c r="F20" s="173">
        <f>'24入所収入'!I46</f>
        <v>0</v>
      </c>
      <c r="G20" s="39" t="s">
        <v>236</v>
      </c>
      <c r="H20" s="37"/>
      <c r="I20" s="174">
        <f>'24入所収入'!G46</f>
        <v>0</v>
      </c>
      <c r="J20" s="40" t="s">
        <v>237</v>
      </c>
      <c r="K20" s="189">
        <v>0</v>
      </c>
      <c r="L20" s="214">
        <f t="shared" si="10"/>
        <v>0</v>
      </c>
      <c r="M20" s="214">
        <f t="shared" si="0"/>
        <v>0</v>
      </c>
      <c r="N20" s="214">
        <f t="shared" si="1"/>
        <v>0</v>
      </c>
      <c r="O20" s="214">
        <f t="shared" si="2"/>
        <v>0</v>
      </c>
      <c r="P20" s="214">
        <f t="shared" si="3"/>
        <v>0</v>
      </c>
      <c r="Q20" s="214">
        <f t="shared" si="4"/>
        <v>0</v>
      </c>
      <c r="R20" s="214">
        <f t="shared" si="5"/>
        <v>0</v>
      </c>
      <c r="S20" s="214">
        <f t="shared" si="6"/>
        <v>0</v>
      </c>
      <c r="T20" s="214">
        <f t="shared" si="7"/>
        <v>0</v>
      </c>
      <c r="U20" s="214">
        <f t="shared" si="8"/>
        <v>0</v>
      </c>
      <c r="V20" s="215">
        <f>ROUNDDOWN($F20*$I20*28*$M$3*U$5*0.1/1000+$F20*$I20*31*$M$3*T$5*0.9/1000,)</f>
        <v>0</v>
      </c>
      <c r="W20" s="216">
        <f t="shared" si="11"/>
        <v>0</v>
      </c>
    </row>
    <row r="21" spans="1:23" ht="17.100000000000001" customHeight="1" x14ac:dyDescent="0.15">
      <c r="A21" s="32"/>
      <c r="B21" s="881"/>
      <c r="C21" s="37" t="s">
        <v>4</v>
      </c>
      <c r="D21" s="38"/>
      <c r="E21" s="38" t="s">
        <v>240</v>
      </c>
      <c r="F21" s="173">
        <f>'24入所収入'!I47</f>
        <v>0</v>
      </c>
      <c r="G21" s="39" t="s">
        <v>236</v>
      </c>
      <c r="H21" s="37"/>
      <c r="I21" s="174">
        <f>'24入所収入'!G47</f>
        <v>0</v>
      </c>
      <c r="J21" s="40" t="s">
        <v>237</v>
      </c>
      <c r="K21" s="189">
        <v>0</v>
      </c>
      <c r="L21" s="214">
        <f t="shared" si="10"/>
        <v>0</v>
      </c>
      <c r="M21" s="214">
        <f t="shared" si="0"/>
        <v>0</v>
      </c>
      <c r="N21" s="214">
        <f t="shared" si="1"/>
        <v>0</v>
      </c>
      <c r="O21" s="214">
        <f t="shared" si="2"/>
        <v>0</v>
      </c>
      <c r="P21" s="214">
        <f t="shared" si="3"/>
        <v>0</v>
      </c>
      <c r="Q21" s="214">
        <f t="shared" si="4"/>
        <v>0</v>
      </c>
      <c r="R21" s="214">
        <f t="shared" si="5"/>
        <v>0</v>
      </c>
      <c r="S21" s="214">
        <f t="shared" si="6"/>
        <v>0</v>
      </c>
      <c r="T21" s="214">
        <f t="shared" si="7"/>
        <v>0</v>
      </c>
      <c r="U21" s="214">
        <f t="shared" si="8"/>
        <v>0</v>
      </c>
      <c r="V21" s="215">
        <f>ROUNDDOWN($F21*$I21*28*$M$3*U$5*0.1/1000+$F21*$I21*28*$M$3*T$5*0.9/1000,)</f>
        <v>0</v>
      </c>
      <c r="W21" s="216">
        <f t="shared" si="11"/>
        <v>0</v>
      </c>
    </row>
    <row r="22" spans="1:23" ht="17.100000000000001" customHeight="1" x14ac:dyDescent="0.15">
      <c r="A22" s="32"/>
      <c r="B22" s="875" t="s">
        <v>241</v>
      </c>
      <c r="C22" s="175" t="str">
        <f>'24入所収入'!C59:F59</f>
        <v>夜勤職員配置加算</v>
      </c>
      <c r="D22" s="175"/>
      <c r="E22" s="175"/>
      <c r="F22" s="175"/>
      <c r="G22" s="176"/>
      <c r="H22" s="37"/>
      <c r="I22" s="174">
        <f>'24入所収入'!G59</f>
        <v>0</v>
      </c>
      <c r="J22" s="40" t="s">
        <v>237</v>
      </c>
      <c r="K22" s="189">
        <v>0</v>
      </c>
      <c r="L22" s="214">
        <f>ROUNDDOWN($D$5*$I22*30*$M$3*K$5*0.1/1000,)</f>
        <v>0</v>
      </c>
      <c r="M22" s="214">
        <f>ROUNDDOWN($D$5*$I22*31*$M$3*L$5*0.1/1000+$D$5*$I22*30*$M$3*K$5*0.9/1000,)</f>
        <v>0</v>
      </c>
      <c r="N22" s="214">
        <f>ROUNDDOWN($D$5*$I22*30*$M$3*M$5*0.1/1000+$D$5*$I22*31*$M$3*L$5*0.9/1000,)</f>
        <v>0</v>
      </c>
      <c r="O22" s="214">
        <f>ROUNDDOWN($D$5*$I22*31*$M$3*N$5*0.1/1000+$D$5*$I22*30*$M$3*M$5*0.9/1000,)</f>
        <v>0</v>
      </c>
      <c r="P22" s="214">
        <f>ROUNDDOWN($D$5*$I22*31*$M$3*O$5*0.1/1000+$D$5*$I22*31*$M$3*N$5*0.9/1000,)</f>
        <v>0</v>
      </c>
      <c r="Q22" s="214">
        <f>ROUNDDOWN($D$5*$I22*30*$M$3*P$5*0.1/1000+$D$5*$I22*31*$M$3*O$5*0.9/1000,)</f>
        <v>0</v>
      </c>
      <c r="R22" s="214">
        <f>ROUNDDOWN($D$5*$I22*31*$M$3*Q$5*0.1/1000+$D$5*$I22*30*$M$3*P$5*0.9/1000,)</f>
        <v>0</v>
      </c>
      <c r="S22" s="214">
        <f>ROUNDDOWN($D$5*$I22*30*$M$3*R$5*0.1/1000+$D$5*$I22*31*$M$3*Q$5*0.9/1000,)</f>
        <v>0</v>
      </c>
      <c r="T22" s="214">
        <f>ROUNDDOWN($D$5*$I22*31*$M$3*S$5*0.1/1000+$D$5*$I22*31*$M$3*R$5*0.9/1000,)</f>
        <v>0</v>
      </c>
      <c r="U22" s="214">
        <f>ROUNDDOWN($D$5*$I22*30*$M$3*T$5*0.1/1000+$D$5*$I22*31*$M$3*S$5*0.9/1000,)</f>
        <v>0</v>
      </c>
      <c r="V22" s="215">
        <f>ROUNDDOWN($D$5*$I22*28*$M$3*U$5*0.1/1000+$D$5*$I22*31*$M$3*T$5*0.9/1000,)</f>
        <v>0</v>
      </c>
      <c r="W22" s="216">
        <f t="shared" si="9"/>
        <v>0</v>
      </c>
    </row>
    <row r="23" spans="1:23" ht="17.100000000000001" customHeight="1" x14ac:dyDescent="0.15">
      <c r="A23" s="32"/>
      <c r="B23" s="855"/>
      <c r="C23" s="175" t="str">
        <f>'24入所収入'!C60:F60</f>
        <v>栄養ﾏﾈｼﾞﾒﾝﾄ</v>
      </c>
      <c r="D23" s="175"/>
      <c r="E23" s="175"/>
      <c r="F23" s="175"/>
      <c r="G23" s="176"/>
      <c r="H23" s="37"/>
      <c r="I23" s="174">
        <f>'24入所収入'!G60</f>
        <v>0</v>
      </c>
      <c r="J23" s="40" t="s">
        <v>237</v>
      </c>
      <c r="K23" s="189">
        <v>0</v>
      </c>
      <c r="L23" s="214">
        <f>ROUNDDOWN($D$5*$I23*30*$M$3*K$5*0.1/1000,)</f>
        <v>0</v>
      </c>
      <c r="M23" s="214">
        <f>ROUNDDOWN($D$5*$I23*31*$M$3*L$5*0.1/1000+$D$5*$I23*30*$M$3*K$5*0.9/1000,)</f>
        <v>0</v>
      </c>
      <c r="N23" s="214">
        <f>ROUNDDOWN($D$5*$I23*30*$M$3*M$5*0.1/1000+$D$5*$I23*31*$M$3*L$5*0.9/1000,)</f>
        <v>0</v>
      </c>
      <c r="O23" s="214">
        <f>ROUNDDOWN($D$5*$I23*31*$M$3*N$5*0.1/1000+$D$5*$I23*30*$M$3*M$5*0.9/1000,)</f>
        <v>0</v>
      </c>
      <c r="P23" s="214">
        <f>ROUNDDOWN($D$5*$I23*31*$M$3*O$5*0.1/1000+$D$5*$I23*31*$M$3*N$5*0.9/1000,)</f>
        <v>0</v>
      </c>
      <c r="Q23" s="214">
        <f>ROUNDDOWN($D$5*$I23*30*$M$3*P$5*0.1/1000+$D$5*$I23*31*$M$3*O$5*0.9/1000,)</f>
        <v>0</v>
      </c>
      <c r="R23" s="214">
        <f>ROUNDDOWN($D$5*$I23*31*$M$3*Q$5*0.1/1000+$D$5*$I23*30*$M$3*P$5*0.9/1000,)</f>
        <v>0</v>
      </c>
      <c r="S23" s="214">
        <f>ROUNDDOWN($D$5*$I23*30*$M$3*R$5*0.1/1000+$D$5*$I23*31*$M$3*Q$5*0.9/1000,)</f>
        <v>0</v>
      </c>
      <c r="T23" s="214">
        <f>ROUNDDOWN($D$5*$I23*31*$M$3*S$5*0.1/1000+$D$5*$I23*31*$M$3*R$5*0.9/1000,)</f>
        <v>0</v>
      </c>
      <c r="U23" s="214">
        <f>ROUNDDOWN($D$5*$I23*30*$M$3*T$5*0.1/1000+$D$5*$I23*31*$M$3*S$5*0.9/1000,)</f>
        <v>0</v>
      </c>
      <c r="V23" s="215">
        <f>ROUNDDOWN($D$5*$I23*28*$M$3*U$5*0.1/1000+$D$5*$I23*31*$M$3*T$5*0.9/1000,)</f>
        <v>0</v>
      </c>
      <c r="W23" s="216">
        <f t="shared" si="9"/>
        <v>0</v>
      </c>
    </row>
    <row r="24" spans="1:23" ht="17.100000000000001" customHeight="1" x14ac:dyDescent="0.15">
      <c r="A24" s="32"/>
      <c r="B24" s="855"/>
      <c r="C24" s="175" t="str">
        <f>'24入所収入'!C61:F61</f>
        <v>認知症ケア〔専門棟のみ〕</v>
      </c>
      <c r="D24" s="175"/>
      <c r="E24" s="175"/>
      <c r="F24" s="175"/>
      <c r="G24" s="176"/>
      <c r="H24" s="37"/>
      <c r="I24" s="174">
        <f>'24入所収入'!G61</f>
        <v>0</v>
      </c>
      <c r="J24" s="40" t="s">
        <v>237</v>
      </c>
      <c r="K24" s="189">
        <v>0</v>
      </c>
      <c r="L24" s="214">
        <f>ROUNDDOWN($D$5*$I24*30*$M$3*K$5*0.1/1000,)</f>
        <v>0</v>
      </c>
      <c r="M24" s="214">
        <f>ROUNDDOWN($D$5*$I24*31*$M$3*L$5*0.1/1000+$D$5*$I24*30*$M$3*K$5*0.9/1000,)</f>
        <v>0</v>
      </c>
      <c r="N24" s="214">
        <f>ROUNDDOWN($D$5*$I24*30*$M$3*M$5*0.1/1000+$D$5*$I24*31*$M$3*L$5*0.9/1000,)</f>
        <v>0</v>
      </c>
      <c r="O24" s="214">
        <f>ROUNDDOWN($D$5*$I24*31*$M$3*N$5*0.1/1000+$D$5*$I24*30*$M$3*M$5*0.9/1000,)</f>
        <v>0</v>
      </c>
      <c r="P24" s="214">
        <f>ROUNDDOWN($D$5*$I24*31*$M$3*O$5*0.1/1000+$D$5*$I24*31*$M$3*N$5*0.9/1000,)</f>
        <v>0</v>
      </c>
      <c r="Q24" s="214">
        <f>ROUNDDOWN($D$5*$I24*30*$M$3*P$5*0.1/1000+$D$5*$I24*31*$M$3*O$5*0.9/1000,)</f>
        <v>0</v>
      </c>
      <c r="R24" s="214">
        <f>ROUNDDOWN($D$5*$I24*31*$M$3*Q$5*0.1/1000+$D$5*$I24*30*$M$3*P$5*0.9/1000,)</f>
        <v>0</v>
      </c>
      <c r="S24" s="214">
        <f>ROUNDDOWN($D$5*$I24*30*$M$3*R$5*0.1/1000+$D$5*$I24*31*$M$3*Q$5*0.9/1000,)</f>
        <v>0</v>
      </c>
      <c r="T24" s="214">
        <f>ROUNDDOWN($D$5*$I24*31*$M$3*S$5*0.1/1000+$D$5*$I24*31*$M$3*R$5*0.9/1000,)</f>
        <v>0</v>
      </c>
      <c r="U24" s="214">
        <f>ROUNDDOWN($D$5*$I24*30*$M$3*T$5*0.1/1000+$D$5*$I24*31*$M$3*S$5*0.9/1000,)</f>
        <v>0</v>
      </c>
      <c r="V24" s="215">
        <f>ROUNDDOWN($D$5*$I24*28*$M$3*U$5*0.1/1000+$D$5*$I24*31*$M$3*T$5*0.9/1000,)</f>
        <v>0</v>
      </c>
      <c r="W24" s="216">
        <f t="shared" si="9"/>
        <v>0</v>
      </c>
    </row>
    <row r="25" spans="1:23" ht="17.100000000000001" customHeight="1" x14ac:dyDescent="0.15">
      <c r="A25" s="32"/>
      <c r="B25" s="855"/>
      <c r="C25" s="175">
        <f>'24入所収入'!C62:F62</f>
        <v>0</v>
      </c>
      <c r="D25" s="175"/>
      <c r="E25" s="175"/>
      <c r="F25" s="175"/>
      <c r="G25" s="176"/>
      <c r="H25" s="37"/>
      <c r="I25" s="174">
        <f>'24入所収入'!G62</f>
        <v>0</v>
      </c>
      <c r="J25" s="40" t="s">
        <v>237</v>
      </c>
      <c r="K25" s="189">
        <v>0</v>
      </c>
      <c r="L25" s="214">
        <f>ROUNDDOWN($D$5*$I25*30*$M$3*K$5*0.1/1000,)</f>
        <v>0</v>
      </c>
      <c r="M25" s="214">
        <f>ROUNDDOWN($D$5*$I25*31*$M$3*L$5*0.1/1000+$D$5*$I25*30*$M$3*K$5*0.9/1000,)</f>
        <v>0</v>
      </c>
      <c r="N25" s="214">
        <f>ROUNDDOWN($D$5*$I25*30*$M$3*M$5*0.1/1000+$D$5*$I25*31*$M$3*L$5*0.9/1000,)</f>
        <v>0</v>
      </c>
      <c r="O25" s="214">
        <f>ROUNDDOWN($D$5*$I25*31*$M$3*N$5*0.1/1000+$D$5*$I25*30*$M$3*M$5*0.9/1000,)</f>
        <v>0</v>
      </c>
      <c r="P25" s="214">
        <f>ROUNDDOWN($D$5*$I25*31*$M$3*O$5*0.1/1000+$D$5*$I25*31*$M$3*N$5*0.9/1000,)</f>
        <v>0</v>
      </c>
      <c r="Q25" s="214">
        <f>ROUNDDOWN($D$5*$I25*30*$M$3*P$5*0.1/1000+$D$5*$I25*31*$M$3*O$5*0.9/1000,)</f>
        <v>0</v>
      </c>
      <c r="R25" s="214">
        <f>ROUNDDOWN($D$5*$I25*31*$M$3*Q$5*0.1/1000+$D$5*$I25*30*$M$3*P$5*0.9/1000,)</f>
        <v>0</v>
      </c>
      <c r="S25" s="214">
        <f>ROUNDDOWN($D$5*$I25*30*$M$3*R$5*0.1/1000+$D$5*$I25*31*$M$3*Q$5*0.9/1000,)</f>
        <v>0</v>
      </c>
      <c r="T25" s="214">
        <f>ROUNDDOWN($D$5*$I25*31*$M$3*S$5*0.1/1000+$D$5*$I25*31*$M$3*R$5*0.9/1000,)</f>
        <v>0</v>
      </c>
      <c r="U25" s="214">
        <f>ROUNDDOWN($D$5*$I25*30*$M$3*T$5*0.1/1000+$D$5*$I25*31*$M$3*S$5*0.9/1000,)</f>
        <v>0</v>
      </c>
      <c r="V25" s="215">
        <f>ROUNDDOWN($D$5*$I25*28*$M$3*U$5*0.1/1000+$D$5*$I25*31*$M$3*T$5*0.9/1000,)</f>
        <v>0</v>
      </c>
      <c r="W25" s="216">
        <f t="shared" si="9"/>
        <v>0</v>
      </c>
    </row>
    <row r="26" spans="1:23" ht="17.100000000000001" customHeight="1" x14ac:dyDescent="0.15">
      <c r="A26" s="32"/>
      <c r="B26" s="855"/>
      <c r="C26" s="175">
        <f>'24入所収入'!C63:F63</f>
        <v>0</v>
      </c>
      <c r="D26" s="175"/>
      <c r="E26" s="175"/>
      <c r="F26" s="175"/>
      <c r="G26" s="176"/>
      <c r="H26" s="37"/>
      <c r="I26" s="174">
        <f>'24入所収入'!G63</f>
        <v>0</v>
      </c>
      <c r="J26" s="40" t="s">
        <v>237</v>
      </c>
      <c r="K26" s="189">
        <v>0</v>
      </c>
      <c r="L26" s="214">
        <f>ROUNDDOWN($D$5*$I26*30*$M$3*K$5*0.1/1000,)</f>
        <v>0</v>
      </c>
      <c r="M26" s="214">
        <f>ROUNDDOWN($D$5*$I26*31*$M$3*L$5*0.1/1000+$D$5*$I26*30*$M$3*K$5*0.9/1000,)</f>
        <v>0</v>
      </c>
      <c r="N26" s="214">
        <f>ROUNDDOWN($D$5*$I26*30*$M$3*M$5*0.1/1000+$D$5*$I26*31*$M$3*L$5*0.9/1000,)</f>
        <v>0</v>
      </c>
      <c r="O26" s="214">
        <f>ROUNDDOWN($D$5*$I26*31*$M$3*N$5*0.1/1000+$D$5*$I26*30*$M$3*M$5*0.9/1000,)</f>
        <v>0</v>
      </c>
      <c r="P26" s="214">
        <f>ROUNDDOWN($D$5*$I26*31*$M$3*O$5*0.1/1000+$D$5*$I26*31*$M$3*N$5*0.9/1000,)</f>
        <v>0</v>
      </c>
      <c r="Q26" s="214">
        <f>ROUNDDOWN($D$5*$I26*30*$M$3*P$5*0.1/1000+$D$5*$I26*31*$M$3*O$5*0.9/1000,)</f>
        <v>0</v>
      </c>
      <c r="R26" s="214">
        <f>ROUNDDOWN($D$5*$I26*31*$M$3*Q$5*0.1/1000+$D$5*$I26*30*$M$3*P$5*0.9/1000,)</f>
        <v>0</v>
      </c>
      <c r="S26" s="214">
        <f>ROUNDDOWN($D$5*$I26*30*$M$3*R$5*0.1/1000+$D$5*$I26*31*$M$3*Q$5*0.9/1000,)</f>
        <v>0</v>
      </c>
      <c r="T26" s="214">
        <f>ROUNDDOWN($D$5*$I26*31*$M$3*S$5*0.1/1000+$D$5*$I26*31*$M$3*R$5*0.9/1000,)</f>
        <v>0</v>
      </c>
      <c r="U26" s="214">
        <f>ROUNDDOWN($D$5*$I26*30*$M$3*T$5*0.1/1000+$D$5*$I26*31*$M$3*S$5*0.9/1000,)</f>
        <v>0</v>
      </c>
      <c r="V26" s="215">
        <f>ROUNDDOWN($D$5*$I26*28*$M$3*U$5*0.1/1000+$D$5*$I26*31*$M$3*T$5*0.9/1000,)</f>
        <v>0</v>
      </c>
      <c r="W26" s="216">
        <f t="shared" si="9"/>
        <v>0</v>
      </c>
    </row>
    <row r="27" spans="1:23" ht="17.100000000000001" customHeight="1" x14ac:dyDescent="0.15">
      <c r="A27" s="848" t="s">
        <v>242</v>
      </c>
      <c r="B27" s="849"/>
      <c r="C27" s="849"/>
      <c r="D27" s="849"/>
      <c r="E27" s="849"/>
      <c r="F27" s="849"/>
      <c r="G27" s="849"/>
      <c r="H27" s="849"/>
      <c r="I27" s="849"/>
      <c r="J27" s="850"/>
      <c r="K27" s="190">
        <f t="shared" ref="K27:V27" si="12">SUM(K7:K26)</f>
        <v>0</v>
      </c>
      <c r="L27" s="205">
        <f t="shared" si="12"/>
        <v>0</v>
      </c>
      <c r="M27" s="206">
        <f t="shared" si="12"/>
        <v>0</v>
      </c>
      <c r="N27" s="206">
        <f t="shared" si="12"/>
        <v>0</v>
      </c>
      <c r="O27" s="207">
        <f t="shared" si="12"/>
        <v>0</v>
      </c>
      <c r="P27" s="206">
        <f t="shared" si="12"/>
        <v>0</v>
      </c>
      <c r="Q27" s="205">
        <f t="shared" si="12"/>
        <v>0</v>
      </c>
      <c r="R27" s="205">
        <f t="shared" si="12"/>
        <v>0</v>
      </c>
      <c r="S27" s="206">
        <f t="shared" si="12"/>
        <v>0</v>
      </c>
      <c r="T27" s="206">
        <f t="shared" si="12"/>
        <v>0</v>
      </c>
      <c r="U27" s="207">
        <f t="shared" si="12"/>
        <v>0</v>
      </c>
      <c r="V27" s="207">
        <f t="shared" si="12"/>
        <v>0</v>
      </c>
      <c r="W27" s="208">
        <f t="shared" si="9"/>
        <v>0</v>
      </c>
    </row>
    <row r="28" spans="1:23" ht="17.100000000000001" customHeight="1" x14ac:dyDescent="0.15">
      <c r="A28" s="43"/>
      <c r="B28" s="854" t="s">
        <v>30</v>
      </c>
      <c r="C28" s="872" t="s">
        <v>254</v>
      </c>
      <c r="D28" s="73" t="s">
        <v>34</v>
      </c>
      <c r="E28" s="73"/>
      <c r="F28" s="73"/>
      <c r="G28" s="74"/>
      <c r="H28" s="44"/>
      <c r="I28" s="177">
        <f>'24入所収入'!H80</f>
        <v>0</v>
      </c>
      <c r="J28" s="45" t="s">
        <v>243</v>
      </c>
      <c r="K28" s="191">
        <v>0</v>
      </c>
      <c r="L28" s="217">
        <f>ROUNDDOWN($I28*K$5*'24入所収入'!I80*30/1000,)</f>
        <v>0</v>
      </c>
      <c r="M28" s="218">
        <f>ROUNDDOWN($I28*L$5*'24入所収入'!I80*31/1000,)</f>
        <v>0</v>
      </c>
      <c r="N28" s="218">
        <f>ROUNDDOWN($I28*M$5*'24入所収入'!I80*30/1000,)</f>
        <v>0</v>
      </c>
      <c r="O28" s="218">
        <f>ROUNDDOWN($I28*N$5*'24入所収入'!I80*31/1000,)</f>
        <v>0</v>
      </c>
      <c r="P28" s="218">
        <f>ROUNDDOWN($I28*O$5*'24入所収入'!I80*31/1000,)</f>
        <v>0</v>
      </c>
      <c r="Q28" s="217">
        <f>ROUNDDOWN($I28*P$5*'24入所収入'!I80*30/1000,)</f>
        <v>0</v>
      </c>
      <c r="R28" s="217">
        <f>ROUNDDOWN($I28*Q$5*'24入所収入'!I80*31/1000,)</f>
        <v>0</v>
      </c>
      <c r="S28" s="218">
        <f>ROUNDDOWN($I28*R$5*'24入所収入'!I80*30/1000,)</f>
        <v>0</v>
      </c>
      <c r="T28" s="218">
        <f>ROUNDDOWN($I28*S$5*'24入所収入'!I80*31/1000,)</f>
        <v>0</v>
      </c>
      <c r="U28" s="218">
        <f>ROUNDDOWN($I28*T$5*'24入所収入'!I80*31/1000,)</f>
        <v>0</v>
      </c>
      <c r="V28" s="219">
        <f>ROUNDDOWN($I28*U$5*'24入所収入'!I8028/1000,)</f>
        <v>0</v>
      </c>
      <c r="W28" s="220">
        <f t="shared" si="9"/>
        <v>0</v>
      </c>
    </row>
    <row r="29" spans="1:23" ht="17.100000000000001" customHeight="1" x14ac:dyDescent="0.15">
      <c r="A29" s="32"/>
      <c r="B29" s="855"/>
      <c r="C29" s="873"/>
      <c r="D29" s="77" t="s">
        <v>256</v>
      </c>
      <c r="E29" s="69"/>
      <c r="F29" s="69"/>
      <c r="G29" s="70"/>
      <c r="H29" s="63"/>
      <c r="I29" s="178">
        <f>'24入所収入'!H81</f>
        <v>0</v>
      </c>
      <c r="J29" s="64" t="s">
        <v>243</v>
      </c>
      <c r="K29" s="192">
        <v>0</v>
      </c>
      <c r="L29" s="221">
        <f>ROUNDDOWN($I29*K$5*'24入所収入'!I81*30/1000,)</f>
        <v>0</v>
      </c>
      <c r="M29" s="222">
        <f>ROUNDDOWN($I29*L$5*'24入所収入'!I81*31/1000,)</f>
        <v>0</v>
      </c>
      <c r="N29" s="222">
        <f>ROUNDDOWN($I29*M$5*'24入所収入'!I81*30/1000,)</f>
        <v>0</v>
      </c>
      <c r="O29" s="222">
        <f>ROUNDDOWN($I29*N$5*'24入所収入'!I81*31/1000,)</f>
        <v>0</v>
      </c>
      <c r="P29" s="222">
        <f>ROUNDDOWN($I29*O$5*'24入所収入'!I81*31/1000,)</f>
        <v>0</v>
      </c>
      <c r="Q29" s="221">
        <f>ROUNDDOWN($I29*P$5*'24入所収入'!I81*30/1000,)</f>
        <v>0</v>
      </c>
      <c r="R29" s="221">
        <f>ROUNDDOWN($I29*Q$5*'24入所収入'!I81*31/1000,)</f>
        <v>0</v>
      </c>
      <c r="S29" s="222">
        <f>ROUNDDOWN($I29*R$5*'24入所収入'!I81*30/1000,)</f>
        <v>0</v>
      </c>
      <c r="T29" s="222">
        <f>ROUNDDOWN($I29*S$5*'24入所収入'!I81*31/1000,)</f>
        <v>0</v>
      </c>
      <c r="U29" s="222">
        <f>ROUNDDOWN($I29*T$5*'24入所収入'!I81*31/1000,)</f>
        <v>0</v>
      </c>
      <c r="V29" s="223">
        <f>ROUNDDOWN($I29*U$5*'24入所収入'!I81*28/1000,)</f>
        <v>0</v>
      </c>
      <c r="W29" s="220">
        <f>SUM(K29:V29)</f>
        <v>0</v>
      </c>
    </row>
    <row r="30" spans="1:23" ht="17.100000000000001" customHeight="1" x14ac:dyDescent="0.15">
      <c r="A30" s="32"/>
      <c r="B30" s="855"/>
      <c r="C30" s="874" t="s">
        <v>255</v>
      </c>
      <c r="D30" s="77" t="s">
        <v>34</v>
      </c>
      <c r="E30" s="69"/>
      <c r="F30" s="69"/>
      <c r="G30" s="70"/>
      <c r="H30" s="63"/>
      <c r="I30" s="178">
        <f>'24入所収入'!H82</f>
        <v>0</v>
      </c>
      <c r="J30" s="64" t="s">
        <v>243</v>
      </c>
      <c r="K30" s="192">
        <v>0</v>
      </c>
      <c r="L30" s="221">
        <f>ROUNDDOWN($I30*K$5*'24入所収入'!I82*30/1000,)</f>
        <v>0</v>
      </c>
      <c r="M30" s="222">
        <f>ROUNDDOWN($I30*L$5*'24入所収入'!I82*31/1000,)</f>
        <v>0</v>
      </c>
      <c r="N30" s="222">
        <f>ROUNDDOWN($I30*M$5*'24入所収入'!I82*30/1000,)</f>
        <v>0</v>
      </c>
      <c r="O30" s="222">
        <f>ROUNDDOWN($I30*N$5*'24入所収入'!I82*31/1000,)</f>
        <v>0</v>
      </c>
      <c r="P30" s="222">
        <f>ROUNDDOWN($I30*O$5*'24入所収入'!I82*31/1000,)</f>
        <v>0</v>
      </c>
      <c r="Q30" s="221">
        <f>ROUNDDOWN($I30*P$5*'24入所収入'!I82*30/1000,)</f>
        <v>0</v>
      </c>
      <c r="R30" s="221">
        <f>ROUNDDOWN($I30*Q$5*'24入所収入'!I82*31/1000,)</f>
        <v>0</v>
      </c>
      <c r="S30" s="222">
        <f>ROUNDDOWN($I30*R$5*'24入所収入'!I82*30/1000,)</f>
        <v>0</v>
      </c>
      <c r="T30" s="222">
        <f>ROUNDDOWN($I30*S$5*'24入所収入'!I82*31/1000,)</f>
        <v>0</v>
      </c>
      <c r="U30" s="222">
        <f>ROUNDDOWN($I30*T$5*'24入所収入'!I82*31/1000,)</f>
        <v>0</v>
      </c>
      <c r="V30" s="223">
        <f>ROUNDDOWN($I30*U$5*'24入所収入'!I82*28/1000,)</f>
        <v>0</v>
      </c>
      <c r="W30" s="220">
        <f>SUM(K30:V30)</f>
        <v>0</v>
      </c>
    </row>
    <row r="31" spans="1:23" ht="17.100000000000001" customHeight="1" x14ac:dyDescent="0.15">
      <c r="A31" s="32"/>
      <c r="B31" s="855"/>
      <c r="C31" s="874"/>
      <c r="D31" s="77" t="s">
        <v>256</v>
      </c>
      <c r="E31" s="69"/>
      <c r="F31" s="69"/>
      <c r="G31" s="70"/>
      <c r="H31" s="63"/>
      <c r="I31" s="178">
        <f>'24入所収入'!H83</f>
        <v>0</v>
      </c>
      <c r="J31" s="64" t="s">
        <v>243</v>
      </c>
      <c r="K31" s="192">
        <v>0</v>
      </c>
      <c r="L31" s="221">
        <f>ROUNDDOWN($I31*K$5*'24入所収入'!I83*30/1000,)</f>
        <v>0</v>
      </c>
      <c r="M31" s="222">
        <f>ROUNDDOWN($I31*L$5*'24入所収入'!I83*31/1000,)</f>
        <v>0</v>
      </c>
      <c r="N31" s="222">
        <f>ROUNDDOWN($I31*M$5*'24入所収入'!I83*30/1000,)</f>
        <v>0</v>
      </c>
      <c r="O31" s="222">
        <f>ROUNDDOWN($I31*N$5*'24入所収入'!I83*31/1000,)</f>
        <v>0</v>
      </c>
      <c r="P31" s="222">
        <f>ROUNDDOWN($I31*O$5*'24入所収入'!I83*31/1000,)</f>
        <v>0</v>
      </c>
      <c r="Q31" s="221">
        <f>ROUNDDOWN($I31*P$5*'24入所収入'!I83*30/1000,)</f>
        <v>0</v>
      </c>
      <c r="R31" s="221">
        <f>ROUNDDOWN($I31*Q$5*'24入所収入'!I83*31/1000,)</f>
        <v>0</v>
      </c>
      <c r="S31" s="222">
        <f>ROUNDDOWN($I31*R$5*'24入所収入'!I83*30/1000,)</f>
        <v>0</v>
      </c>
      <c r="T31" s="222">
        <f>ROUNDDOWN($I31*S$5*'24入所収入'!I83*31/1000,)</f>
        <v>0</v>
      </c>
      <c r="U31" s="222">
        <f>ROUNDDOWN($I31*T$5*'24入所収入'!I83*31/1000,)</f>
        <v>0</v>
      </c>
      <c r="V31" s="223">
        <f>ROUNDDOWN($I31*U$5*'24入所収入'!I83*28/1000,)</f>
        <v>0</v>
      </c>
      <c r="W31" s="220">
        <f>SUM(K31:V31)</f>
        <v>0</v>
      </c>
    </row>
    <row r="32" spans="1:23" ht="17.100000000000001" customHeight="1" x14ac:dyDescent="0.15">
      <c r="A32" s="32"/>
      <c r="B32" s="855"/>
      <c r="C32" s="874" t="s">
        <v>253</v>
      </c>
      <c r="D32" s="77" t="s">
        <v>34</v>
      </c>
      <c r="E32" s="69"/>
      <c r="F32" s="69"/>
      <c r="G32" s="70"/>
      <c r="H32" s="63"/>
      <c r="I32" s="178">
        <f>'24入所収入'!H84</f>
        <v>0</v>
      </c>
      <c r="J32" s="64" t="s">
        <v>243</v>
      </c>
      <c r="K32" s="192">
        <v>0</v>
      </c>
      <c r="L32" s="221">
        <f>ROUNDDOWN($I32*K$5*'24入所収入'!I84*30/1000,)</f>
        <v>0</v>
      </c>
      <c r="M32" s="222">
        <f>ROUNDDOWN($I32*L$5*'24入所収入'!I84*31/1000,)</f>
        <v>0</v>
      </c>
      <c r="N32" s="222">
        <f>ROUNDDOWN($I32*M$5*'24入所収入'!I84*30/1000,)</f>
        <v>0</v>
      </c>
      <c r="O32" s="222">
        <f>ROUNDDOWN($I32*N$5*'24入所収入'!I84*31/1000,)</f>
        <v>0</v>
      </c>
      <c r="P32" s="222">
        <f>ROUNDDOWN($I32*O$5*'24入所収入'!I84*31/1000,)</f>
        <v>0</v>
      </c>
      <c r="Q32" s="221">
        <f>ROUNDDOWN($I32*P$5*'24入所収入'!I84*30/1000,)</f>
        <v>0</v>
      </c>
      <c r="R32" s="221">
        <f>ROUNDDOWN($I32*Q$5*'24入所収入'!I84*31/1000,)</f>
        <v>0</v>
      </c>
      <c r="S32" s="222">
        <f>ROUNDDOWN($I32*R$5*'24入所収入'!I84*30/1000,)</f>
        <v>0</v>
      </c>
      <c r="T32" s="222">
        <f>ROUNDDOWN($I32*S$5*'24入所収入'!I84*31/1000,)</f>
        <v>0</v>
      </c>
      <c r="U32" s="222">
        <f>ROUNDDOWN($I32*T$5*'24入所収入'!I84*31/1000,)</f>
        <v>0</v>
      </c>
      <c r="V32" s="223">
        <f>ROUNDDOWN($I32*U$5*'24入所収入'!I84*28/1000,)</f>
        <v>0</v>
      </c>
      <c r="W32" s="220">
        <f>SUM(K32:V32)</f>
        <v>0</v>
      </c>
    </row>
    <row r="33" spans="1:23" ht="17.100000000000001" customHeight="1" x14ac:dyDescent="0.15">
      <c r="A33" s="32"/>
      <c r="B33" s="855"/>
      <c r="C33" s="874"/>
      <c r="D33" s="77" t="s">
        <v>256</v>
      </c>
      <c r="E33" s="69"/>
      <c r="F33" s="69"/>
      <c r="G33" s="70"/>
      <c r="H33" s="63"/>
      <c r="I33" s="178">
        <f>'24入所収入'!H85</f>
        <v>0</v>
      </c>
      <c r="J33" s="64" t="s">
        <v>243</v>
      </c>
      <c r="K33" s="192">
        <v>0</v>
      </c>
      <c r="L33" s="221">
        <f>ROUNDDOWN($I33*K$5*'24入所収入'!I85*30/1000,)</f>
        <v>0</v>
      </c>
      <c r="M33" s="222">
        <f>ROUNDDOWN($I33*L$5*'24入所収入'!I85*31/1000,)</f>
        <v>0</v>
      </c>
      <c r="N33" s="222">
        <f>ROUNDDOWN($I33*M$5*'24入所収入'!I85*30/1000,)</f>
        <v>0</v>
      </c>
      <c r="O33" s="222">
        <f>ROUNDDOWN($I33*N$5*'24入所収入'!I85*31/1000,)</f>
        <v>0</v>
      </c>
      <c r="P33" s="222">
        <f>ROUNDDOWN($I33*O$5*'24入所収入'!I85*31/1000,)</f>
        <v>0</v>
      </c>
      <c r="Q33" s="221">
        <f>ROUNDDOWN($I33*P$5*'24入所収入'!I85*30/1000,)</f>
        <v>0</v>
      </c>
      <c r="R33" s="221">
        <f>ROUNDDOWN($I33*Q$5*'24入所収入'!I85*31/1000,)</f>
        <v>0</v>
      </c>
      <c r="S33" s="222">
        <f>ROUNDDOWN($I33*R$5*'24入所収入'!I85*30/1000,)</f>
        <v>0</v>
      </c>
      <c r="T33" s="222">
        <f>ROUNDDOWN($I33*S$5*'24入所収入'!I85*31/1000,)</f>
        <v>0</v>
      </c>
      <c r="U33" s="222">
        <f>ROUNDDOWN($I33*T$5*'24入所収入'!I85*31/1000,)</f>
        <v>0</v>
      </c>
      <c r="V33" s="223">
        <f>ROUNDDOWN($I33*U$5*'24入所収入'!I85*28/1000,)</f>
        <v>0</v>
      </c>
      <c r="W33" s="220">
        <f>SUM(K33:V33)</f>
        <v>0</v>
      </c>
    </row>
    <row r="34" spans="1:23" ht="17.100000000000001" customHeight="1" x14ac:dyDescent="0.15">
      <c r="A34" s="32"/>
      <c r="B34" s="856"/>
      <c r="C34" s="876" t="s">
        <v>10</v>
      </c>
      <c r="D34" s="877"/>
      <c r="E34" s="877"/>
      <c r="F34" s="877"/>
      <c r="G34" s="878"/>
      <c r="H34" s="63"/>
      <c r="I34" s="71"/>
      <c r="J34" s="64" t="s">
        <v>243</v>
      </c>
      <c r="K34" s="192">
        <f>SUM(K28:K33)</f>
        <v>0</v>
      </c>
      <c r="L34" s="221">
        <f t="shared" ref="L34:W34" si="13">SUM(L28:L33)</f>
        <v>0</v>
      </c>
      <c r="M34" s="222">
        <f t="shared" si="13"/>
        <v>0</v>
      </c>
      <c r="N34" s="222">
        <f t="shared" si="13"/>
        <v>0</v>
      </c>
      <c r="O34" s="222">
        <f t="shared" si="13"/>
        <v>0</v>
      </c>
      <c r="P34" s="222">
        <f t="shared" si="13"/>
        <v>0</v>
      </c>
      <c r="Q34" s="221">
        <f t="shared" si="13"/>
        <v>0</v>
      </c>
      <c r="R34" s="221">
        <f t="shared" si="13"/>
        <v>0</v>
      </c>
      <c r="S34" s="222">
        <f t="shared" si="13"/>
        <v>0</v>
      </c>
      <c r="T34" s="222">
        <f t="shared" si="13"/>
        <v>0</v>
      </c>
      <c r="U34" s="222">
        <f t="shared" si="13"/>
        <v>0</v>
      </c>
      <c r="V34" s="223">
        <f t="shared" si="13"/>
        <v>0</v>
      </c>
      <c r="W34" s="220">
        <f t="shared" si="13"/>
        <v>0</v>
      </c>
    </row>
    <row r="35" spans="1:23" ht="17.100000000000001" customHeight="1" x14ac:dyDescent="0.15">
      <c r="A35" s="32"/>
      <c r="B35" s="875" t="s">
        <v>31</v>
      </c>
      <c r="C35" s="77" t="s">
        <v>34</v>
      </c>
      <c r="D35" s="77"/>
      <c r="E35" s="77"/>
      <c r="F35" s="77"/>
      <c r="G35" s="78"/>
      <c r="H35" s="37"/>
      <c r="I35" s="173">
        <f>'24入所収入'!H88</f>
        <v>0</v>
      </c>
      <c r="J35" s="40" t="s">
        <v>243</v>
      </c>
      <c r="K35" s="193">
        <v>0</v>
      </c>
      <c r="L35" s="224">
        <f>ROUNDDOWN($I35*'24入所収入'!I88*K$5*30/1000,)</f>
        <v>0</v>
      </c>
      <c r="M35" s="214">
        <f>ROUNDDOWN($I35*'24入所収入'!I88*L$5*31/1000,)</f>
        <v>0</v>
      </c>
      <c r="N35" s="214">
        <f>ROUNDDOWN($I35*'24入所収入'!I88*M$5*30/1000,)</f>
        <v>0</v>
      </c>
      <c r="O35" s="214">
        <f>ROUNDDOWN($I35*'24入所収入'!I88*N$5*31/1000,)</f>
        <v>0</v>
      </c>
      <c r="P35" s="214">
        <f>ROUNDDOWN($I35*'24入所収入'!I88*O$5*31/1000,)</f>
        <v>0</v>
      </c>
      <c r="Q35" s="224">
        <f>ROUNDDOWN($I35*'24入所収入'!I88*P$5*30/1000,)</f>
        <v>0</v>
      </c>
      <c r="R35" s="224">
        <f>ROUNDDOWN($I35*'24入所収入'!I88*Q$5*31/1000,)</f>
        <v>0</v>
      </c>
      <c r="S35" s="214">
        <f>ROUNDDOWN($I35*'24入所収入'!I88*R$5*30/1000,)</f>
        <v>0</v>
      </c>
      <c r="T35" s="214">
        <f>ROUNDDOWN($I35*'24入所収入'!I88*S$5*31/1000,)</f>
        <v>0</v>
      </c>
      <c r="U35" s="214">
        <f>ROUNDDOWN($I35*'24入所収入'!I88*T$5*31/1000,)</f>
        <v>0</v>
      </c>
      <c r="V35" s="215">
        <f>ROUNDDOWN($I35*'24入所収入'!I88*U$5*28/1000,)</f>
        <v>0</v>
      </c>
      <c r="W35" s="216">
        <f t="shared" si="9"/>
        <v>0</v>
      </c>
    </row>
    <row r="36" spans="1:23" ht="17.100000000000001" customHeight="1" x14ac:dyDescent="0.15">
      <c r="A36" s="32"/>
      <c r="B36" s="855"/>
      <c r="C36" s="77" t="s">
        <v>256</v>
      </c>
      <c r="D36" s="77"/>
      <c r="E36" s="77"/>
      <c r="F36" s="77"/>
      <c r="G36" s="78"/>
      <c r="H36" s="37"/>
      <c r="I36" s="173">
        <f>'24入所収入'!H89</f>
        <v>0</v>
      </c>
      <c r="J36" s="40" t="s">
        <v>243</v>
      </c>
      <c r="K36" s="193">
        <v>0</v>
      </c>
      <c r="L36" s="224">
        <f>ROUNDDOWN($I36*'24入所収入'!I89*K$5*30/1000,)</f>
        <v>0</v>
      </c>
      <c r="M36" s="214">
        <f>ROUNDDOWN($I36*'24入所収入'!I89*L$5*31/1000,)</f>
        <v>0</v>
      </c>
      <c r="N36" s="214">
        <f>ROUNDDOWN($I36*'24入所収入'!I89*M$5*30/1000,)</f>
        <v>0</v>
      </c>
      <c r="O36" s="214">
        <f>ROUNDDOWN($I36*'24入所収入'!I89*N$5*31/1000,)</f>
        <v>0</v>
      </c>
      <c r="P36" s="214">
        <f>ROUNDDOWN($I36*'24入所収入'!I89*O$5*31/1000,)</f>
        <v>0</v>
      </c>
      <c r="Q36" s="224">
        <f>ROUNDDOWN($I36*'24入所収入'!I89*P$5*30/1000,)</f>
        <v>0</v>
      </c>
      <c r="R36" s="224">
        <f>ROUNDDOWN($I36*'24入所収入'!I89*Q$5*31/1000,)</f>
        <v>0</v>
      </c>
      <c r="S36" s="214">
        <f>ROUNDDOWN($I36*'24入所収入'!I89*R$5*30/1000,)</f>
        <v>0</v>
      </c>
      <c r="T36" s="214">
        <f>ROUNDDOWN($I36*'24入所収入'!I89*S$5*31/1000,)</f>
        <v>0</v>
      </c>
      <c r="U36" s="214">
        <f>ROUNDDOWN($I36*'24入所収入'!I89*T$5*31/1000,)</f>
        <v>0</v>
      </c>
      <c r="V36" s="215">
        <f>ROUNDDOWN($I36*'24入所収入'!I89*U$5*28/1000,)</f>
        <v>0</v>
      </c>
      <c r="W36" s="216">
        <f>SUM(K36:V36)</f>
        <v>0</v>
      </c>
    </row>
    <row r="37" spans="1:23" ht="17.100000000000001" customHeight="1" x14ac:dyDescent="0.15">
      <c r="A37" s="32"/>
      <c r="B37" s="856"/>
      <c r="C37" s="876" t="s">
        <v>10</v>
      </c>
      <c r="D37" s="877"/>
      <c r="E37" s="877"/>
      <c r="F37" s="877"/>
      <c r="G37" s="878"/>
      <c r="H37" s="37"/>
      <c r="I37" s="67"/>
      <c r="J37" s="40" t="s">
        <v>243</v>
      </c>
      <c r="K37" s="193">
        <f>SUM(K35:K36)</f>
        <v>0</v>
      </c>
      <c r="L37" s="224">
        <f t="shared" ref="L37:W37" si="14">SUM(L35:L36)</f>
        <v>0</v>
      </c>
      <c r="M37" s="214">
        <f t="shared" si="14"/>
        <v>0</v>
      </c>
      <c r="N37" s="214">
        <f t="shared" si="14"/>
        <v>0</v>
      </c>
      <c r="O37" s="214">
        <f t="shared" si="14"/>
        <v>0</v>
      </c>
      <c r="P37" s="214">
        <f t="shared" si="14"/>
        <v>0</v>
      </c>
      <c r="Q37" s="224">
        <f t="shared" si="14"/>
        <v>0</v>
      </c>
      <c r="R37" s="224">
        <f t="shared" si="14"/>
        <v>0</v>
      </c>
      <c r="S37" s="214">
        <f t="shared" si="14"/>
        <v>0</v>
      </c>
      <c r="T37" s="214">
        <f t="shared" si="14"/>
        <v>0</v>
      </c>
      <c r="U37" s="214">
        <f t="shared" si="14"/>
        <v>0</v>
      </c>
      <c r="V37" s="215">
        <f t="shared" si="14"/>
        <v>0</v>
      </c>
      <c r="W37" s="216">
        <f t="shared" si="14"/>
        <v>0</v>
      </c>
    </row>
    <row r="38" spans="1:23" ht="17.100000000000001" customHeight="1" x14ac:dyDescent="0.15">
      <c r="A38" s="32"/>
      <c r="B38" s="866" t="s">
        <v>32</v>
      </c>
      <c r="C38" s="867"/>
      <c r="D38" s="867"/>
      <c r="E38" s="867"/>
      <c r="F38" s="867"/>
      <c r="G38" s="868"/>
      <c r="H38" s="37"/>
      <c r="I38" s="173">
        <f>'24入所収入'!H92</f>
        <v>0</v>
      </c>
      <c r="J38" s="40" t="s">
        <v>243</v>
      </c>
      <c r="K38" s="193">
        <v>0</v>
      </c>
      <c r="L38" s="224">
        <f>ROUNDDOWN($I38*'24入所収入'!I92*K$5*30/1000,)</f>
        <v>0</v>
      </c>
      <c r="M38" s="214">
        <f>ROUNDDOWN($I38*'24入所収入'!I92*L$5*31/1000,)</f>
        <v>0</v>
      </c>
      <c r="N38" s="214">
        <f>ROUNDDOWN($I38*'24入所収入'!I92*M$5*30/1000,)</f>
        <v>0</v>
      </c>
      <c r="O38" s="214">
        <f>ROUNDDOWN($I38*'24入所収入'!I92*N$5*31/1000,)</f>
        <v>0</v>
      </c>
      <c r="P38" s="214">
        <f>ROUNDDOWN($I38*'24入所収入'!I92*O$5*31/1000,)</f>
        <v>0</v>
      </c>
      <c r="Q38" s="224">
        <f>ROUNDDOWN($I38*'24入所収入'!I92*P$5*30/1000,)</f>
        <v>0</v>
      </c>
      <c r="R38" s="224">
        <f>ROUNDDOWN($I38*'24入所収入'!I92*Q$5*31/1000,)</f>
        <v>0</v>
      </c>
      <c r="S38" s="214">
        <f>ROUNDDOWN($I38*'24入所収入'!I92*R$5*30/1000,)</f>
        <v>0</v>
      </c>
      <c r="T38" s="214">
        <f>ROUNDDOWN($I38*'24入所収入'!I92*S$5*31/1000,)</f>
        <v>0</v>
      </c>
      <c r="U38" s="214">
        <f>ROUNDDOWN($I38*'24入所収入'!I92*T$5*31/1000,)</f>
        <v>0</v>
      </c>
      <c r="V38" s="215">
        <f>ROUNDDOWN($I38*'24入所収入'!I92*U$5*28/1000,)</f>
        <v>0</v>
      </c>
      <c r="W38" s="216">
        <f t="shared" si="9"/>
        <v>0</v>
      </c>
    </row>
    <row r="39" spans="1:23" ht="17.100000000000001" customHeight="1" x14ac:dyDescent="0.15">
      <c r="A39" s="32"/>
      <c r="B39" s="869" t="s">
        <v>88</v>
      </c>
      <c r="C39" s="870"/>
      <c r="D39" s="870"/>
      <c r="E39" s="870"/>
      <c r="F39" s="870"/>
      <c r="G39" s="871"/>
      <c r="H39" s="41"/>
      <c r="I39" s="179">
        <f>'24入所収入'!H94</f>
        <v>0</v>
      </c>
      <c r="J39" s="42" t="s">
        <v>243</v>
      </c>
      <c r="K39" s="194">
        <v>0</v>
      </c>
      <c r="L39" s="225">
        <f>ROUNDDOWN($I39*'24入所収入'!I94*K$5*30/1000,)</f>
        <v>0</v>
      </c>
      <c r="M39" s="226">
        <f>ROUNDDOWN($I39*'24入所収入'!I94*L$5*31/1000,)</f>
        <v>0</v>
      </c>
      <c r="N39" s="226">
        <f>ROUNDDOWN($I39*'24入所収入'!I94*M$5*30/1000,)</f>
        <v>0</v>
      </c>
      <c r="O39" s="226">
        <f>ROUNDDOWN($I39*'24入所収入'!I94*N$5*31/1000,)</f>
        <v>0</v>
      </c>
      <c r="P39" s="226">
        <f>ROUNDDOWN($I39*'24入所収入'!I94*O$5*31/1000,)</f>
        <v>0</v>
      </c>
      <c r="Q39" s="225">
        <f>ROUNDDOWN($I39*'24入所収入'!I94*P$5*30/1000,)</f>
        <v>0</v>
      </c>
      <c r="R39" s="225">
        <f>ROUNDDOWN($I39*'24入所収入'!I94*Q$5*31/1000,)</f>
        <v>0</v>
      </c>
      <c r="S39" s="226">
        <f>ROUNDDOWN($I39*'24入所収入'!I94*R$5*30/1000,)</f>
        <v>0</v>
      </c>
      <c r="T39" s="226">
        <f>ROUNDDOWN($I39*'24入所収入'!I94*S$5*31/1000,)</f>
        <v>0</v>
      </c>
      <c r="U39" s="226">
        <f>ROUNDDOWN($I39*'24入所収入'!I94*T$5*31/1000,)</f>
        <v>0</v>
      </c>
      <c r="V39" s="227">
        <f>ROUNDDOWN($I39*'24入所収入'!I94*U$5*28/1000,)</f>
        <v>0</v>
      </c>
      <c r="W39" s="228">
        <f t="shared" si="9"/>
        <v>0</v>
      </c>
    </row>
    <row r="40" spans="1:23" ht="17.100000000000001" customHeight="1" x14ac:dyDescent="0.15">
      <c r="A40" s="848" t="s">
        <v>265</v>
      </c>
      <c r="B40" s="849"/>
      <c r="C40" s="849"/>
      <c r="D40" s="849"/>
      <c r="E40" s="849"/>
      <c r="F40" s="849"/>
      <c r="G40" s="849"/>
      <c r="H40" s="849"/>
      <c r="I40" s="849"/>
      <c r="J40" s="850"/>
      <c r="K40" s="204">
        <f>SUM(K34,K37,K38,K39)</f>
        <v>0</v>
      </c>
      <c r="L40" s="205">
        <f t="shared" ref="L40:V40" si="15">SUM(L34,L37,L38,L39)</f>
        <v>0</v>
      </c>
      <c r="M40" s="206">
        <f t="shared" si="15"/>
        <v>0</v>
      </c>
      <c r="N40" s="206">
        <f t="shared" si="15"/>
        <v>0</v>
      </c>
      <c r="O40" s="207">
        <f t="shared" si="15"/>
        <v>0</v>
      </c>
      <c r="P40" s="206">
        <f t="shared" si="15"/>
        <v>0</v>
      </c>
      <c r="Q40" s="205">
        <f t="shared" si="15"/>
        <v>0</v>
      </c>
      <c r="R40" s="205">
        <f t="shared" si="15"/>
        <v>0</v>
      </c>
      <c r="S40" s="206">
        <f t="shared" si="15"/>
        <v>0</v>
      </c>
      <c r="T40" s="206">
        <f t="shared" si="15"/>
        <v>0</v>
      </c>
      <c r="U40" s="207">
        <f t="shared" si="15"/>
        <v>0</v>
      </c>
      <c r="V40" s="207">
        <f t="shared" si="15"/>
        <v>0</v>
      </c>
      <c r="W40" s="208">
        <f t="shared" si="9"/>
        <v>0</v>
      </c>
    </row>
    <row r="41" spans="1:23" ht="17.100000000000001" customHeight="1" thickBot="1" x14ac:dyDescent="0.2">
      <c r="A41" s="840" t="s">
        <v>244</v>
      </c>
      <c r="B41" s="841"/>
      <c r="C41" s="841"/>
      <c r="D41" s="841"/>
      <c r="E41" s="841"/>
      <c r="F41" s="841"/>
      <c r="G41" s="841"/>
      <c r="H41" s="841"/>
      <c r="I41" s="841"/>
      <c r="J41" s="842"/>
      <c r="K41" s="209">
        <f>SUM(K40,K27)</f>
        <v>0</v>
      </c>
      <c r="L41" s="210">
        <f t="shared" ref="L41:V41" si="16">SUM(L40,L27)</f>
        <v>0</v>
      </c>
      <c r="M41" s="211">
        <f t="shared" si="16"/>
        <v>0</v>
      </c>
      <c r="N41" s="211">
        <f t="shared" si="16"/>
        <v>0</v>
      </c>
      <c r="O41" s="212">
        <f t="shared" si="16"/>
        <v>0</v>
      </c>
      <c r="P41" s="211">
        <f t="shared" si="16"/>
        <v>0</v>
      </c>
      <c r="Q41" s="210">
        <f t="shared" si="16"/>
        <v>0</v>
      </c>
      <c r="R41" s="210">
        <f t="shared" si="16"/>
        <v>0</v>
      </c>
      <c r="S41" s="211">
        <f t="shared" si="16"/>
        <v>0</v>
      </c>
      <c r="T41" s="211">
        <f t="shared" si="16"/>
        <v>0</v>
      </c>
      <c r="U41" s="212">
        <f t="shared" si="16"/>
        <v>0</v>
      </c>
      <c r="V41" s="212">
        <f t="shared" si="16"/>
        <v>0</v>
      </c>
      <c r="W41" s="213">
        <f t="shared" si="9"/>
        <v>0</v>
      </c>
    </row>
    <row r="42" spans="1:23" ht="2.25" customHeight="1" x14ac:dyDescent="0.1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195"/>
      <c r="L42" s="195"/>
      <c r="M42" s="195"/>
      <c r="N42" s="195"/>
      <c r="O42" s="195"/>
      <c r="P42" s="195"/>
    </row>
    <row r="43" spans="1:23" ht="17.25" customHeight="1" thickBot="1" x14ac:dyDescent="0.2">
      <c r="A43" s="24" t="s">
        <v>248</v>
      </c>
      <c r="B43" s="47"/>
      <c r="C43" s="47"/>
      <c r="D43" s="47"/>
      <c r="E43" s="47"/>
      <c r="F43" s="47"/>
      <c r="G43" s="47"/>
      <c r="H43" s="47"/>
      <c r="I43" s="47"/>
      <c r="J43" s="47"/>
      <c r="K43" s="196"/>
      <c r="L43" s="48" t="s">
        <v>215</v>
      </c>
      <c r="M43" s="171">
        <f>'24通所収入'!F13</f>
        <v>0</v>
      </c>
      <c r="N43" s="49"/>
      <c r="O43" s="18"/>
      <c r="P43" s="18"/>
      <c r="V43" s="27"/>
      <c r="W43" s="28" t="s">
        <v>127</v>
      </c>
    </row>
    <row r="44" spans="1:23" ht="17.25" customHeight="1" thickBot="1" x14ac:dyDescent="0.2">
      <c r="A44" s="857"/>
      <c r="B44" s="858"/>
      <c r="C44" s="858"/>
      <c r="D44" s="858"/>
      <c r="E44" s="858"/>
      <c r="F44" s="858"/>
      <c r="G44" s="858"/>
      <c r="H44" s="859" t="s">
        <v>216</v>
      </c>
      <c r="I44" s="860"/>
      <c r="J44" s="861"/>
      <c r="K44" s="29" t="str">
        <f t="shared" ref="K44:W44" si="17">K4</f>
        <v>４月</v>
      </c>
      <c r="L44" s="30" t="str">
        <f t="shared" si="17"/>
        <v>５月</v>
      </c>
      <c r="M44" s="30" t="str">
        <f t="shared" si="17"/>
        <v>６月</v>
      </c>
      <c r="N44" s="30" t="str">
        <f t="shared" si="17"/>
        <v>７月</v>
      </c>
      <c r="O44" s="30" t="str">
        <f t="shared" si="17"/>
        <v>８月</v>
      </c>
      <c r="P44" s="30" t="str">
        <f t="shared" si="17"/>
        <v>９月</v>
      </c>
      <c r="Q44" s="30" t="str">
        <f t="shared" si="17"/>
        <v>１０月</v>
      </c>
      <c r="R44" s="30" t="str">
        <f t="shared" si="17"/>
        <v>１１月</v>
      </c>
      <c r="S44" s="30" t="str">
        <f t="shared" si="17"/>
        <v>１２月</v>
      </c>
      <c r="T44" s="30" t="str">
        <f t="shared" si="17"/>
        <v>１月</v>
      </c>
      <c r="U44" s="30" t="str">
        <f t="shared" si="17"/>
        <v>２月</v>
      </c>
      <c r="V44" s="31" t="str">
        <f t="shared" si="17"/>
        <v>３月</v>
      </c>
      <c r="W44" s="31" t="str">
        <f t="shared" si="17"/>
        <v>年度計</v>
      </c>
    </row>
    <row r="45" spans="1:23" ht="17.25" customHeight="1" x14ac:dyDescent="0.15">
      <c r="A45" s="862" t="s">
        <v>230</v>
      </c>
      <c r="B45" s="863"/>
      <c r="C45" s="75"/>
      <c r="D45" s="180">
        <f>'24収支総括表'!G13</f>
        <v>0</v>
      </c>
      <c r="E45" s="50" t="s">
        <v>231</v>
      </c>
      <c r="F45" s="50"/>
      <c r="G45" s="50"/>
      <c r="H45" s="864" t="s">
        <v>129</v>
      </c>
      <c r="I45" s="864"/>
      <c r="J45" s="865"/>
      <c r="K45" s="229"/>
      <c r="L45" s="230"/>
      <c r="M45" s="231"/>
      <c r="N45" s="231"/>
      <c r="O45" s="232"/>
      <c r="P45" s="231"/>
      <c r="Q45" s="233"/>
      <c r="R45" s="230"/>
      <c r="S45" s="231"/>
      <c r="T45" s="231"/>
      <c r="U45" s="232"/>
      <c r="V45" s="232"/>
      <c r="W45" s="203"/>
    </row>
    <row r="46" spans="1:23" ht="17.25" customHeight="1" x14ac:dyDescent="0.15">
      <c r="A46" s="43"/>
      <c r="B46" s="51" t="s">
        <v>205</v>
      </c>
      <c r="C46" s="52"/>
      <c r="D46" s="52"/>
      <c r="E46" s="52"/>
      <c r="F46" s="52"/>
      <c r="G46" s="52"/>
      <c r="H46" s="52"/>
      <c r="I46" s="53" t="s">
        <v>245</v>
      </c>
      <c r="J46" s="54" t="s">
        <v>234</v>
      </c>
      <c r="K46" s="55"/>
      <c r="L46" s="56"/>
      <c r="M46" s="57"/>
      <c r="N46" s="57"/>
      <c r="O46" s="57"/>
      <c r="P46" s="56"/>
      <c r="Q46" s="58"/>
      <c r="R46" s="56"/>
      <c r="S46" s="57"/>
      <c r="T46" s="57"/>
      <c r="U46" s="57"/>
      <c r="V46" s="57"/>
      <c r="W46" s="59"/>
    </row>
    <row r="47" spans="1:23" ht="17.25" customHeight="1" x14ac:dyDescent="0.15">
      <c r="A47" s="32"/>
      <c r="B47" s="60"/>
      <c r="C47" s="37" t="s">
        <v>0</v>
      </c>
      <c r="D47" s="37"/>
      <c r="E47" s="38" t="s">
        <v>246</v>
      </c>
      <c r="F47" s="173">
        <f>'24通所収入'!I22</f>
        <v>0</v>
      </c>
      <c r="G47" s="39" t="s">
        <v>236</v>
      </c>
      <c r="H47" s="37"/>
      <c r="I47" s="174">
        <f>'24通所収入'!G22</f>
        <v>0</v>
      </c>
      <c r="J47" s="40" t="s">
        <v>237</v>
      </c>
      <c r="K47" s="189">
        <v>0</v>
      </c>
      <c r="L47" s="214">
        <f>ROUNDDOWN($F47*$I47*255/12*$M$43*K$45*0.1/1000,)</f>
        <v>0</v>
      </c>
      <c r="M47" s="214">
        <f t="shared" ref="M47:V47" si="18">ROUNDDOWN($F47*$I47*255/12*$M$43*L$45*0.1/1000+$F47*$I47*255/12*$M$43*K$45*0.9/1000,)</f>
        <v>0</v>
      </c>
      <c r="N47" s="214">
        <f t="shared" si="18"/>
        <v>0</v>
      </c>
      <c r="O47" s="214">
        <f t="shared" si="18"/>
        <v>0</v>
      </c>
      <c r="P47" s="214">
        <f t="shared" si="18"/>
        <v>0</v>
      </c>
      <c r="Q47" s="214">
        <f t="shared" si="18"/>
        <v>0</v>
      </c>
      <c r="R47" s="214">
        <f t="shared" si="18"/>
        <v>0</v>
      </c>
      <c r="S47" s="214">
        <f t="shared" si="18"/>
        <v>0</v>
      </c>
      <c r="T47" s="214">
        <f t="shared" si="18"/>
        <v>0</v>
      </c>
      <c r="U47" s="214">
        <f t="shared" si="18"/>
        <v>0</v>
      </c>
      <c r="V47" s="215">
        <f t="shared" si="18"/>
        <v>0</v>
      </c>
      <c r="W47" s="216">
        <f t="shared" ref="W47:W63" si="19">SUM(K47:V47)</f>
        <v>0</v>
      </c>
    </row>
    <row r="48" spans="1:23" ht="17.25" customHeight="1" x14ac:dyDescent="0.15">
      <c r="A48" s="32"/>
      <c r="B48" s="61"/>
      <c r="C48" s="37" t="s">
        <v>1</v>
      </c>
      <c r="D48" s="37"/>
      <c r="E48" s="38" t="s">
        <v>239</v>
      </c>
      <c r="F48" s="173">
        <f>'24通所収入'!I23</f>
        <v>0</v>
      </c>
      <c r="G48" s="39" t="s">
        <v>236</v>
      </c>
      <c r="H48" s="37"/>
      <c r="I48" s="174">
        <f>'24通所収入'!G23</f>
        <v>0</v>
      </c>
      <c r="J48" s="40" t="s">
        <v>237</v>
      </c>
      <c r="K48" s="189">
        <v>0</v>
      </c>
      <c r="L48" s="214">
        <f>ROUNDDOWN($F48*$I48*255/12*$M$43*K$45*0.1/1000,)</f>
        <v>0</v>
      </c>
      <c r="M48" s="214">
        <f t="shared" ref="M48:V48" si="20">ROUNDDOWN($F48*$I48*255/12*$M$43*L$45*0.1/1000+$F48*$I48*255/12*$M$43*K$45*0.9/1000,)</f>
        <v>0</v>
      </c>
      <c r="N48" s="214">
        <f t="shared" si="20"/>
        <v>0</v>
      </c>
      <c r="O48" s="214">
        <f t="shared" si="20"/>
        <v>0</v>
      </c>
      <c r="P48" s="214">
        <f t="shared" si="20"/>
        <v>0</v>
      </c>
      <c r="Q48" s="214">
        <f t="shared" si="20"/>
        <v>0</v>
      </c>
      <c r="R48" s="214">
        <f t="shared" si="20"/>
        <v>0</v>
      </c>
      <c r="S48" s="214">
        <f t="shared" si="20"/>
        <v>0</v>
      </c>
      <c r="T48" s="214">
        <f t="shared" si="20"/>
        <v>0</v>
      </c>
      <c r="U48" s="214">
        <f t="shared" si="20"/>
        <v>0</v>
      </c>
      <c r="V48" s="215">
        <f t="shared" si="20"/>
        <v>0</v>
      </c>
      <c r="W48" s="216">
        <f t="shared" si="19"/>
        <v>0</v>
      </c>
    </row>
    <row r="49" spans="1:23" ht="17.25" customHeight="1" x14ac:dyDescent="0.15">
      <c r="A49" s="32"/>
      <c r="B49" s="61"/>
      <c r="C49" s="37" t="s">
        <v>2</v>
      </c>
      <c r="D49" s="37"/>
      <c r="E49" s="38" t="s">
        <v>239</v>
      </c>
      <c r="F49" s="173">
        <f>'24通所収入'!I24</f>
        <v>0</v>
      </c>
      <c r="G49" s="39" t="s">
        <v>236</v>
      </c>
      <c r="H49" s="37"/>
      <c r="I49" s="174">
        <f>'24通所収入'!G24</f>
        <v>0</v>
      </c>
      <c r="J49" s="40" t="s">
        <v>237</v>
      </c>
      <c r="K49" s="189">
        <v>0</v>
      </c>
      <c r="L49" s="214">
        <f>ROUNDDOWN($F49*$I49*255/12*$M$43*K$45*0.1/1000,)</f>
        <v>0</v>
      </c>
      <c r="M49" s="214">
        <f t="shared" ref="M49:V49" si="21">ROUNDDOWN($F49*$I49*255/12*$M$43*L$45*0.1/1000+$F49*$I49*255/12*$M$43*K$45*0.9/1000,)</f>
        <v>0</v>
      </c>
      <c r="N49" s="214">
        <f t="shared" si="21"/>
        <v>0</v>
      </c>
      <c r="O49" s="214">
        <f t="shared" si="21"/>
        <v>0</v>
      </c>
      <c r="P49" s="214">
        <f t="shared" si="21"/>
        <v>0</v>
      </c>
      <c r="Q49" s="214">
        <f t="shared" si="21"/>
        <v>0</v>
      </c>
      <c r="R49" s="214">
        <f t="shared" si="21"/>
        <v>0</v>
      </c>
      <c r="S49" s="214">
        <f t="shared" si="21"/>
        <v>0</v>
      </c>
      <c r="T49" s="214">
        <f t="shared" si="21"/>
        <v>0</v>
      </c>
      <c r="U49" s="214">
        <f t="shared" si="21"/>
        <v>0</v>
      </c>
      <c r="V49" s="215">
        <f t="shared" si="21"/>
        <v>0</v>
      </c>
      <c r="W49" s="216">
        <f t="shared" si="19"/>
        <v>0</v>
      </c>
    </row>
    <row r="50" spans="1:23" ht="17.25" customHeight="1" x14ac:dyDescent="0.15">
      <c r="A50" s="32"/>
      <c r="B50" s="61"/>
      <c r="C50" s="37" t="s">
        <v>3</v>
      </c>
      <c r="D50" s="37"/>
      <c r="E50" s="38" t="s">
        <v>239</v>
      </c>
      <c r="F50" s="173">
        <f>'24通所収入'!I25</f>
        <v>0</v>
      </c>
      <c r="G50" s="39" t="s">
        <v>236</v>
      </c>
      <c r="H50" s="37"/>
      <c r="I50" s="174">
        <f>'24通所収入'!G25</f>
        <v>0</v>
      </c>
      <c r="J50" s="40" t="s">
        <v>237</v>
      </c>
      <c r="K50" s="189">
        <v>0</v>
      </c>
      <c r="L50" s="214">
        <f>ROUNDDOWN($F50*$I50*255/12*$M$43*K$45*0.1/1000,)</f>
        <v>0</v>
      </c>
      <c r="M50" s="214">
        <f t="shared" ref="M50:V50" si="22">ROUNDDOWN($F50*$I50*255/12*$M$43*L$45*0.1/1000+$F50*$I50*255/12*$M$43*K$45*0.9/1000,)</f>
        <v>0</v>
      </c>
      <c r="N50" s="214">
        <f t="shared" si="22"/>
        <v>0</v>
      </c>
      <c r="O50" s="214">
        <f t="shared" si="22"/>
        <v>0</v>
      </c>
      <c r="P50" s="214">
        <f t="shared" si="22"/>
        <v>0</v>
      </c>
      <c r="Q50" s="214">
        <f t="shared" si="22"/>
        <v>0</v>
      </c>
      <c r="R50" s="214">
        <f t="shared" si="22"/>
        <v>0</v>
      </c>
      <c r="S50" s="214">
        <f t="shared" si="22"/>
        <v>0</v>
      </c>
      <c r="T50" s="214">
        <f t="shared" si="22"/>
        <v>0</v>
      </c>
      <c r="U50" s="214">
        <f t="shared" si="22"/>
        <v>0</v>
      </c>
      <c r="V50" s="215">
        <f t="shared" si="22"/>
        <v>0</v>
      </c>
      <c r="W50" s="216">
        <f t="shared" si="19"/>
        <v>0</v>
      </c>
    </row>
    <row r="51" spans="1:23" ht="17.25" customHeight="1" x14ac:dyDescent="0.15">
      <c r="A51" s="32"/>
      <c r="B51" s="61"/>
      <c r="C51" s="37" t="s">
        <v>4</v>
      </c>
      <c r="D51" s="37"/>
      <c r="E51" s="38" t="s">
        <v>239</v>
      </c>
      <c r="F51" s="173">
        <f>'24通所収入'!I26</f>
        <v>0</v>
      </c>
      <c r="G51" s="39" t="s">
        <v>236</v>
      </c>
      <c r="H51" s="37"/>
      <c r="I51" s="174">
        <f>'24通所収入'!G26</f>
        <v>0</v>
      </c>
      <c r="J51" s="40" t="s">
        <v>237</v>
      </c>
      <c r="K51" s="189">
        <v>0</v>
      </c>
      <c r="L51" s="214">
        <f>ROUNDDOWN($F51*$I51*255/12*$M$43*K$45*0.1/1000,)</f>
        <v>0</v>
      </c>
      <c r="M51" s="214">
        <f>ROUNDDOWN($F51*$I51*255/12*$M$43*L$45*0.1/1000+$F51*$I51*255/12*$M$43*K$45*0.9/1000,)</f>
        <v>0</v>
      </c>
      <c r="N51" s="214">
        <f t="shared" ref="N51:V51" si="23">ROUNDDOWN($F51*$I51*255/12*$M$43*M$45*0.1/1000+$F51*$I51*255/12*$M$43*L$45*0.9/1000,)</f>
        <v>0</v>
      </c>
      <c r="O51" s="214">
        <f t="shared" si="23"/>
        <v>0</v>
      </c>
      <c r="P51" s="214">
        <f t="shared" si="23"/>
        <v>0</v>
      </c>
      <c r="Q51" s="214">
        <f t="shared" si="23"/>
        <v>0</v>
      </c>
      <c r="R51" s="214">
        <f t="shared" si="23"/>
        <v>0</v>
      </c>
      <c r="S51" s="214">
        <f t="shared" si="23"/>
        <v>0</v>
      </c>
      <c r="T51" s="214">
        <f t="shared" si="23"/>
        <v>0</v>
      </c>
      <c r="U51" s="214">
        <f t="shared" si="23"/>
        <v>0</v>
      </c>
      <c r="V51" s="215">
        <f t="shared" si="23"/>
        <v>0</v>
      </c>
      <c r="W51" s="216">
        <f t="shared" si="19"/>
        <v>0</v>
      </c>
    </row>
    <row r="52" spans="1:23" ht="17.25" customHeight="1" x14ac:dyDescent="0.15">
      <c r="A52" s="32"/>
      <c r="B52" s="61"/>
      <c r="C52" s="37" t="s">
        <v>54</v>
      </c>
      <c r="D52" s="37"/>
      <c r="E52" s="38" t="s">
        <v>239</v>
      </c>
      <c r="F52" s="173">
        <f>'24通所収入'!J33</f>
        <v>0</v>
      </c>
      <c r="G52" s="39" t="s">
        <v>236</v>
      </c>
      <c r="H52" s="37"/>
      <c r="I52" s="174">
        <f>'24通所収入'!E33</f>
        <v>0</v>
      </c>
      <c r="J52" s="40" t="s">
        <v>237</v>
      </c>
      <c r="K52" s="189">
        <v>0</v>
      </c>
      <c r="L52" s="214">
        <f>ROUNDDOWN($F52*$I52*$M$43*K$45*0.1/1000,)</f>
        <v>0</v>
      </c>
      <c r="M52" s="214">
        <f>ROUNDDOWN($F52*$I52*$M$43*L$45*0.1/1000+$F52*$I52*$M$43*K$45*0.9/1000,)</f>
        <v>0</v>
      </c>
      <c r="N52" s="214">
        <f t="shared" ref="N52:V52" si="24">ROUNDDOWN($F52*$I52*$M$43*M$45*0.1/1000+$F52*$I52*$M$43*L$45*0.9/1000,)</f>
        <v>0</v>
      </c>
      <c r="O52" s="214">
        <f>ROUNDDOWN($F52*$I52*$M$43*N$45*0.1/1000+$F52*$I52*$M$43*M$45*0.9/1000,)</f>
        <v>0</v>
      </c>
      <c r="P52" s="214">
        <f t="shared" si="24"/>
        <v>0</v>
      </c>
      <c r="Q52" s="214">
        <f t="shared" si="24"/>
        <v>0</v>
      </c>
      <c r="R52" s="214">
        <f t="shared" si="24"/>
        <v>0</v>
      </c>
      <c r="S52" s="214">
        <f>ROUNDDOWN($F52*$I52*$M$43*R$45*0.1/1000+$F52*$I52*$M$43*Q$45*0.9/1000,)</f>
        <v>0</v>
      </c>
      <c r="T52" s="214">
        <f t="shared" si="24"/>
        <v>0</v>
      </c>
      <c r="U52" s="214">
        <f t="shared" si="24"/>
        <v>0</v>
      </c>
      <c r="V52" s="215">
        <f t="shared" si="24"/>
        <v>0</v>
      </c>
      <c r="W52" s="216">
        <f t="shared" si="19"/>
        <v>0</v>
      </c>
    </row>
    <row r="53" spans="1:23" ht="17.25" customHeight="1" x14ac:dyDescent="0.15">
      <c r="A53" s="32"/>
      <c r="B53" s="66"/>
      <c r="C53" s="37" t="s">
        <v>55</v>
      </c>
      <c r="D53" s="37"/>
      <c r="E53" s="38" t="s">
        <v>239</v>
      </c>
      <c r="F53" s="173">
        <f>'24通所収入'!J34</f>
        <v>0</v>
      </c>
      <c r="G53" s="39" t="s">
        <v>236</v>
      </c>
      <c r="H53" s="37"/>
      <c r="I53" s="174">
        <f>'24通所収入'!E34</f>
        <v>0</v>
      </c>
      <c r="J53" s="40" t="s">
        <v>237</v>
      </c>
      <c r="K53" s="189">
        <v>0</v>
      </c>
      <c r="L53" s="214">
        <f>ROUNDDOWN($F53*$I53*$M$43*K$45*0.1/1000,)</f>
        <v>0</v>
      </c>
      <c r="M53" s="214">
        <f>ROUNDDOWN($F53*$I53*$M$43*L$45*0.1/1000+$F53*$I53*$M$43*K$45*0.9/1000,)</f>
        <v>0</v>
      </c>
      <c r="N53" s="214">
        <f t="shared" ref="N53:V53" si="25">ROUNDDOWN($F53*$I53*$M$43*M$45*0.1/1000+$F53*$I53*$M$43*L$45*0.9/1000,)</f>
        <v>0</v>
      </c>
      <c r="O53" s="214">
        <f t="shared" si="25"/>
        <v>0</v>
      </c>
      <c r="P53" s="214">
        <f t="shared" si="25"/>
        <v>0</v>
      </c>
      <c r="Q53" s="214">
        <f t="shared" si="25"/>
        <v>0</v>
      </c>
      <c r="R53" s="214">
        <f t="shared" si="25"/>
        <v>0</v>
      </c>
      <c r="S53" s="214">
        <f>ROUNDDOWN($F53*$I53*$M$43*R$45*0.1/1000+$F53*$I53*$M$43*Q$45*0.9/1000,)</f>
        <v>0</v>
      </c>
      <c r="T53" s="214">
        <f t="shared" si="25"/>
        <v>0</v>
      </c>
      <c r="U53" s="214">
        <f t="shared" si="25"/>
        <v>0</v>
      </c>
      <c r="V53" s="215">
        <f t="shared" si="25"/>
        <v>0</v>
      </c>
      <c r="W53" s="216">
        <f t="shared" si="19"/>
        <v>0</v>
      </c>
    </row>
    <row r="54" spans="1:23" ht="17.25" customHeight="1" x14ac:dyDescent="0.15">
      <c r="A54" s="32"/>
      <c r="B54" s="845" t="s">
        <v>241</v>
      </c>
      <c r="C54" s="182">
        <f>'24通所収入'!B46:E46</f>
        <v>0</v>
      </c>
      <c r="D54" s="175"/>
      <c r="E54" s="38" t="s">
        <v>235</v>
      </c>
      <c r="F54" s="181">
        <f>'24通所収入'!J46</f>
        <v>0</v>
      </c>
      <c r="G54" s="39" t="s">
        <v>264</v>
      </c>
      <c r="H54" s="37"/>
      <c r="I54" s="174">
        <f>'24通所収入'!G46</f>
        <v>0</v>
      </c>
      <c r="J54" s="40" t="s">
        <v>237</v>
      </c>
      <c r="K54" s="189">
        <v>0</v>
      </c>
      <c r="L54" s="214">
        <f>ROUNDDOWN($D$45*$I54*255/12*$M$43*K$45*F54*0.1/1000,)</f>
        <v>0</v>
      </c>
      <c r="M54" s="214">
        <f>ROUNDDOWN($D$45*$I54*255/12*$M$43*$F54*L$45*0.1/1000+$D$45*$I54*255/12*$M$43*$F54*K$45*0.9/1000,)</f>
        <v>0</v>
      </c>
      <c r="N54" s="214">
        <f t="shared" ref="N54:V54" si="26">ROUNDDOWN($D$45*$I54*255/12*$M$43*$F54*M$45*0.1/1000+$D$45*$I54*255/12*$M$43*$F54*L$45*0.9/1000,)</f>
        <v>0</v>
      </c>
      <c r="O54" s="214">
        <f t="shared" si="26"/>
        <v>0</v>
      </c>
      <c r="P54" s="214">
        <f t="shared" si="26"/>
        <v>0</v>
      </c>
      <c r="Q54" s="214">
        <f t="shared" si="26"/>
        <v>0</v>
      </c>
      <c r="R54" s="214">
        <f t="shared" si="26"/>
        <v>0</v>
      </c>
      <c r="S54" s="214">
        <f t="shared" si="26"/>
        <v>0</v>
      </c>
      <c r="T54" s="214">
        <f t="shared" si="26"/>
        <v>0</v>
      </c>
      <c r="U54" s="214">
        <f t="shared" si="26"/>
        <v>0</v>
      </c>
      <c r="V54" s="215">
        <f t="shared" si="26"/>
        <v>0</v>
      </c>
      <c r="W54" s="216">
        <f t="shared" si="19"/>
        <v>0</v>
      </c>
    </row>
    <row r="55" spans="1:23" ht="17.25" customHeight="1" x14ac:dyDescent="0.15">
      <c r="A55" s="32"/>
      <c r="B55" s="846"/>
      <c r="C55" s="835">
        <f>'24通所収入'!B47:E47</f>
        <v>0</v>
      </c>
      <c r="D55" s="836"/>
      <c r="E55" s="38" t="s">
        <v>235</v>
      </c>
      <c r="F55" s="181">
        <f>'24通所収入'!J46</f>
        <v>0</v>
      </c>
      <c r="G55" s="39" t="s">
        <v>264</v>
      </c>
      <c r="H55" s="41"/>
      <c r="I55" s="174">
        <f>'24通所収入'!G47</f>
        <v>0</v>
      </c>
      <c r="J55" s="40" t="s">
        <v>237</v>
      </c>
      <c r="K55" s="193">
        <v>0</v>
      </c>
      <c r="L55" s="214">
        <f>ROUNDDOWN($D$45*$I55*255/12*$M$43*K$45*F55*0.1/1000,)</f>
        <v>0</v>
      </c>
      <c r="M55" s="214">
        <f>ROUNDDOWN($D$45*$I55*255/12*$M$43*$F55*L$45*0.1/1000+$D$45*$I55*255/12*$M$43*$F55*K$45*0.9/1000,)</f>
        <v>0</v>
      </c>
      <c r="N55" s="214">
        <f t="shared" ref="N55:V55" si="27">ROUNDDOWN($D$45*$I55*255/12*$M$43*$F55*M$45*0.1/1000+$D$45*$I55*255/12*$M$43*$F55*L$45*0.9/1000,)</f>
        <v>0</v>
      </c>
      <c r="O55" s="214">
        <f t="shared" si="27"/>
        <v>0</v>
      </c>
      <c r="P55" s="214">
        <f t="shared" si="27"/>
        <v>0</v>
      </c>
      <c r="Q55" s="214">
        <f t="shared" si="27"/>
        <v>0</v>
      </c>
      <c r="R55" s="214">
        <f t="shared" si="27"/>
        <v>0</v>
      </c>
      <c r="S55" s="214">
        <f t="shared" si="27"/>
        <v>0</v>
      </c>
      <c r="T55" s="214">
        <f t="shared" si="27"/>
        <v>0</v>
      </c>
      <c r="U55" s="214">
        <f t="shared" si="27"/>
        <v>0</v>
      </c>
      <c r="V55" s="215">
        <f t="shared" si="27"/>
        <v>0</v>
      </c>
      <c r="W55" s="216">
        <f t="shared" si="19"/>
        <v>0</v>
      </c>
    </row>
    <row r="56" spans="1:23" ht="17.25" customHeight="1" x14ac:dyDescent="0.15">
      <c r="A56" s="32"/>
      <c r="B56" s="846"/>
      <c r="C56" s="182">
        <f>'24通所収入'!B48:E48</f>
        <v>0</v>
      </c>
      <c r="D56" s="183"/>
      <c r="E56" s="183"/>
      <c r="F56" s="183"/>
      <c r="G56" s="186"/>
      <c r="H56" s="41"/>
      <c r="I56" s="174">
        <f>'24通所収入'!G48</f>
        <v>0</v>
      </c>
      <c r="J56" s="40" t="s">
        <v>237</v>
      </c>
      <c r="K56" s="193">
        <v>0</v>
      </c>
      <c r="L56" s="214">
        <f t="shared" ref="L56:U57" si="28">ROUNDDOWN($D$45*$I56*30*$M$43*K$45*0.1/1000,)</f>
        <v>0</v>
      </c>
      <c r="M56" s="214">
        <f t="shared" si="28"/>
        <v>0</v>
      </c>
      <c r="N56" s="214">
        <f t="shared" si="28"/>
        <v>0</v>
      </c>
      <c r="O56" s="214">
        <f t="shared" si="28"/>
        <v>0</v>
      </c>
      <c r="P56" s="214">
        <f t="shared" si="28"/>
        <v>0</v>
      </c>
      <c r="Q56" s="214">
        <f t="shared" si="28"/>
        <v>0</v>
      </c>
      <c r="R56" s="214">
        <f t="shared" si="28"/>
        <v>0</v>
      </c>
      <c r="S56" s="214">
        <f t="shared" si="28"/>
        <v>0</v>
      </c>
      <c r="T56" s="214">
        <f t="shared" si="28"/>
        <v>0</v>
      </c>
      <c r="U56" s="214">
        <f t="shared" si="28"/>
        <v>0</v>
      </c>
      <c r="V56" s="215">
        <f>ROUNDDOWN($D$45*$I56*30*$M$43*U$45*0.1/1000,)</f>
        <v>0</v>
      </c>
      <c r="W56" s="216">
        <f t="shared" si="19"/>
        <v>0</v>
      </c>
    </row>
    <row r="57" spans="1:23" ht="17.25" customHeight="1" x14ac:dyDescent="0.15">
      <c r="A57" s="32"/>
      <c r="B57" s="846"/>
      <c r="C57" s="182">
        <f>'24通所収入'!B49:E49</f>
        <v>0</v>
      </c>
      <c r="D57" s="183"/>
      <c r="E57" s="183"/>
      <c r="F57" s="183"/>
      <c r="G57" s="186"/>
      <c r="H57" s="41"/>
      <c r="I57" s="174">
        <f>'24通所収入'!G49</f>
        <v>0</v>
      </c>
      <c r="J57" s="40" t="s">
        <v>237</v>
      </c>
      <c r="K57" s="193">
        <v>0</v>
      </c>
      <c r="L57" s="214">
        <f t="shared" si="28"/>
        <v>0</v>
      </c>
      <c r="M57" s="214">
        <f t="shared" si="28"/>
        <v>0</v>
      </c>
      <c r="N57" s="214">
        <f t="shared" si="28"/>
        <v>0</v>
      </c>
      <c r="O57" s="214">
        <f t="shared" si="28"/>
        <v>0</v>
      </c>
      <c r="P57" s="214">
        <f t="shared" si="28"/>
        <v>0</v>
      </c>
      <c r="Q57" s="214">
        <f t="shared" si="28"/>
        <v>0</v>
      </c>
      <c r="R57" s="214">
        <f t="shared" si="28"/>
        <v>0</v>
      </c>
      <c r="S57" s="214">
        <f t="shared" si="28"/>
        <v>0</v>
      </c>
      <c r="T57" s="214">
        <f t="shared" si="28"/>
        <v>0</v>
      </c>
      <c r="U57" s="214">
        <f t="shared" si="28"/>
        <v>0</v>
      </c>
      <c r="V57" s="215">
        <f>ROUNDDOWN($D$45*$I57*30*$M$43*U$45*0.1/1000,)</f>
        <v>0</v>
      </c>
      <c r="W57" s="216">
        <f t="shared" si="19"/>
        <v>0</v>
      </c>
    </row>
    <row r="58" spans="1:23" ht="17.25" customHeight="1" x14ac:dyDescent="0.15">
      <c r="A58" s="32"/>
      <c r="B58" s="847"/>
      <c r="C58" s="184">
        <f>'24通所収入'!B50:E50</f>
        <v>0</v>
      </c>
      <c r="D58" s="185"/>
      <c r="E58" s="185"/>
      <c r="F58" s="185"/>
      <c r="G58" s="187"/>
      <c r="H58" s="62"/>
      <c r="I58" s="188">
        <f>'24通所収入'!G50</f>
        <v>0</v>
      </c>
      <c r="J58" s="42" t="s">
        <v>237</v>
      </c>
      <c r="K58" s="193">
        <v>0</v>
      </c>
      <c r="L58" s="214">
        <f>ROUNDDOWN(SUM(K47:K55)*$I58*0.1,0)</f>
        <v>0</v>
      </c>
      <c r="M58" s="214">
        <f t="shared" ref="M58:V58" si="29">ROUNDDOWN(SUM(L47:L55)*$I58*0.1+SUM(K47:K55)*$I58*0.9,0)</f>
        <v>0</v>
      </c>
      <c r="N58" s="214">
        <f t="shared" si="29"/>
        <v>0</v>
      </c>
      <c r="O58" s="214">
        <f t="shared" si="29"/>
        <v>0</v>
      </c>
      <c r="P58" s="214">
        <f t="shared" si="29"/>
        <v>0</v>
      </c>
      <c r="Q58" s="214">
        <f t="shared" si="29"/>
        <v>0</v>
      </c>
      <c r="R58" s="214">
        <f t="shared" si="29"/>
        <v>0</v>
      </c>
      <c r="S58" s="214">
        <f t="shared" si="29"/>
        <v>0</v>
      </c>
      <c r="T58" s="214">
        <f t="shared" si="29"/>
        <v>0</v>
      </c>
      <c r="U58" s="214">
        <f t="shared" si="29"/>
        <v>0</v>
      </c>
      <c r="V58" s="215">
        <f t="shared" si="29"/>
        <v>0</v>
      </c>
      <c r="W58" s="234">
        <f t="shared" si="19"/>
        <v>0</v>
      </c>
    </row>
    <row r="59" spans="1:23" ht="17.25" customHeight="1" x14ac:dyDescent="0.15">
      <c r="A59" s="848" t="s">
        <v>247</v>
      </c>
      <c r="B59" s="849"/>
      <c r="C59" s="849"/>
      <c r="D59" s="849"/>
      <c r="E59" s="849"/>
      <c r="F59" s="849"/>
      <c r="G59" s="849"/>
      <c r="H59" s="849"/>
      <c r="I59" s="849"/>
      <c r="J59" s="850"/>
      <c r="K59" s="204">
        <f t="shared" ref="K59:V59" si="30">SUM(K47:K58)</f>
        <v>0</v>
      </c>
      <c r="L59" s="206">
        <f t="shared" si="30"/>
        <v>0</v>
      </c>
      <c r="M59" s="206">
        <f t="shared" si="30"/>
        <v>0</v>
      </c>
      <c r="N59" s="206">
        <f t="shared" si="30"/>
        <v>0</v>
      </c>
      <c r="O59" s="207">
        <f t="shared" si="30"/>
        <v>0</v>
      </c>
      <c r="P59" s="206">
        <f t="shared" si="30"/>
        <v>0</v>
      </c>
      <c r="Q59" s="205">
        <f t="shared" si="30"/>
        <v>0</v>
      </c>
      <c r="R59" s="206">
        <f t="shared" si="30"/>
        <v>0</v>
      </c>
      <c r="S59" s="206">
        <f t="shared" si="30"/>
        <v>0</v>
      </c>
      <c r="T59" s="206">
        <f t="shared" si="30"/>
        <v>0</v>
      </c>
      <c r="U59" s="207">
        <f t="shared" si="30"/>
        <v>0</v>
      </c>
      <c r="V59" s="235">
        <f t="shared" si="30"/>
        <v>0</v>
      </c>
      <c r="W59" s="208">
        <f t="shared" si="19"/>
        <v>0</v>
      </c>
    </row>
    <row r="60" spans="1:23" ht="17.25" customHeight="1" x14ac:dyDescent="0.15">
      <c r="A60" s="43"/>
      <c r="B60" s="851" t="s">
        <v>31</v>
      </c>
      <c r="C60" s="852"/>
      <c r="D60" s="852"/>
      <c r="E60" s="852"/>
      <c r="F60" s="852"/>
      <c r="G60" s="853"/>
      <c r="H60" s="63"/>
      <c r="I60" s="178">
        <f>'24通所収入'!H64</f>
        <v>0</v>
      </c>
      <c r="J60" s="64" t="s">
        <v>243</v>
      </c>
      <c r="K60" s="240">
        <v>0</v>
      </c>
      <c r="L60" s="218">
        <f>ROUNDDOWN($I60*'24通所収入'!I64*K$45*255/12/1000,)</f>
        <v>0</v>
      </c>
      <c r="M60" s="218">
        <f>ROUNDDOWN($I60*'24通所収入'!I64*L$45*255/12/1000,)</f>
        <v>0</v>
      </c>
      <c r="N60" s="218">
        <f>ROUNDDOWN($I60*'24通所収入'!I64*M$45*255/12/1000,)</f>
        <v>0</v>
      </c>
      <c r="O60" s="219">
        <f>ROUNDDOWN($I60*'24通所収入'!I64*N$45*255/12/1000,)</f>
        <v>0</v>
      </c>
      <c r="P60" s="218">
        <f>ROUNDDOWN($I60*'24通所収入'!I64*O$45*255/12/1000,)</f>
        <v>0</v>
      </c>
      <c r="Q60" s="217">
        <f>ROUNDDOWN($I60*'24通所収入'!I64*P$45*255/12/1000,)</f>
        <v>0</v>
      </c>
      <c r="R60" s="218">
        <f>ROUNDDOWN($I60*'24通所収入'!I64*Q$45*255/12/1000,)</f>
        <v>0</v>
      </c>
      <c r="S60" s="218">
        <f>ROUNDDOWN($I60*'24通所収入'!I64*R$45*255/12/1000,)</f>
        <v>0</v>
      </c>
      <c r="T60" s="218">
        <f>ROUNDDOWN($I60*'24通所収入'!I64*S$45*255/12/1000,)</f>
        <v>0</v>
      </c>
      <c r="U60" s="219">
        <f>ROUNDDOWN($I60*'24通所収入'!I64*T$45*255/12/1000,)</f>
        <v>0</v>
      </c>
      <c r="V60" s="236">
        <f>ROUNDDOWN($I60*'24通所収入'!I64*U$45*255/12/1000,)</f>
        <v>0</v>
      </c>
      <c r="W60" s="237">
        <f t="shared" si="19"/>
        <v>0</v>
      </c>
    </row>
    <row r="61" spans="1:23" ht="17.25" customHeight="1" x14ac:dyDescent="0.15">
      <c r="A61" s="32"/>
      <c r="B61" s="866" t="s">
        <v>123</v>
      </c>
      <c r="C61" s="867"/>
      <c r="D61" s="867"/>
      <c r="E61" s="867"/>
      <c r="F61" s="867"/>
      <c r="G61" s="868"/>
      <c r="H61" s="37"/>
      <c r="I61" s="173">
        <f>'24通所収入'!H66</f>
        <v>0</v>
      </c>
      <c r="J61" s="40" t="s">
        <v>243</v>
      </c>
      <c r="K61" s="241">
        <v>0</v>
      </c>
      <c r="L61" s="214">
        <f>ROUNDDOWN($I61*'24通所収入'!I66*K$45*255/12/1000,)</f>
        <v>0</v>
      </c>
      <c r="M61" s="214">
        <f>ROUNDDOWN($I61*'24通所収入'!I66*L$45*255/12/1000,)</f>
        <v>0</v>
      </c>
      <c r="N61" s="214">
        <f>ROUNDDOWN($I61*'24通所収入'!I66*M$45*255/12/1000,)</f>
        <v>0</v>
      </c>
      <c r="O61" s="215">
        <f>ROUNDDOWN($I61*'24通所収入'!I66*N$45*255/12/1000,)</f>
        <v>0</v>
      </c>
      <c r="P61" s="214">
        <f>ROUNDDOWN($I61*'24通所収入'!I66*O$45*255/12/1000,)</f>
        <v>0</v>
      </c>
      <c r="Q61" s="224">
        <f>ROUNDDOWN($I61*'24通所収入'!I66*P$45*255/12/1000,)</f>
        <v>0</v>
      </c>
      <c r="R61" s="214">
        <f>ROUNDDOWN($I61*'24通所収入'!I66*Q$45*255/12/1000,)</f>
        <v>0</v>
      </c>
      <c r="S61" s="214">
        <f>ROUNDDOWN($I61*'24通所収入'!I66*R$45*255/12/1000,)</f>
        <v>0</v>
      </c>
      <c r="T61" s="214">
        <f>ROUNDDOWN($I61*'24通所収入'!I66*S$45*255/12/1000,)</f>
        <v>0</v>
      </c>
      <c r="U61" s="215">
        <f>ROUNDDOWN($I61*'24通所収入'!I66*T$45*255/12/1000,)</f>
        <v>0</v>
      </c>
      <c r="V61" s="238">
        <f>ROUNDDOWN($I61*'24通所収入'!I66*U$45*255/12/1000,)</f>
        <v>0</v>
      </c>
      <c r="W61" s="238">
        <f t="shared" si="19"/>
        <v>0</v>
      </c>
    </row>
    <row r="62" spans="1:23" ht="17.25" customHeight="1" x14ac:dyDescent="0.15">
      <c r="A62" s="837" t="s">
        <v>265</v>
      </c>
      <c r="B62" s="838"/>
      <c r="C62" s="838"/>
      <c r="D62" s="838"/>
      <c r="E62" s="838"/>
      <c r="F62" s="838"/>
      <c r="G62" s="838"/>
      <c r="H62" s="838"/>
      <c r="I62" s="838"/>
      <c r="J62" s="839"/>
      <c r="K62" s="204">
        <f t="shared" ref="K62:V62" si="31">SUM(K60:K61)</f>
        <v>0</v>
      </c>
      <c r="L62" s="206">
        <f t="shared" si="31"/>
        <v>0</v>
      </c>
      <c r="M62" s="206">
        <f t="shared" si="31"/>
        <v>0</v>
      </c>
      <c r="N62" s="206">
        <f t="shared" si="31"/>
        <v>0</v>
      </c>
      <c r="O62" s="207">
        <f t="shared" si="31"/>
        <v>0</v>
      </c>
      <c r="P62" s="206">
        <f t="shared" si="31"/>
        <v>0</v>
      </c>
      <c r="Q62" s="205">
        <f t="shared" si="31"/>
        <v>0</v>
      </c>
      <c r="R62" s="206">
        <f t="shared" si="31"/>
        <v>0</v>
      </c>
      <c r="S62" s="206">
        <f t="shared" si="31"/>
        <v>0</v>
      </c>
      <c r="T62" s="206">
        <f t="shared" si="31"/>
        <v>0</v>
      </c>
      <c r="U62" s="207">
        <f t="shared" si="31"/>
        <v>0</v>
      </c>
      <c r="V62" s="235">
        <f t="shared" si="31"/>
        <v>0</v>
      </c>
      <c r="W62" s="208">
        <f t="shared" si="19"/>
        <v>0</v>
      </c>
    </row>
    <row r="63" spans="1:23" ht="17.25" customHeight="1" thickBot="1" x14ac:dyDescent="0.2">
      <c r="A63" s="840" t="s">
        <v>244</v>
      </c>
      <c r="B63" s="841"/>
      <c r="C63" s="841"/>
      <c r="D63" s="841"/>
      <c r="E63" s="841"/>
      <c r="F63" s="841"/>
      <c r="G63" s="841"/>
      <c r="H63" s="841"/>
      <c r="I63" s="841"/>
      <c r="J63" s="842"/>
      <c r="K63" s="209">
        <f t="shared" ref="K63:V63" si="32">SUM(K62,K59)</f>
        <v>0</v>
      </c>
      <c r="L63" s="211">
        <f t="shared" si="32"/>
        <v>0</v>
      </c>
      <c r="M63" s="211">
        <f t="shared" si="32"/>
        <v>0</v>
      </c>
      <c r="N63" s="211">
        <f t="shared" si="32"/>
        <v>0</v>
      </c>
      <c r="O63" s="212">
        <f t="shared" si="32"/>
        <v>0</v>
      </c>
      <c r="P63" s="211">
        <f t="shared" si="32"/>
        <v>0</v>
      </c>
      <c r="Q63" s="210">
        <f t="shared" si="32"/>
        <v>0</v>
      </c>
      <c r="R63" s="211">
        <f t="shared" si="32"/>
        <v>0</v>
      </c>
      <c r="S63" s="211">
        <f t="shared" si="32"/>
        <v>0</v>
      </c>
      <c r="T63" s="211">
        <f t="shared" si="32"/>
        <v>0</v>
      </c>
      <c r="U63" s="212">
        <f t="shared" si="32"/>
        <v>0</v>
      </c>
      <c r="V63" s="239">
        <f t="shared" si="32"/>
        <v>0</v>
      </c>
      <c r="W63" s="213">
        <f t="shared" si="19"/>
        <v>0</v>
      </c>
    </row>
  </sheetData>
  <mergeCells count="33">
    <mergeCell ref="V1:W1"/>
    <mergeCell ref="A4:G4"/>
    <mergeCell ref="H4:J4"/>
    <mergeCell ref="A5:B5"/>
    <mergeCell ref="H5:J5"/>
    <mergeCell ref="B22:B26"/>
    <mergeCell ref="C37:G37"/>
    <mergeCell ref="B7:B11"/>
    <mergeCell ref="B12:B16"/>
    <mergeCell ref="B17:B21"/>
    <mergeCell ref="C34:G34"/>
    <mergeCell ref="C32:C33"/>
    <mergeCell ref="B39:G39"/>
    <mergeCell ref="A40:J40"/>
    <mergeCell ref="C28:C29"/>
    <mergeCell ref="C30:C31"/>
    <mergeCell ref="B35:B37"/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</mergeCells>
  <phoneticPr fontId="2"/>
  <conditionalFormatting sqref="B28:G28 D29:G33 B35:G35 C36:G36 B38:G39 D54 D56:G58 B60:G61">
    <cfRule type="cellIs" dxfId="3" priority="5" stopIfTrue="1" operator="equal">
      <formula>0</formula>
    </cfRule>
  </conditionalFormatting>
  <conditionalFormatting sqref="C56:C58">
    <cfRule type="cellIs" dxfId="2" priority="1" stopIfTrue="1" operator="equal">
      <formula>0</formula>
    </cfRule>
  </conditionalFormatting>
  <conditionalFormatting sqref="C22:G26">
    <cfRule type="cellIs" dxfId="1" priority="2" stopIfTrue="1" operator="equal">
      <formula>0</formula>
    </cfRule>
  </conditionalFormatting>
  <conditionalFormatting sqref="I1:I65536">
    <cfRule type="cellIs" dxfId="0" priority="3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9"/>
  <sheetViews>
    <sheetView view="pageBreakPreview" zoomScale="60" zoomScaleNormal="100" workbookViewId="0">
      <selection activeCell="E9" sqref="E9"/>
    </sheetView>
  </sheetViews>
  <sheetFormatPr defaultRowHeight="13.5" x14ac:dyDescent="0.15"/>
  <cols>
    <col min="1" max="1" width="3.75" customWidth="1"/>
    <col min="2" max="2" width="3.125" customWidth="1"/>
    <col min="3" max="3" width="25.875" customWidth="1"/>
    <col min="4" max="4" width="24.625" customWidth="1"/>
    <col min="5" max="5" width="39.125" customWidth="1"/>
  </cols>
  <sheetData>
    <row r="1" spans="1:5" ht="17.25" customHeight="1" x14ac:dyDescent="0.15">
      <c r="E1" s="79" t="s">
        <v>273</v>
      </c>
    </row>
    <row r="2" spans="1:5" ht="14.25" x14ac:dyDescent="0.15">
      <c r="A2" s="887" t="s">
        <v>274</v>
      </c>
      <c r="B2" s="887"/>
      <c r="C2" s="887"/>
      <c r="D2" s="887"/>
      <c r="E2" s="887"/>
    </row>
    <row r="3" spans="1:5" ht="14.25" x14ac:dyDescent="0.15">
      <c r="A3" s="80"/>
      <c r="B3" s="80"/>
      <c r="C3" s="80"/>
      <c r="D3" s="80"/>
      <c r="E3" s="80"/>
    </row>
    <row r="4" spans="1:5" ht="6" customHeight="1" x14ac:dyDescent="0.15"/>
    <row r="5" spans="1:5" s="83" customFormat="1" ht="30" customHeight="1" x14ac:dyDescent="0.15">
      <c r="A5" s="884" t="s">
        <v>275</v>
      </c>
      <c r="B5" s="885"/>
      <c r="C5" s="886"/>
      <c r="D5" s="81" t="s">
        <v>276</v>
      </c>
      <c r="E5" s="82" t="s">
        <v>277</v>
      </c>
    </row>
    <row r="6" spans="1:5" s="83" customFormat="1" ht="19.5" customHeight="1" x14ac:dyDescent="0.15">
      <c r="A6" s="888" t="s">
        <v>278</v>
      </c>
      <c r="B6" s="891" t="s">
        <v>279</v>
      </c>
      <c r="C6" s="892"/>
      <c r="D6" s="169">
        <f>SUM(D7:D8)</f>
        <v>0</v>
      </c>
      <c r="E6" s="85" t="s">
        <v>280</v>
      </c>
    </row>
    <row r="7" spans="1:5" s="83" customFormat="1" ht="19.5" customHeight="1" x14ac:dyDescent="0.15">
      <c r="A7" s="889"/>
      <c r="B7" s="86"/>
      <c r="C7" s="87" t="s">
        <v>281</v>
      </c>
      <c r="D7" s="584">
        <f>'24人件費'!C47</f>
        <v>0</v>
      </c>
      <c r="E7" s="89" t="s">
        <v>200</v>
      </c>
    </row>
    <row r="8" spans="1:5" s="83" customFormat="1" ht="19.5" customHeight="1" x14ac:dyDescent="0.15">
      <c r="A8" s="889"/>
      <c r="B8" s="90"/>
      <c r="C8" s="91" t="s">
        <v>282</v>
      </c>
      <c r="D8" s="585">
        <f>'24人件費'!D47</f>
        <v>0</v>
      </c>
      <c r="E8" s="89"/>
    </row>
    <row r="9" spans="1:5" s="83" customFormat="1" ht="19.5" customHeight="1" x14ac:dyDescent="0.15">
      <c r="A9" s="889"/>
      <c r="B9" s="891" t="s">
        <v>283</v>
      </c>
      <c r="C9" s="892"/>
      <c r="D9" s="169">
        <f>SUM(D10:D14)</f>
        <v>0</v>
      </c>
      <c r="E9" s="85"/>
    </row>
    <row r="10" spans="1:5" s="83" customFormat="1" ht="19.5" customHeight="1" x14ac:dyDescent="0.15">
      <c r="A10" s="889"/>
      <c r="B10" s="86"/>
      <c r="C10" s="87" t="s">
        <v>284</v>
      </c>
      <c r="D10" s="88"/>
      <c r="E10" s="93"/>
    </row>
    <row r="11" spans="1:5" s="83" customFormat="1" ht="19.5" customHeight="1" x14ac:dyDescent="0.15">
      <c r="A11" s="889"/>
      <c r="B11" s="94"/>
      <c r="C11" s="95" t="s">
        <v>285</v>
      </c>
      <c r="D11" s="96"/>
      <c r="E11" s="93"/>
    </row>
    <row r="12" spans="1:5" s="83" customFormat="1" ht="19.5" customHeight="1" x14ac:dyDescent="0.15">
      <c r="A12" s="889"/>
      <c r="B12" s="94"/>
      <c r="C12" s="95" t="s">
        <v>286</v>
      </c>
      <c r="D12" s="96"/>
      <c r="E12" s="93" t="s">
        <v>287</v>
      </c>
    </row>
    <row r="13" spans="1:5" s="83" customFormat="1" ht="19.5" customHeight="1" x14ac:dyDescent="0.15">
      <c r="A13" s="889"/>
      <c r="B13" s="94"/>
      <c r="C13" s="95" t="s">
        <v>288</v>
      </c>
      <c r="D13" s="96"/>
      <c r="E13" s="93" t="s">
        <v>289</v>
      </c>
    </row>
    <row r="14" spans="1:5" s="83" customFormat="1" ht="19.5" customHeight="1" x14ac:dyDescent="0.15">
      <c r="A14" s="889"/>
      <c r="B14" s="97"/>
      <c r="C14" s="98" t="s">
        <v>290</v>
      </c>
      <c r="D14" s="96"/>
      <c r="E14" s="93"/>
    </row>
    <row r="15" spans="1:5" s="83" customFormat="1" ht="19.5" customHeight="1" x14ac:dyDescent="0.15">
      <c r="A15" s="889"/>
      <c r="B15" s="893" t="s">
        <v>291</v>
      </c>
      <c r="C15" s="892"/>
      <c r="D15" s="169">
        <f>SUM(D16:D29)</f>
        <v>0</v>
      </c>
      <c r="E15" s="85"/>
    </row>
    <row r="16" spans="1:5" s="83" customFormat="1" ht="19.5" customHeight="1" x14ac:dyDescent="0.15">
      <c r="A16" s="889"/>
      <c r="B16" s="86"/>
      <c r="C16" s="87" t="s">
        <v>292</v>
      </c>
      <c r="D16" s="88"/>
      <c r="E16" s="93" t="s">
        <v>293</v>
      </c>
    </row>
    <row r="17" spans="1:5" s="83" customFormat="1" ht="19.5" customHeight="1" x14ac:dyDescent="0.15">
      <c r="A17" s="889"/>
      <c r="B17" s="94"/>
      <c r="C17" s="95" t="s">
        <v>294</v>
      </c>
      <c r="D17" s="96"/>
      <c r="E17" s="93" t="s">
        <v>295</v>
      </c>
    </row>
    <row r="18" spans="1:5" s="83" customFormat="1" ht="19.5" customHeight="1" x14ac:dyDescent="0.15">
      <c r="A18" s="889"/>
      <c r="B18" s="94"/>
      <c r="C18" s="95" t="s">
        <v>296</v>
      </c>
      <c r="D18" s="96"/>
      <c r="E18" s="93" t="s">
        <v>297</v>
      </c>
    </row>
    <row r="19" spans="1:5" s="83" customFormat="1" ht="19.5" customHeight="1" x14ac:dyDescent="0.15">
      <c r="A19" s="889"/>
      <c r="B19" s="94"/>
      <c r="C19" s="95" t="s">
        <v>298</v>
      </c>
      <c r="D19" s="96"/>
      <c r="E19" s="93" t="s">
        <v>299</v>
      </c>
    </row>
    <row r="20" spans="1:5" s="83" customFormat="1" ht="19.5" customHeight="1" x14ac:dyDescent="0.15">
      <c r="A20" s="889"/>
      <c r="B20" s="94"/>
      <c r="C20" s="95" t="s">
        <v>300</v>
      </c>
      <c r="D20" s="96"/>
      <c r="E20" s="93" t="s">
        <v>301</v>
      </c>
    </row>
    <row r="21" spans="1:5" s="83" customFormat="1" ht="19.5" customHeight="1" x14ac:dyDescent="0.15">
      <c r="A21" s="889"/>
      <c r="B21" s="94"/>
      <c r="C21" s="95" t="s">
        <v>302</v>
      </c>
      <c r="D21" s="96"/>
      <c r="E21" s="93" t="s">
        <v>303</v>
      </c>
    </row>
    <row r="22" spans="1:5" s="83" customFormat="1" ht="19.5" customHeight="1" x14ac:dyDescent="0.15">
      <c r="A22" s="889"/>
      <c r="B22" s="94"/>
      <c r="C22" s="95" t="s">
        <v>304</v>
      </c>
      <c r="D22" s="96"/>
      <c r="E22" s="93" t="s">
        <v>305</v>
      </c>
    </row>
    <row r="23" spans="1:5" s="83" customFormat="1" ht="19.5" customHeight="1" x14ac:dyDescent="0.15">
      <c r="A23" s="889"/>
      <c r="B23" s="94"/>
      <c r="C23" s="95" t="s">
        <v>306</v>
      </c>
      <c r="D23" s="96"/>
      <c r="E23" s="93" t="s">
        <v>307</v>
      </c>
    </row>
    <row r="24" spans="1:5" s="83" customFormat="1" ht="19.5" customHeight="1" x14ac:dyDescent="0.15">
      <c r="A24" s="889"/>
      <c r="B24" s="94"/>
      <c r="C24" s="95" t="s">
        <v>308</v>
      </c>
      <c r="D24" s="96"/>
      <c r="E24" s="93"/>
    </row>
    <row r="25" spans="1:5" s="83" customFormat="1" ht="19.5" customHeight="1" x14ac:dyDescent="0.15">
      <c r="A25" s="889"/>
      <c r="B25" s="94"/>
      <c r="C25" s="95" t="s">
        <v>309</v>
      </c>
      <c r="D25" s="96"/>
      <c r="E25" s="93"/>
    </row>
    <row r="26" spans="1:5" s="83" customFormat="1" ht="19.5" customHeight="1" x14ac:dyDescent="0.15">
      <c r="A26" s="889"/>
      <c r="B26" s="94"/>
      <c r="C26" s="95" t="s">
        <v>310</v>
      </c>
      <c r="D26" s="96"/>
      <c r="E26" s="93" t="s">
        <v>311</v>
      </c>
    </row>
    <row r="27" spans="1:5" s="83" customFormat="1" ht="19.5" customHeight="1" x14ac:dyDescent="0.15">
      <c r="A27" s="889"/>
      <c r="B27" s="94"/>
      <c r="C27" s="95" t="s">
        <v>312</v>
      </c>
      <c r="D27" s="96"/>
      <c r="E27" s="93" t="s">
        <v>313</v>
      </c>
    </row>
    <row r="28" spans="1:5" s="83" customFormat="1" ht="19.5" customHeight="1" x14ac:dyDescent="0.15">
      <c r="A28" s="889"/>
      <c r="B28" s="94"/>
      <c r="C28" s="95" t="s">
        <v>314</v>
      </c>
      <c r="D28" s="96"/>
      <c r="E28" s="93" t="s">
        <v>315</v>
      </c>
    </row>
    <row r="29" spans="1:5" s="83" customFormat="1" ht="19.5" customHeight="1" x14ac:dyDescent="0.15">
      <c r="A29" s="889"/>
      <c r="B29" s="94"/>
      <c r="C29" s="99" t="s">
        <v>316</v>
      </c>
      <c r="D29" s="100"/>
      <c r="E29" s="101"/>
    </row>
    <row r="30" spans="1:5" s="83" customFormat="1" ht="19.5" customHeight="1" x14ac:dyDescent="0.15">
      <c r="A30" s="889"/>
      <c r="B30" s="893" t="s">
        <v>317</v>
      </c>
      <c r="C30" s="892"/>
      <c r="D30" s="169">
        <f>SUM(D31:D32)</f>
        <v>0</v>
      </c>
      <c r="E30" s="85"/>
    </row>
    <row r="31" spans="1:5" s="83" customFormat="1" ht="19.5" customHeight="1" x14ac:dyDescent="0.15">
      <c r="A31" s="889"/>
      <c r="B31" s="102"/>
      <c r="C31" s="102" t="s">
        <v>318</v>
      </c>
      <c r="D31" s="88"/>
      <c r="E31" s="93"/>
    </row>
    <row r="32" spans="1:5" s="83" customFormat="1" ht="19.5" customHeight="1" x14ac:dyDescent="0.15">
      <c r="A32" s="889"/>
      <c r="B32" s="103"/>
      <c r="C32" s="103" t="s">
        <v>316</v>
      </c>
      <c r="D32" s="92"/>
      <c r="E32" s="104" t="s">
        <v>319</v>
      </c>
    </row>
    <row r="33" spans="1:5" s="83" customFormat="1" ht="21.75" customHeight="1" x14ac:dyDescent="0.15">
      <c r="A33" s="889"/>
      <c r="B33" s="894" t="s">
        <v>320</v>
      </c>
      <c r="C33" s="895"/>
      <c r="D33" s="170">
        <f>SUM(D34:D36)</f>
        <v>0</v>
      </c>
      <c r="E33" s="93"/>
    </row>
    <row r="34" spans="1:5" s="83" customFormat="1" ht="21.75" customHeight="1" x14ac:dyDescent="0.15">
      <c r="A34" s="889"/>
      <c r="B34" s="86"/>
      <c r="C34" s="105" t="s">
        <v>321</v>
      </c>
      <c r="D34" s="84"/>
      <c r="E34" s="93"/>
    </row>
    <row r="35" spans="1:5" s="83" customFormat="1" ht="21.75" customHeight="1" x14ac:dyDescent="0.15">
      <c r="A35" s="889"/>
      <c r="B35" s="94"/>
      <c r="C35" s="105" t="s">
        <v>316</v>
      </c>
      <c r="D35" s="92"/>
      <c r="E35" s="93"/>
    </row>
    <row r="36" spans="1:5" s="83" customFormat="1" ht="21.75" customHeight="1" x14ac:dyDescent="0.15">
      <c r="A36" s="890"/>
      <c r="B36" s="97"/>
      <c r="C36" s="106"/>
      <c r="D36" s="92"/>
      <c r="E36" s="93"/>
    </row>
    <row r="37" spans="1:5" s="83" customFormat="1" ht="23.25" customHeight="1" x14ac:dyDescent="0.15">
      <c r="A37" s="884" t="s">
        <v>322</v>
      </c>
      <c r="B37" s="885"/>
      <c r="C37" s="886"/>
      <c r="D37" s="169">
        <f>D6+D9+D15+D30+D33</f>
        <v>0</v>
      </c>
      <c r="E37" s="107"/>
    </row>
    <row r="39" spans="1:5" x14ac:dyDescent="0.15">
      <c r="B39" t="s">
        <v>323</v>
      </c>
    </row>
  </sheetData>
  <mergeCells count="9">
    <mergeCell ref="A37:C37"/>
    <mergeCell ref="A2:E2"/>
    <mergeCell ref="A5:C5"/>
    <mergeCell ref="A6:A36"/>
    <mergeCell ref="B6:C6"/>
    <mergeCell ref="B9:C9"/>
    <mergeCell ref="B15:C15"/>
    <mergeCell ref="B30:C30"/>
    <mergeCell ref="B33:C33"/>
  </mergeCells>
  <phoneticPr fontId="2"/>
  <pageMargins left="0.78740157480314965" right="0.78740157480314965" top="0.78740157480314965" bottom="0.78740157480314965" header="0.51181102362204722" footer="0.51181102362204722"/>
  <pageSetup paperSize="9" scale="90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0"/>
  <sheetViews>
    <sheetView showGridLines="0" view="pageBreakPreview" zoomScaleNormal="100" zoomScaleSheetLayoutView="100" workbookViewId="0">
      <selection activeCell="G42" sqref="G42"/>
    </sheetView>
  </sheetViews>
  <sheetFormatPr defaultRowHeight="11.25" x14ac:dyDescent="0.15"/>
  <cols>
    <col min="1" max="1" width="9.875" style="108" customWidth="1"/>
    <col min="2" max="2" width="10" style="140" customWidth="1"/>
    <col min="3" max="5" width="10.75" style="140" customWidth="1"/>
    <col min="6" max="6" width="10.75" style="108" customWidth="1"/>
    <col min="7" max="7" width="10.75" style="108" bestFit="1" customWidth="1"/>
    <col min="8" max="8" width="13.625" style="108" customWidth="1"/>
    <col min="9" max="16384" width="9" style="108"/>
  </cols>
  <sheetData>
    <row r="1" spans="1:8" ht="18" customHeight="1" x14ac:dyDescent="0.15">
      <c r="H1" s="109" t="s">
        <v>324</v>
      </c>
    </row>
    <row r="2" spans="1:8" ht="17.25" x14ac:dyDescent="0.15">
      <c r="A2" s="110" t="s">
        <v>325</v>
      </c>
      <c r="H2" s="111"/>
    </row>
    <row r="3" spans="1:8" ht="1.5" customHeight="1" x14ac:dyDescent="0.15">
      <c r="A3" s="110"/>
      <c r="H3" s="111"/>
    </row>
    <row r="4" spans="1:8" ht="14.25" customHeight="1" x14ac:dyDescent="0.15">
      <c r="H4" s="112" t="s">
        <v>127</v>
      </c>
    </row>
    <row r="5" spans="1:8" ht="14.25" customHeight="1" x14ac:dyDescent="0.15">
      <c r="A5" s="925" t="s">
        <v>326</v>
      </c>
      <c r="B5" s="141" t="s">
        <v>327</v>
      </c>
      <c r="C5" s="928" t="s">
        <v>328</v>
      </c>
      <c r="D5" s="928" t="s">
        <v>329</v>
      </c>
      <c r="E5" s="928" t="s">
        <v>330</v>
      </c>
      <c r="F5" s="930" t="s">
        <v>331</v>
      </c>
      <c r="G5" s="930" t="s">
        <v>332</v>
      </c>
      <c r="H5" s="918" t="s">
        <v>81</v>
      </c>
    </row>
    <row r="6" spans="1:8" ht="14.25" customHeight="1" x14ac:dyDescent="0.15">
      <c r="A6" s="926"/>
      <c r="B6" s="142" t="s">
        <v>333</v>
      </c>
      <c r="C6" s="929"/>
      <c r="D6" s="929"/>
      <c r="E6" s="929"/>
      <c r="F6" s="931"/>
      <c r="G6" s="931"/>
      <c r="H6" s="919"/>
    </row>
    <row r="7" spans="1:8" ht="14.25" customHeight="1" thickBot="1" x14ac:dyDescent="0.2">
      <c r="A7" s="927"/>
      <c r="B7" s="143" t="s">
        <v>334</v>
      </c>
      <c r="C7" s="144" t="s">
        <v>76</v>
      </c>
      <c r="D7" s="145" t="s">
        <v>69</v>
      </c>
      <c r="E7" s="145" t="s">
        <v>70</v>
      </c>
      <c r="F7" s="114" t="s">
        <v>335</v>
      </c>
      <c r="G7" s="113" t="s">
        <v>336</v>
      </c>
      <c r="H7" s="920"/>
    </row>
    <row r="8" spans="1:8" ht="17.100000000000001" customHeight="1" x14ac:dyDescent="0.15">
      <c r="A8" s="921" t="s">
        <v>337</v>
      </c>
      <c r="B8" s="146"/>
      <c r="C8" s="147"/>
      <c r="D8" s="147"/>
      <c r="E8" s="147"/>
      <c r="F8" s="128">
        <f>(C8+D8)*12+E8</f>
        <v>0</v>
      </c>
      <c r="G8" s="129">
        <f>+F8*B8</f>
        <v>0</v>
      </c>
      <c r="H8" s="115"/>
    </row>
    <row r="9" spans="1:8" ht="17.100000000000001" customHeight="1" x14ac:dyDescent="0.15">
      <c r="A9" s="897"/>
      <c r="B9" s="148"/>
      <c r="C9" s="149"/>
      <c r="D9" s="149"/>
      <c r="E9" s="149"/>
      <c r="F9" s="130">
        <f>(C9+D9)*12+E9</f>
        <v>0</v>
      </c>
      <c r="G9" s="131">
        <f>+F9*B9</f>
        <v>0</v>
      </c>
      <c r="H9" s="116"/>
    </row>
    <row r="10" spans="1:8" ht="17.100000000000001" customHeight="1" x14ac:dyDescent="0.15">
      <c r="A10" s="898"/>
      <c r="B10" s="165">
        <f>SUM(B8:B9)</f>
        <v>0</v>
      </c>
      <c r="C10" s="150"/>
      <c r="D10" s="150"/>
      <c r="E10" s="150"/>
      <c r="F10" s="132"/>
      <c r="G10" s="133">
        <f>SUM(G8:G9)</f>
        <v>0</v>
      </c>
      <c r="H10" s="117"/>
    </row>
    <row r="11" spans="1:8" ht="17.100000000000001" customHeight="1" x14ac:dyDescent="0.15">
      <c r="A11" s="896" t="s">
        <v>338</v>
      </c>
      <c r="B11" s="151"/>
      <c r="C11" s="152"/>
      <c r="D11" s="152"/>
      <c r="E11" s="152"/>
      <c r="F11" s="134">
        <f>(C11+D11)*12+E11</f>
        <v>0</v>
      </c>
      <c r="G11" s="135">
        <f>+F11*B11</f>
        <v>0</v>
      </c>
      <c r="H11" s="118"/>
    </row>
    <row r="12" spans="1:8" ht="17.100000000000001" customHeight="1" x14ac:dyDescent="0.15">
      <c r="A12" s="897"/>
      <c r="B12" s="148"/>
      <c r="C12" s="149"/>
      <c r="D12" s="149"/>
      <c r="E12" s="149"/>
      <c r="F12" s="130">
        <f>(C12+D12)*12+E12</f>
        <v>0</v>
      </c>
      <c r="G12" s="131">
        <f>+F12*B12</f>
        <v>0</v>
      </c>
      <c r="H12" s="116"/>
    </row>
    <row r="13" spans="1:8" ht="17.100000000000001" customHeight="1" x14ac:dyDescent="0.15">
      <c r="A13" s="898"/>
      <c r="B13" s="165">
        <f>SUM(B11:B12)</f>
        <v>0</v>
      </c>
      <c r="C13" s="150"/>
      <c r="D13" s="150"/>
      <c r="E13" s="150"/>
      <c r="F13" s="132"/>
      <c r="G13" s="133">
        <f>SUM(G11:G12)</f>
        <v>0</v>
      </c>
      <c r="H13" s="117"/>
    </row>
    <row r="14" spans="1:8" ht="17.100000000000001" customHeight="1" x14ac:dyDescent="0.15">
      <c r="A14" s="896" t="s">
        <v>339</v>
      </c>
      <c r="B14" s="151"/>
      <c r="C14" s="152"/>
      <c r="D14" s="152"/>
      <c r="E14" s="152"/>
      <c r="F14" s="134">
        <f>(C14+D14)*12+E14</f>
        <v>0</v>
      </c>
      <c r="G14" s="135">
        <f>+F14*B14</f>
        <v>0</v>
      </c>
      <c r="H14" s="118"/>
    </row>
    <row r="15" spans="1:8" ht="17.100000000000001" customHeight="1" x14ac:dyDescent="0.15">
      <c r="A15" s="897"/>
      <c r="B15" s="148"/>
      <c r="C15" s="149"/>
      <c r="D15" s="149"/>
      <c r="E15" s="149"/>
      <c r="F15" s="130">
        <f>(C15+D15)*12+E15</f>
        <v>0</v>
      </c>
      <c r="G15" s="131">
        <f>+F15*B15</f>
        <v>0</v>
      </c>
      <c r="H15" s="116"/>
    </row>
    <row r="16" spans="1:8" ht="17.100000000000001" customHeight="1" x14ac:dyDescent="0.15">
      <c r="A16" s="898"/>
      <c r="B16" s="165">
        <f>SUM(B14:B15)</f>
        <v>0</v>
      </c>
      <c r="C16" s="150"/>
      <c r="D16" s="150"/>
      <c r="E16" s="150"/>
      <c r="F16" s="132"/>
      <c r="G16" s="133">
        <f>SUM(G14:G15)</f>
        <v>0</v>
      </c>
      <c r="H16" s="117"/>
    </row>
    <row r="17" spans="1:8" ht="17.100000000000001" customHeight="1" x14ac:dyDescent="0.15">
      <c r="A17" s="896" t="s">
        <v>340</v>
      </c>
      <c r="B17" s="151"/>
      <c r="C17" s="152"/>
      <c r="D17" s="152"/>
      <c r="E17" s="152"/>
      <c r="F17" s="134">
        <f>(C17+D17)*12+E17</f>
        <v>0</v>
      </c>
      <c r="G17" s="135">
        <f>+F17*B17</f>
        <v>0</v>
      </c>
      <c r="H17" s="118"/>
    </row>
    <row r="18" spans="1:8" ht="17.100000000000001" customHeight="1" x14ac:dyDescent="0.15">
      <c r="A18" s="897"/>
      <c r="B18" s="148"/>
      <c r="C18" s="149"/>
      <c r="D18" s="149"/>
      <c r="E18" s="149"/>
      <c r="F18" s="130">
        <f>(C18+D18)*12+E18</f>
        <v>0</v>
      </c>
      <c r="G18" s="131">
        <f>+F18*B18</f>
        <v>0</v>
      </c>
      <c r="H18" s="116"/>
    </row>
    <row r="19" spans="1:8" ht="17.100000000000001" customHeight="1" x14ac:dyDescent="0.15">
      <c r="A19" s="898"/>
      <c r="B19" s="165">
        <f>SUM(B17:B18)</f>
        <v>0</v>
      </c>
      <c r="C19" s="150"/>
      <c r="D19" s="150"/>
      <c r="E19" s="150"/>
      <c r="F19" s="132"/>
      <c r="G19" s="133">
        <f>SUM(G17:G18)</f>
        <v>0</v>
      </c>
      <c r="H19" s="117"/>
    </row>
    <row r="20" spans="1:8" ht="17.100000000000001" customHeight="1" x14ac:dyDescent="0.15">
      <c r="A20" s="922" t="s">
        <v>341</v>
      </c>
      <c r="B20" s="151"/>
      <c r="C20" s="152"/>
      <c r="D20" s="152"/>
      <c r="E20" s="152"/>
      <c r="F20" s="134">
        <f>(C20+D20)*12+E20</f>
        <v>0</v>
      </c>
      <c r="G20" s="135">
        <f>+F20*B20</f>
        <v>0</v>
      </c>
      <c r="H20" s="118"/>
    </row>
    <row r="21" spans="1:8" ht="17.100000000000001" customHeight="1" x14ac:dyDescent="0.15">
      <c r="A21" s="923"/>
      <c r="B21" s="148"/>
      <c r="C21" s="149"/>
      <c r="D21" s="149"/>
      <c r="E21" s="149"/>
      <c r="F21" s="130">
        <f>(C21+D21)*12+E21</f>
        <v>0</v>
      </c>
      <c r="G21" s="131">
        <f>+F21*B21</f>
        <v>0</v>
      </c>
      <c r="H21" s="116"/>
    </row>
    <row r="22" spans="1:8" ht="17.100000000000001" customHeight="1" x14ac:dyDescent="0.15">
      <c r="A22" s="924"/>
      <c r="B22" s="165">
        <f>SUM(B20:B21)</f>
        <v>0</v>
      </c>
      <c r="C22" s="150"/>
      <c r="D22" s="150"/>
      <c r="E22" s="150"/>
      <c r="F22" s="132"/>
      <c r="G22" s="133">
        <f>SUM(G20:G21)</f>
        <v>0</v>
      </c>
      <c r="H22" s="117"/>
    </row>
    <row r="23" spans="1:8" ht="17.100000000000001" customHeight="1" x14ac:dyDescent="0.15">
      <c r="A23" s="922" t="s">
        <v>342</v>
      </c>
      <c r="B23" s="151"/>
      <c r="C23" s="152"/>
      <c r="D23" s="152"/>
      <c r="E23" s="152"/>
      <c r="F23" s="134">
        <f>(C23+D23)*12+E23</f>
        <v>0</v>
      </c>
      <c r="G23" s="135">
        <f>+F23*B23</f>
        <v>0</v>
      </c>
      <c r="H23" s="118"/>
    </row>
    <row r="24" spans="1:8" ht="17.100000000000001" customHeight="1" x14ac:dyDescent="0.15">
      <c r="A24" s="923"/>
      <c r="B24" s="148"/>
      <c r="C24" s="149"/>
      <c r="D24" s="149"/>
      <c r="E24" s="149"/>
      <c r="F24" s="130">
        <f>(C24+D24)*12+E24</f>
        <v>0</v>
      </c>
      <c r="G24" s="131">
        <f>+F24*B24</f>
        <v>0</v>
      </c>
      <c r="H24" s="116"/>
    </row>
    <row r="25" spans="1:8" ht="17.100000000000001" customHeight="1" x14ac:dyDescent="0.15">
      <c r="A25" s="924"/>
      <c r="B25" s="165">
        <f>SUM(B23:B24)</f>
        <v>0</v>
      </c>
      <c r="C25" s="150"/>
      <c r="D25" s="150"/>
      <c r="E25" s="150"/>
      <c r="F25" s="132"/>
      <c r="G25" s="133">
        <f>SUM(G23:G24)</f>
        <v>0</v>
      </c>
      <c r="H25" s="117"/>
    </row>
    <row r="26" spans="1:8" ht="17.100000000000001" customHeight="1" x14ac:dyDescent="0.15">
      <c r="A26" s="896" t="s">
        <v>343</v>
      </c>
      <c r="B26" s="151"/>
      <c r="C26" s="152"/>
      <c r="D26" s="152"/>
      <c r="E26" s="152"/>
      <c r="F26" s="134">
        <f>(C26+D26)*12+E26</f>
        <v>0</v>
      </c>
      <c r="G26" s="135">
        <f>+F26*B26</f>
        <v>0</v>
      </c>
      <c r="H26" s="118"/>
    </row>
    <row r="27" spans="1:8" ht="17.100000000000001" customHeight="1" x14ac:dyDescent="0.15">
      <c r="A27" s="897"/>
      <c r="B27" s="148"/>
      <c r="C27" s="149"/>
      <c r="D27" s="149"/>
      <c r="E27" s="149"/>
      <c r="F27" s="130">
        <f>(C27+D27)*12+E27</f>
        <v>0</v>
      </c>
      <c r="G27" s="131">
        <f>+F27*B27</f>
        <v>0</v>
      </c>
      <c r="H27" s="116"/>
    </row>
    <row r="28" spans="1:8" ht="17.100000000000001" customHeight="1" x14ac:dyDescent="0.15">
      <c r="A28" s="898"/>
      <c r="B28" s="165">
        <f>SUM(B26:B27)</f>
        <v>0</v>
      </c>
      <c r="C28" s="150"/>
      <c r="D28" s="150"/>
      <c r="E28" s="150"/>
      <c r="F28" s="132"/>
      <c r="G28" s="133">
        <f>SUM(G26:G27)</f>
        <v>0</v>
      </c>
      <c r="H28" s="117"/>
    </row>
    <row r="29" spans="1:8" ht="17.100000000000001" customHeight="1" x14ac:dyDescent="0.15">
      <c r="A29" s="896" t="s">
        <v>344</v>
      </c>
      <c r="B29" s="151"/>
      <c r="C29" s="152"/>
      <c r="D29" s="152"/>
      <c r="E29" s="152"/>
      <c r="F29" s="134">
        <f>(C29+D29)*12+E29</f>
        <v>0</v>
      </c>
      <c r="G29" s="135">
        <f>+F29*B29</f>
        <v>0</v>
      </c>
      <c r="H29" s="118"/>
    </row>
    <row r="30" spans="1:8" ht="17.100000000000001" customHeight="1" x14ac:dyDescent="0.15">
      <c r="A30" s="897"/>
      <c r="B30" s="148"/>
      <c r="C30" s="149"/>
      <c r="D30" s="149"/>
      <c r="E30" s="149"/>
      <c r="F30" s="130">
        <f>(C30+D30)*12+E30</f>
        <v>0</v>
      </c>
      <c r="G30" s="131">
        <f>+F30*B30</f>
        <v>0</v>
      </c>
      <c r="H30" s="116"/>
    </row>
    <row r="31" spans="1:8" ht="17.100000000000001" customHeight="1" x14ac:dyDescent="0.15">
      <c r="A31" s="898"/>
      <c r="B31" s="165">
        <f>SUM(B29:B30)</f>
        <v>0</v>
      </c>
      <c r="C31" s="150"/>
      <c r="D31" s="150"/>
      <c r="E31" s="150"/>
      <c r="F31" s="132"/>
      <c r="G31" s="133">
        <f>SUM(G29:G30)</f>
        <v>0</v>
      </c>
      <c r="H31" s="117"/>
    </row>
    <row r="32" spans="1:8" ht="17.100000000000001" customHeight="1" x14ac:dyDescent="0.15">
      <c r="A32" s="896" t="s">
        <v>345</v>
      </c>
      <c r="B32" s="151"/>
      <c r="C32" s="152"/>
      <c r="D32" s="152"/>
      <c r="E32" s="152"/>
      <c r="F32" s="134">
        <f>(C32+D32)*12+E32</f>
        <v>0</v>
      </c>
      <c r="G32" s="135">
        <f>+F32*B32</f>
        <v>0</v>
      </c>
      <c r="H32" s="118"/>
    </row>
    <row r="33" spans="1:8" ht="17.100000000000001" customHeight="1" x14ac:dyDescent="0.15">
      <c r="A33" s="897"/>
      <c r="B33" s="148"/>
      <c r="C33" s="149"/>
      <c r="D33" s="149"/>
      <c r="E33" s="149"/>
      <c r="F33" s="130">
        <f>(C33+D33)*12+E33</f>
        <v>0</v>
      </c>
      <c r="G33" s="131">
        <f>+F33*B33</f>
        <v>0</v>
      </c>
      <c r="H33" s="116"/>
    </row>
    <row r="34" spans="1:8" ht="17.100000000000001" customHeight="1" x14ac:dyDescent="0.15">
      <c r="A34" s="898"/>
      <c r="B34" s="165">
        <f>SUM(B32:B33)</f>
        <v>0</v>
      </c>
      <c r="C34" s="150"/>
      <c r="D34" s="150"/>
      <c r="E34" s="150"/>
      <c r="F34" s="132"/>
      <c r="G34" s="133">
        <f>SUM(G32:G33)</f>
        <v>0</v>
      </c>
      <c r="H34" s="117"/>
    </row>
    <row r="35" spans="1:8" ht="17.100000000000001" customHeight="1" x14ac:dyDescent="0.15">
      <c r="A35" s="896" t="s">
        <v>346</v>
      </c>
      <c r="B35" s="151"/>
      <c r="C35" s="152"/>
      <c r="D35" s="152"/>
      <c r="E35" s="152"/>
      <c r="F35" s="134">
        <f>(C35+D35)*12+E35</f>
        <v>0</v>
      </c>
      <c r="G35" s="135">
        <f>+F35*B35</f>
        <v>0</v>
      </c>
      <c r="H35" s="118"/>
    </row>
    <row r="36" spans="1:8" ht="17.100000000000001" customHeight="1" x14ac:dyDescent="0.15">
      <c r="A36" s="897"/>
      <c r="B36" s="148"/>
      <c r="C36" s="149"/>
      <c r="D36" s="149"/>
      <c r="E36" s="149"/>
      <c r="F36" s="130">
        <f>(C36+D36)*12+E36</f>
        <v>0</v>
      </c>
      <c r="G36" s="131">
        <f>+F36*B36</f>
        <v>0</v>
      </c>
      <c r="H36" s="116"/>
    </row>
    <row r="37" spans="1:8" ht="17.100000000000001" customHeight="1" x14ac:dyDescent="0.15">
      <c r="A37" s="898"/>
      <c r="B37" s="165">
        <f>SUM(B35:B36)</f>
        <v>0</v>
      </c>
      <c r="C37" s="150"/>
      <c r="D37" s="150"/>
      <c r="E37" s="150"/>
      <c r="F37" s="132"/>
      <c r="G37" s="133">
        <f>SUM(G35:G36)</f>
        <v>0</v>
      </c>
      <c r="H37" s="117"/>
    </row>
    <row r="38" spans="1:8" ht="17.100000000000001" customHeight="1" x14ac:dyDescent="0.15">
      <c r="A38" s="916"/>
      <c r="B38" s="151"/>
      <c r="C38" s="152"/>
      <c r="D38" s="152"/>
      <c r="E38" s="152"/>
      <c r="F38" s="134">
        <f>(C38+D38)*12+E38</f>
        <v>0</v>
      </c>
      <c r="G38" s="134">
        <f>+F38*B38</f>
        <v>0</v>
      </c>
      <c r="H38" s="118"/>
    </row>
    <row r="39" spans="1:8" ht="17.100000000000001" customHeight="1" x14ac:dyDescent="0.15">
      <c r="A39" s="917"/>
      <c r="B39" s="148"/>
      <c r="C39" s="149"/>
      <c r="D39" s="149"/>
      <c r="E39" s="149"/>
      <c r="F39" s="130">
        <f>(C39+D39)*12+E39</f>
        <v>0</v>
      </c>
      <c r="G39" s="130">
        <f>+F39*B39</f>
        <v>0</v>
      </c>
      <c r="H39" s="116"/>
    </row>
    <row r="40" spans="1:8" ht="17.100000000000001" customHeight="1" thickBot="1" x14ac:dyDescent="0.2">
      <c r="A40" s="917"/>
      <c r="B40" s="166">
        <f>SUM(B38:B39)</f>
        <v>0</v>
      </c>
      <c r="C40" s="153"/>
      <c r="D40" s="153"/>
      <c r="E40" s="153"/>
      <c r="F40" s="136"/>
      <c r="G40" s="137">
        <f>SUM(G38:G39)</f>
        <v>0</v>
      </c>
      <c r="H40" s="119"/>
    </row>
    <row r="41" spans="1:8" ht="19.5" customHeight="1" x14ac:dyDescent="0.15">
      <c r="A41" s="905" t="s">
        <v>42</v>
      </c>
      <c r="B41" s="906"/>
      <c r="C41" s="154"/>
      <c r="D41" s="155"/>
      <c r="E41" s="156"/>
      <c r="F41" s="138"/>
      <c r="G41" s="139">
        <f>SUM(G40,G37,G34,G31,G28,G25,G22,G19,G16,G13,G10)</f>
        <v>0</v>
      </c>
      <c r="H41" s="120"/>
    </row>
    <row r="42" spans="1:8" ht="9.75" customHeight="1" x14ac:dyDescent="0.15">
      <c r="A42" s="121"/>
      <c r="B42" s="157"/>
      <c r="C42" s="158"/>
      <c r="D42" s="158"/>
      <c r="E42" s="159"/>
      <c r="F42" s="122"/>
      <c r="G42" s="122"/>
      <c r="H42" s="122"/>
    </row>
    <row r="43" spans="1:8" ht="17.100000000000001" customHeight="1" x14ac:dyDescent="0.15">
      <c r="A43" s="907"/>
      <c r="B43" s="908"/>
      <c r="C43" s="160" t="s">
        <v>347</v>
      </c>
      <c r="D43" s="160" t="s">
        <v>282</v>
      </c>
      <c r="E43" s="160" t="s">
        <v>348</v>
      </c>
      <c r="F43" s="123"/>
      <c r="G43" s="124"/>
      <c r="H43" s="124"/>
    </row>
    <row r="44" spans="1:8" x14ac:dyDescent="0.15">
      <c r="A44" s="125"/>
      <c r="B44" s="161"/>
      <c r="C44" s="162" t="s">
        <v>72</v>
      </c>
      <c r="D44" s="162" t="s">
        <v>113</v>
      </c>
      <c r="E44" s="162" t="s">
        <v>349</v>
      </c>
      <c r="F44" s="123"/>
      <c r="G44" s="124"/>
      <c r="H44" s="124"/>
    </row>
    <row r="45" spans="1:8" ht="17.100000000000001" customHeight="1" x14ac:dyDescent="0.15">
      <c r="A45" s="909" t="s">
        <v>350</v>
      </c>
      <c r="B45" s="910"/>
      <c r="C45" s="167">
        <f>SUM(G8,G11,G14,G17,G20,G23,G26,G29,G32,G35,G38)</f>
        <v>0</v>
      </c>
      <c r="D45" s="163"/>
      <c r="E45" s="167">
        <f>SUM(C45:D45)</f>
        <v>0</v>
      </c>
      <c r="F45" s="123"/>
      <c r="G45" s="124"/>
      <c r="H45" s="124"/>
    </row>
    <row r="46" spans="1:8" ht="17.100000000000001" customHeight="1" x14ac:dyDescent="0.15">
      <c r="A46" s="911" t="s">
        <v>351</v>
      </c>
      <c r="B46" s="912"/>
      <c r="C46" s="167">
        <f>SUM(G9,G12,G15,G18,G21,G24,G27,G30,G33,G36,G39)</f>
        <v>0</v>
      </c>
      <c r="D46" s="164"/>
      <c r="E46" s="167">
        <f>SUM(C46:D46)</f>
        <v>0</v>
      </c>
      <c r="F46" s="123"/>
      <c r="G46" s="124"/>
      <c r="H46" s="124"/>
    </row>
    <row r="47" spans="1:8" ht="17.100000000000001" customHeight="1" x14ac:dyDescent="0.15">
      <c r="A47" s="913" t="s">
        <v>42</v>
      </c>
      <c r="B47" s="914"/>
      <c r="C47" s="168">
        <f>SUM(C45:C46)</f>
        <v>0</v>
      </c>
      <c r="D47" s="168">
        <f>SUM(D45:D46)</f>
        <v>0</v>
      </c>
      <c r="E47" s="168">
        <f>SUM(E45:E46)</f>
        <v>0</v>
      </c>
      <c r="F47" s="123"/>
      <c r="G47" s="124"/>
      <c r="H47" s="124"/>
    </row>
    <row r="48" spans="1:8" ht="9.75" customHeight="1" x14ac:dyDescent="0.15">
      <c r="A48" s="915"/>
      <c r="B48" s="915"/>
      <c r="C48" s="158"/>
      <c r="D48" s="158"/>
      <c r="E48" s="158"/>
      <c r="F48" s="126"/>
      <c r="G48" s="126"/>
      <c r="H48" s="126"/>
    </row>
    <row r="49" spans="1:8" ht="19.5" customHeight="1" x14ac:dyDescent="0.15">
      <c r="A49" s="899" t="s">
        <v>352</v>
      </c>
      <c r="B49" s="900"/>
      <c r="C49" s="901"/>
      <c r="D49" s="902"/>
      <c r="E49" s="903"/>
      <c r="F49" s="903"/>
      <c r="G49" s="903"/>
      <c r="H49" s="904"/>
    </row>
    <row r="50" spans="1:8" ht="17.100000000000001" customHeight="1" x14ac:dyDescent="0.15">
      <c r="A50" s="127" t="s">
        <v>353</v>
      </c>
    </row>
  </sheetData>
  <mergeCells count="26">
    <mergeCell ref="A23:A25"/>
    <mergeCell ref="A26:A28"/>
    <mergeCell ref="A29:A31"/>
    <mergeCell ref="A20:A22"/>
    <mergeCell ref="A5:A7"/>
    <mergeCell ref="C5:C6"/>
    <mergeCell ref="D5:D6"/>
    <mergeCell ref="E5:E6"/>
    <mergeCell ref="H5:H7"/>
    <mergeCell ref="A8:A10"/>
    <mergeCell ref="A11:A13"/>
    <mergeCell ref="A14:A16"/>
    <mergeCell ref="A17:A19"/>
    <mergeCell ref="F5:F6"/>
    <mergeCell ref="G5:G6"/>
    <mergeCell ref="A32:A34"/>
    <mergeCell ref="A35:A37"/>
    <mergeCell ref="A49:C49"/>
    <mergeCell ref="D49:H49"/>
    <mergeCell ref="A41:B41"/>
    <mergeCell ref="A43:B43"/>
    <mergeCell ref="A45:B45"/>
    <mergeCell ref="A46:B46"/>
    <mergeCell ref="A47:B47"/>
    <mergeCell ref="A48:B48"/>
    <mergeCell ref="A38:A40"/>
  </mergeCells>
  <phoneticPr fontId="2"/>
  <pageMargins left="0.86614173228346458" right="0.39370078740157483" top="0.59055118110236227" bottom="0.59055118110236227" header="0.31496062992125984" footer="0.3149606299212598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24収支総括表</vt:lpstr>
      <vt:lpstr>24入所収入</vt:lpstr>
      <vt:lpstr>24短期収入</vt:lpstr>
      <vt:lpstr>24通所収入</vt:lpstr>
      <vt:lpstr>24収入積算</vt:lpstr>
      <vt:lpstr>24支出</vt:lpstr>
      <vt:lpstr>24人件費</vt:lpstr>
      <vt:lpstr>'24支出'!Print_Area</vt:lpstr>
      <vt:lpstr>'24収支総括表'!Print_Area</vt:lpstr>
      <vt:lpstr>'24収入積算'!Print_Area</vt:lpstr>
      <vt:lpstr>'24人件費'!Print_Area</vt:lpstr>
      <vt:lpstr>'24短期収入'!Print_Area</vt:lpstr>
      <vt:lpstr>'24通所収入'!Print_Area</vt:lpstr>
      <vt:lpstr>'24入所収入'!Print_Area</vt:lpstr>
      <vt:lpstr>'24収支総括表'!Print_Titles</vt:lpstr>
      <vt:lpstr>'24収入積算'!Print_Titles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伊藤　雅子</cp:lastModifiedBy>
  <cp:lastPrinted>2014-08-18T01:37:52Z</cp:lastPrinted>
  <dcterms:created xsi:type="dcterms:W3CDTF">2007-07-31T05:25:02Z</dcterms:created>
  <dcterms:modified xsi:type="dcterms:W3CDTF">2025-05-07T09:02:06Z</dcterms:modified>
</cp:coreProperties>
</file>