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80"/>
  </bookViews>
  <sheets>
    <sheet name="全事業合計" sheetId="21" r:id="rId1"/>
    <sheet name="老健の収支表" sheetId="13" r:id="rId2"/>
    <sheet name="訪問看護の収支表" sheetId="20" r:id="rId3"/>
    <sheet name="入所収入" sheetId="14" r:id="rId4"/>
    <sheet name="短期収入" sheetId="15" r:id="rId5"/>
    <sheet name="通所収入" sheetId="19" r:id="rId6"/>
    <sheet name="収入積算" sheetId="17" r:id="rId7"/>
  </sheets>
  <definedNames>
    <definedName name="_xlnm.Print_Area" localSheetId="0">全事業合計!$B$1:$S$43</definedName>
    <definedName name="_xlnm.Print_Area" localSheetId="2">訪問看護の収支表!$A$1:$U$73</definedName>
    <definedName name="_xlnm.Print_Titles" localSheetId="6">収入積算!$1:$2</definedName>
    <definedName name="_xlnm.Print_Titles" localSheetId="0">全事業合計!$B:$L</definedName>
    <definedName name="_xlnm.Print_Titles" localSheetId="2">訪問看護の収支表!$B:$L</definedName>
    <definedName name="_xlnm.Print_Titles" localSheetId="1">老健の収支表!$B:$L</definedName>
  </definedNames>
  <calcPr calcId="145621"/>
</workbook>
</file>

<file path=xl/calcChain.xml><?xml version="1.0" encoding="utf-8"?>
<calcChain xmlns="http://schemas.openxmlformats.org/spreadsheetml/2006/main">
  <c r="R31" i="21" l="1"/>
  <c r="P31" i="21"/>
  <c r="Q31" i="21"/>
  <c r="O31" i="21"/>
  <c r="N31" i="21"/>
  <c r="M31" i="21"/>
  <c r="R29" i="21"/>
  <c r="P29" i="21"/>
  <c r="Q29" i="21"/>
  <c r="O29" i="21"/>
  <c r="N29" i="21"/>
  <c r="M29" i="21"/>
  <c r="R28" i="21"/>
  <c r="P28" i="21"/>
  <c r="Q28" i="21"/>
  <c r="O28" i="21"/>
  <c r="N28" i="21"/>
  <c r="M28" i="21"/>
  <c r="R27" i="21"/>
  <c r="P27" i="21"/>
  <c r="Q27" i="21"/>
  <c r="O27" i="21"/>
  <c r="N27" i="21"/>
  <c r="M27" i="21"/>
  <c r="R26" i="21"/>
  <c r="P26" i="21"/>
  <c r="Q26" i="21"/>
  <c r="O26" i="21"/>
  <c r="N26" i="21"/>
  <c r="M26" i="21"/>
  <c r="R25" i="21"/>
  <c r="P25" i="21"/>
  <c r="Q25" i="21"/>
  <c r="O25" i="21"/>
  <c r="N25" i="21"/>
  <c r="M25" i="21"/>
  <c r="R21" i="21"/>
  <c r="P21" i="21"/>
  <c r="Q21" i="21"/>
  <c r="O21" i="21"/>
  <c r="N21" i="21"/>
  <c r="M21" i="21"/>
  <c r="R17" i="21"/>
  <c r="P17" i="21"/>
  <c r="Q17" i="21"/>
  <c r="O17" i="21"/>
  <c r="N17" i="21"/>
  <c r="M17" i="21"/>
  <c r="M14" i="21"/>
  <c r="R13" i="21"/>
  <c r="P13" i="21"/>
  <c r="Q13" i="21"/>
  <c r="O13" i="21"/>
  <c r="N13" i="21"/>
  <c r="M13" i="21"/>
  <c r="R36" i="21"/>
  <c r="P36" i="21"/>
  <c r="Q36" i="21"/>
  <c r="O36" i="21"/>
  <c r="N36" i="21"/>
  <c r="R33" i="21"/>
  <c r="P33" i="21"/>
  <c r="Q33" i="21"/>
  <c r="O33" i="21"/>
  <c r="N33" i="21"/>
  <c r="M33" i="21"/>
  <c r="M36" i="21" s="1"/>
  <c r="M43" i="17" l="1"/>
  <c r="F55" i="17" l="1"/>
  <c r="F54" i="17"/>
  <c r="V61" i="17" l="1"/>
  <c r="U61" i="17"/>
  <c r="T61" i="17"/>
  <c r="S61" i="17"/>
  <c r="R61" i="17"/>
  <c r="Q61" i="17"/>
  <c r="P61" i="17"/>
  <c r="O61" i="17"/>
  <c r="N61" i="17"/>
  <c r="M61" i="17"/>
  <c r="L61" i="17"/>
  <c r="V60" i="17"/>
  <c r="U60" i="17"/>
  <c r="T60" i="17"/>
  <c r="S60" i="17"/>
  <c r="R60" i="17"/>
  <c r="Q60" i="17"/>
  <c r="P60" i="17"/>
  <c r="O60" i="17"/>
  <c r="N60" i="17"/>
  <c r="M60" i="17"/>
  <c r="L60" i="17"/>
  <c r="M18" i="13"/>
  <c r="D67" i="17" l="1"/>
  <c r="I60" i="17"/>
  <c r="I61" i="17"/>
  <c r="I55" i="17" l="1"/>
  <c r="I56" i="17"/>
  <c r="I57" i="17"/>
  <c r="I58" i="17"/>
  <c r="I54" i="17"/>
  <c r="C58" i="17"/>
  <c r="C57" i="17"/>
  <c r="C56" i="17"/>
  <c r="T37" i="20" l="1"/>
  <c r="T36" i="20"/>
  <c r="R37" i="20"/>
  <c r="P37" i="20"/>
  <c r="Q37" i="20"/>
  <c r="O37" i="20"/>
  <c r="N37" i="20"/>
  <c r="R36" i="20"/>
  <c r="P36" i="20"/>
  <c r="Q36" i="20"/>
  <c r="O36" i="20"/>
  <c r="N36" i="20"/>
  <c r="N20" i="21" l="1"/>
  <c r="O20" i="21"/>
  <c r="P20" i="21"/>
  <c r="Q20" i="21"/>
  <c r="R20" i="21"/>
  <c r="M20" i="21"/>
  <c r="P15" i="21"/>
  <c r="Q15" i="21"/>
  <c r="R15" i="21"/>
  <c r="O15" i="21"/>
  <c r="N15" i="21"/>
  <c r="M15" i="21"/>
  <c r="R14" i="21"/>
  <c r="P14" i="21"/>
  <c r="Q14" i="21"/>
  <c r="O14" i="21"/>
  <c r="N14" i="21"/>
  <c r="R34" i="20"/>
  <c r="Q34" i="20"/>
  <c r="P34" i="20"/>
  <c r="O34" i="20"/>
  <c r="N34" i="20"/>
  <c r="M34" i="20"/>
  <c r="M33" i="20"/>
  <c r="Q35" i="20"/>
  <c r="O35" i="20"/>
  <c r="N35" i="20"/>
  <c r="P33" i="20"/>
  <c r="O33" i="20"/>
  <c r="T31" i="20"/>
  <c r="T30" i="20"/>
  <c r="T29" i="20"/>
  <c r="T32" i="20" s="1"/>
  <c r="T26" i="20"/>
  <c r="T25" i="20"/>
  <c r="T20" i="20"/>
  <c r="T19" i="20"/>
  <c r="P35" i="20" l="1"/>
  <c r="P11" i="21" s="1"/>
  <c r="R35" i="20"/>
  <c r="R11" i="21" s="1"/>
  <c r="Q33" i="20"/>
  <c r="N33" i="20"/>
  <c r="R33" i="20"/>
  <c r="O11" i="21"/>
  <c r="N30" i="13"/>
  <c r="T31" i="13"/>
  <c r="T29" i="13"/>
  <c r="T30" i="13"/>
  <c r="I75" i="17"/>
  <c r="I74" i="17"/>
  <c r="I71" i="17"/>
  <c r="I72" i="17"/>
  <c r="I73" i="17"/>
  <c r="F75" i="17"/>
  <c r="F74" i="17"/>
  <c r="F71" i="17"/>
  <c r="F72" i="17"/>
  <c r="F73" i="17"/>
  <c r="K84" i="17"/>
  <c r="I83" i="17"/>
  <c r="K81" i="17"/>
  <c r="I77" i="17"/>
  <c r="F77" i="17"/>
  <c r="I76" i="17"/>
  <c r="F76" i="17"/>
  <c r="K66" i="17"/>
  <c r="F53" i="17"/>
  <c r="F52" i="17"/>
  <c r="F48" i="17"/>
  <c r="F49" i="17"/>
  <c r="F50" i="17"/>
  <c r="F51" i="17"/>
  <c r="F47" i="17"/>
  <c r="I53" i="17"/>
  <c r="I52" i="17"/>
  <c r="I48" i="17"/>
  <c r="I49" i="17"/>
  <c r="I50" i="17"/>
  <c r="I51" i="17"/>
  <c r="I47" i="17"/>
  <c r="H51" i="19"/>
  <c r="H50" i="19"/>
  <c r="L50" i="19" s="1"/>
  <c r="H49" i="19"/>
  <c r="H48" i="19"/>
  <c r="L48" i="19" s="1"/>
  <c r="H47" i="19"/>
  <c r="K46" i="19"/>
  <c r="I46" i="19"/>
  <c r="L51" i="19" s="1"/>
  <c r="H46" i="19"/>
  <c r="I38" i="19"/>
  <c r="J35" i="19"/>
  <c r="H34" i="19"/>
  <c r="G34" i="19"/>
  <c r="I34" i="19" s="1"/>
  <c r="H33" i="19"/>
  <c r="G33" i="19"/>
  <c r="I33" i="19" s="1"/>
  <c r="I27" i="19"/>
  <c r="K26" i="19"/>
  <c r="H26" i="19"/>
  <c r="H25" i="19"/>
  <c r="K25" i="19" s="1"/>
  <c r="K24" i="19"/>
  <c r="H24" i="19"/>
  <c r="H23" i="19"/>
  <c r="K23" i="19" s="1"/>
  <c r="K22" i="19"/>
  <c r="J22" i="19"/>
  <c r="H22" i="19"/>
  <c r="J6" i="19"/>
  <c r="K33" i="19" s="1"/>
  <c r="K85" i="17" l="1"/>
  <c r="N84" i="17"/>
  <c r="Q11" i="21"/>
  <c r="V84" i="17"/>
  <c r="U84" i="17"/>
  <c r="O84" i="17"/>
  <c r="S84" i="17"/>
  <c r="L34" i="19"/>
  <c r="K27" i="19"/>
  <c r="L27" i="19" s="1"/>
  <c r="L33" i="19"/>
  <c r="L46" i="19"/>
  <c r="J66" i="19"/>
  <c r="J64" i="19"/>
  <c r="L47" i="19"/>
  <c r="L49" i="19"/>
  <c r="I44" i="14"/>
  <c r="I45" i="14"/>
  <c r="I46" i="14"/>
  <c r="I43" i="14"/>
  <c r="I34" i="14"/>
  <c r="I35" i="14"/>
  <c r="I36" i="14"/>
  <c r="I33" i="14"/>
  <c r="I26" i="14"/>
  <c r="I24" i="14"/>
  <c r="I25" i="14"/>
  <c r="I23" i="14"/>
  <c r="R84" i="17" l="1"/>
  <c r="N11" i="21"/>
  <c r="I47" i="14"/>
  <c r="I37" i="14"/>
  <c r="T84" i="17"/>
  <c r="M84" i="17"/>
  <c r="L84" i="17"/>
  <c r="W82" i="17"/>
  <c r="Q84" i="17"/>
  <c r="P84" i="17"/>
  <c r="L52" i="19"/>
  <c r="M52" i="19" s="1"/>
  <c r="H83" i="19" s="1"/>
  <c r="L35" i="19"/>
  <c r="M35" i="19" s="1"/>
  <c r="K64" i="19"/>
  <c r="K66" i="19"/>
  <c r="L66" i="19" s="1"/>
  <c r="H86" i="19" s="1"/>
  <c r="L38" i="19"/>
  <c r="H82" i="19" s="1"/>
  <c r="H84" i="19" s="1"/>
  <c r="I27" i="14"/>
  <c r="F11" i="17" s="1"/>
  <c r="H33" i="14"/>
  <c r="K33" i="14" s="1"/>
  <c r="H23" i="14"/>
  <c r="K23" i="14" s="1"/>
  <c r="Q38" i="17"/>
  <c r="T28" i="17"/>
  <c r="L28" i="17"/>
  <c r="K81" i="15"/>
  <c r="K80" i="15"/>
  <c r="K79" i="15"/>
  <c r="K78" i="15"/>
  <c r="K77" i="15"/>
  <c r="K76" i="15"/>
  <c r="I26" i="17"/>
  <c r="L58" i="17"/>
  <c r="I39" i="17"/>
  <c r="V39" i="17" s="1"/>
  <c r="I38" i="17"/>
  <c r="V38" i="17" s="1"/>
  <c r="K37" i="17"/>
  <c r="K40" i="17" s="1"/>
  <c r="K41" i="17" s="1"/>
  <c r="I36" i="17"/>
  <c r="U36" i="17" s="1"/>
  <c r="I35" i="17"/>
  <c r="U35" i="17" s="1"/>
  <c r="U37" i="17" s="1"/>
  <c r="I32" i="17"/>
  <c r="S32" i="17" s="1"/>
  <c r="I33" i="17"/>
  <c r="S33" i="17" s="1"/>
  <c r="K34" i="17"/>
  <c r="I31" i="17"/>
  <c r="S31" i="17" s="1"/>
  <c r="I30" i="17"/>
  <c r="U30" i="17" s="1"/>
  <c r="I29" i="17"/>
  <c r="Q29" i="17" s="1"/>
  <c r="I28" i="17"/>
  <c r="S28" i="17" s="1"/>
  <c r="C22" i="17"/>
  <c r="C23" i="17"/>
  <c r="C24" i="17"/>
  <c r="C25" i="17"/>
  <c r="C26" i="17"/>
  <c r="K84" i="15"/>
  <c r="H61" i="14"/>
  <c r="L61" i="14" s="1"/>
  <c r="I18" i="17"/>
  <c r="I19" i="17"/>
  <c r="I20" i="17"/>
  <c r="I21" i="17"/>
  <c r="I17" i="17"/>
  <c r="F18" i="17"/>
  <c r="T18" i="17" s="1"/>
  <c r="F19" i="17"/>
  <c r="F20" i="17"/>
  <c r="F21" i="17"/>
  <c r="L21" i="17" s="1"/>
  <c r="F17" i="17"/>
  <c r="I13" i="17"/>
  <c r="I14" i="17"/>
  <c r="I15" i="17"/>
  <c r="I16" i="17"/>
  <c r="I12" i="17"/>
  <c r="F13" i="17"/>
  <c r="F14" i="17"/>
  <c r="F15" i="17"/>
  <c r="S15" i="17" s="1"/>
  <c r="F16" i="17"/>
  <c r="F12" i="17"/>
  <c r="I11" i="17"/>
  <c r="I10" i="17"/>
  <c r="I9" i="17"/>
  <c r="I8" i="17"/>
  <c r="I7" i="17"/>
  <c r="F8" i="17"/>
  <c r="F9" i="17"/>
  <c r="F10" i="17"/>
  <c r="F7" i="17"/>
  <c r="G50" i="14"/>
  <c r="I23" i="17"/>
  <c r="I24" i="17"/>
  <c r="I25" i="17"/>
  <c r="I22" i="17"/>
  <c r="D45" i="17"/>
  <c r="D5" i="17"/>
  <c r="P22" i="17" s="1"/>
  <c r="M3" i="17"/>
  <c r="V1" i="17"/>
  <c r="K62" i="17"/>
  <c r="K59" i="17"/>
  <c r="K63" i="17"/>
  <c r="W44" i="17"/>
  <c r="V44" i="17"/>
  <c r="U44" i="17"/>
  <c r="T44" i="17"/>
  <c r="S44" i="17"/>
  <c r="R44" i="17"/>
  <c r="Q44" i="17"/>
  <c r="P44" i="17"/>
  <c r="O44" i="17"/>
  <c r="N44" i="17"/>
  <c r="M44" i="17"/>
  <c r="L44" i="17"/>
  <c r="K44" i="17"/>
  <c r="K27" i="17"/>
  <c r="F8" i="15"/>
  <c r="H18" i="15" s="1"/>
  <c r="K18" i="15" s="1"/>
  <c r="E6" i="15"/>
  <c r="H43" i="14"/>
  <c r="K43" i="14" s="1"/>
  <c r="I6" i="14"/>
  <c r="H115" i="14"/>
  <c r="T19" i="13" s="1"/>
  <c r="I46" i="15"/>
  <c r="I34" i="15"/>
  <c r="I22" i="15"/>
  <c r="G48" i="15"/>
  <c r="I82" i="15"/>
  <c r="K85" i="15"/>
  <c r="I86" i="15"/>
  <c r="K88" i="15"/>
  <c r="L88" i="15" s="1"/>
  <c r="H111" i="15" s="1"/>
  <c r="T25" i="13" s="1"/>
  <c r="R25" i="13" s="1"/>
  <c r="K90" i="15"/>
  <c r="L90" i="15" s="1"/>
  <c r="H112" i="15" s="1"/>
  <c r="T26" i="13" s="1"/>
  <c r="N26" i="13" s="1"/>
  <c r="H44" i="14"/>
  <c r="K44" i="14" s="1"/>
  <c r="H45" i="14"/>
  <c r="K45" i="14" s="1"/>
  <c r="H46" i="14"/>
  <c r="K46" i="14" s="1"/>
  <c r="H47" i="14"/>
  <c r="I48" i="14"/>
  <c r="H34" i="14"/>
  <c r="K34" i="14" s="1"/>
  <c r="H35" i="14"/>
  <c r="K35" i="14" s="1"/>
  <c r="H36" i="14"/>
  <c r="K36" i="14" s="1"/>
  <c r="H37" i="14"/>
  <c r="K37" i="14" s="1"/>
  <c r="I38" i="14"/>
  <c r="H24" i="14"/>
  <c r="K24" i="14" s="1"/>
  <c r="H25" i="14"/>
  <c r="K25" i="14" s="1"/>
  <c r="H26" i="14"/>
  <c r="K26" i="14" s="1"/>
  <c r="H27" i="14"/>
  <c r="H59" i="14"/>
  <c r="L59" i="14" s="1"/>
  <c r="H60" i="14"/>
  <c r="L60" i="14" s="1"/>
  <c r="H62" i="14"/>
  <c r="L62" i="14" s="1"/>
  <c r="H63" i="14"/>
  <c r="L63" i="14" s="1"/>
  <c r="H64" i="14"/>
  <c r="L64" i="14" s="1"/>
  <c r="H65" i="14"/>
  <c r="L65" i="14" s="1"/>
  <c r="K80" i="14"/>
  <c r="K81" i="14"/>
  <c r="K82" i="14"/>
  <c r="K83" i="14"/>
  <c r="K84" i="14"/>
  <c r="K85" i="14"/>
  <c r="I86" i="14"/>
  <c r="K88" i="14"/>
  <c r="K89" i="14"/>
  <c r="I90" i="14"/>
  <c r="K92" i="14"/>
  <c r="L92" i="14" s="1"/>
  <c r="K94" i="14"/>
  <c r="L94" i="14" s="1"/>
  <c r="H116" i="14" s="1"/>
  <c r="T20" i="13" s="1"/>
  <c r="H45" i="15"/>
  <c r="K45" i="15" s="1"/>
  <c r="S23" i="17"/>
  <c r="M27" i="13"/>
  <c r="T25" i="17"/>
  <c r="T66" i="17" s="1"/>
  <c r="H59" i="15"/>
  <c r="L59" i="15" s="1"/>
  <c r="M26" i="17"/>
  <c r="V24" i="17"/>
  <c r="H31" i="15"/>
  <c r="K31" i="15" s="1"/>
  <c r="N35" i="17"/>
  <c r="M35" i="17"/>
  <c r="N36" i="17" l="1"/>
  <c r="P35" i="17"/>
  <c r="O26" i="17"/>
  <c r="O24" i="17"/>
  <c r="V28" i="17"/>
  <c r="N39" i="17"/>
  <c r="S35" i="17"/>
  <c r="L35" i="17"/>
  <c r="P26" i="17"/>
  <c r="S26" i="17"/>
  <c r="S24" i="17"/>
  <c r="O10" i="17"/>
  <c r="P28" i="17"/>
  <c r="U31" i="17"/>
  <c r="T36" i="17"/>
  <c r="M35" i="20"/>
  <c r="N26" i="17"/>
  <c r="U15" i="17"/>
  <c r="N28" i="17"/>
  <c r="R36" i="17"/>
  <c r="O35" i="17"/>
  <c r="V35" i="17"/>
  <c r="V37" i="17" s="1"/>
  <c r="R24" i="17"/>
  <c r="R26" i="17"/>
  <c r="L26" i="17"/>
  <c r="P25" i="17"/>
  <c r="P66" i="17" s="1"/>
  <c r="R28" i="17"/>
  <c r="L36" i="17"/>
  <c r="V36" i="17"/>
  <c r="K47" i="14"/>
  <c r="N21" i="17"/>
  <c r="I28" i="14"/>
  <c r="K27" i="14"/>
  <c r="K28" i="14" s="1"/>
  <c r="L28" i="14" s="1"/>
  <c r="W84" i="17"/>
  <c r="K68" i="19"/>
  <c r="L64" i="19"/>
  <c r="L66" i="14"/>
  <c r="M66" i="14" s="1"/>
  <c r="T23" i="17"/>
  <c r="T16" i="17"/>
  <c r="V7" i="17"/>
  <c r="S21" i="17"/>
  <c r="R11" i="17"/>
  <c r="V11" i="17"/>
  <c r="M21" i="17"/>
  <c r="U21" i="17"/>
  <c r="T15" i="17"/>
  <c r="P14" i="17"/>
  <c r="L8" i="17"/>
  <c r="S10" i="17"/>
  <c r="L10" i="17"/>
  <c r="U7" i="17"/>
  <c r="R21" i="17"/>
  <c r="O18" i="17"/>
  <c r="N17" i="17"/>
  <c r="M14" i="17"/>
  <c r="L14" i="17"/>
  <c r="U8" i="17"/>
  <c r="M8" i="17"/>
  <c r="S8" i="17"/>
  <c r="O8" i="17"/>
  <c r="R22" i="17"/>
  <c r="P9" i="17"/>
  <c r="N16" i="17"/>
  <c r="S12" i="17"/>
  <c r="R13" i="17"/>
  <c r="M19" i="17"/>
  <c r="R20" i="17"/>
  <c r="K86" i="15"/>
  <c r="L86" i="15" s="1"/>
  <c r="H110" i="15" s="1"/>
  <c r="O20" i="13"/>
  <c r="Q20" i="13"/>
  <c r="S38" i="17"/>
  <c r="M38" i="17"/>
  <c r="U38" i="17"/>
  <c r="O38" i="17"/>
  <c r="T35" i="17"/>
  <c r="T37" i="17" s="1"/>
  <c r="R35" i="17"/>
  <c r="P36" i="17"/>
  <c r="P37" i="17" s="1"/>
  <c r="L30" i="17"/>
  <c r="T30" i="17"/>
  <c r="V30" i="17"/>
  <c r="P30" i="17"/>
  <c r="M31" i="17"/>
  <c r="P32" i="17"/>
  <c r="K86" i="14"/>
  <c r="L86" i="14" s="1"/>
  <c r="N30" i="17"/>
  <c r="L32" i="17"/>
  <c r="R30" i="17"/>
  <c r="Q31" i="17"/>
  <c r="T32" i="17"/>
  <c r="Q22" i="17"/>
  <c r="N22" i="17"/>
  <c r="O22" i="17"/>
  <c r="N23" i="17"/>
  <c r="M22" i="17"/>
  <c r="P12" i="17"/>
  <c r="M12" i="17"/>
  <c r="O25" i="17"/>
  <c r="O66" i="17" s="1"/>
  <c r="V26" i="17"/>
  <c r="U26" i="17"/>
  <c r="T24" i="17"/>
  <c r="L22" i="17"/>
  <c r="U24" i="17"/>
  <c r="R8" i="17"/>
  <c r="T8" i="17"/>
  <c r="Q23" i="17"/>
  <c r="P24" i="17"/>
  <c r="Q24" i="17"/>
  <c r="H28" i="15"/>
  <c r="K28" i="15" s="1"/>
  <c r="H58" i="15"/>
  <c r="H57" i="15"/>
  <c r="L57" i="15" s="1"/>
  <c r="Q14" i="17"/>
  <c r="O25" i="13"/>
  <c r="R20" i="13"/>
  <c r="N20" i="13"/>
  <c r="P20" i="13"/>
  <c r="O19" i="13"/>
  <c r="N19" i="13"/>
  <c r="N37" i="17"/>
  <c r="U18" i="17"/>
  <c r="Q19" i="17"/>
  <c r="Q18" i="17"/>
  <c r="R17" i="17"/>
  <c r="M18" i="17"/>
  <c r="L15" i="17"/>
  <c r="S14" i="17"/>
  <c r="T14" i="17"/>
  <c r="N14" i="17"/>
  <c r="K82" i="15"/>
  <c r="H40" i="15"/>
  <c r="K40" i="15" s="1"/>
  <c r="H27" i="15"/>
  <c r="K27" i="15" s="1"/>
  <c r="H20" i="15"/>
  <c r="K20" i="15" s="1"/>
  <c r="H60" i="15"/>
  <c r="L60" i="15" s="1"/>
  <c r="V19" i="17"/>
  <c r="L20" i="17"/>
  <c r="S13" i="17"/>
  <c r="N25" i="17"/>
  <c r="N66" i="17" s="1"/>
  <c r="M9" i="17"/>
  <c r="N13" i="17"/>
  <c r="R25" i="17"/>
  <c r="R66" i="17" s="1"/>
  <c r="M25" i="17"/>
  <c r="M66" i="17" s="1"/>
  <c r="N12" i="17"/>
  <c r="T19" i="17"/>
  <c r="N9" i="17"/>
  <c r="R26" i="13"/>
  <c r="H32" i="15"/>
  <c r="K32" i="15" s="1"/>
  <c r="H39" i="15"/>
  <c r="K39" i="15" s="1"/>
  <c r="U23" i="17"/>
  <c r="R23" i="17"/>
  <c r="T62" i="17"/>
  <c r="P11" i="17"/>
  <c r="O11" i="17"/>
  <c r="T11" i="17"/>
  <c r="M11" i="17"/>
  <c r="N7" i="17"/>
  <c r="R7" i="17"/>
  <c r="T7" i="17"/>
  <c r="O7" i="17"/>
  <c r="N11" i="17"/>
  <c r="V14" i="17"/>
  <c r="R14" i="17"/>
  <c r="R15" i="17"/>
  <c r="M15" i="17"/>
  <c r="P15" i="17"/>
  <c r="P21" i="17"/>
  <c r="T21" i="17"/>
  <c r="P17" i="17"/>
  <c r="O17" i="17"/>
  <c r="L17" i="17"/>
  <c r="R18" i="17"/>
  <c r="V18" i="17"/>
  <c r="S18" i="17"/>
  <c r="S39" i="17"/>
  <c r="O39" i="17"/>
  <c r="U39" i="17"/>
  <c r="Q39" i="17"/>
  <c r="M39" i="17"/>
  <c r="R39" i="17"/>
  <c r="Q35" i="17"/>
  <c r="H42" i="15"/>
  <c r="K42" i="15" s="1"/>
  <c r="H29" i="15"/>
  <c r="K29" i="15" s="1"/>
  <c r="H16" i="15"/>
  <c r="K16" i="15" s="1"/>
  <c r="P25" i="13"/>
  <c r="Q21" i="17"/>
  <c r="V21" i="17"/>
  <c r="L18" i="17"/>
  <c r="M17" i="17"/>
  <c r="O14" i="17"/>
  <c r="U14" i="17"/>
  <c r="L13" i="17"/>
  <c r="V23" i="17"/>
  <c r="N20" i="17"/>
  <c r="V15" i="17"/>
  <c r="S7" i="17"/>
  <c r="O21" i="17"/>
  <c r="P23" i="17"/>
  <c r="O23" i="17"/>
  <c r="U25" i="17"/>
  <c r="U66" i="17" s="1"/>
  <c r="N18" i="17"/>
  <c r="Q7" i="17"/>
  <c r="L23" i="17"/>
  <c r="U17" i="17"/>
  <c r="P7" i="17"/>
  <c r="Q11" i="17"/>
  <c r="K90" i="14"/>
  <c r="U22" i="17"/>
  <c r="L24" i="17"/>
  <c r="N8" i="17"/>
  <c r="V22" i="17"/>
  <c r="Q8" i="17"/>
  <c r="M24" i="17"/>
  <c r="N24" i="17"/>
  <c r="T22" i="17"/>
  <c r="P8" i="17"/>
  <c r="S22" i="17"/>
  <c r="Q26" i="17"/>
  <c r="T26" i="17"/>
  <c r="V8" i="17"/>
  <c r="T29" i="17"/>
  <c r="M29" i="17"/>
  <c r="U29" i="17"/>
  <c r="L39" i="17"/>
  <c r="T39" i="17"/>
  <c r="L58" i="15"/>
  <c r="P26" i="13"/>
  <c r="O26" i="13"/>
  <c r="N25" i="13"/>
  <c r="Q25" i="13"/>
  <c r="P19" i="13"/>
  <c r="Q19" i="13"/>
  <c r="H43" i="15"/>
  <c r="K43" i="15" s="1"/>
  <c r="H30" i="15"/>
  <c r="K30" i="15" s="1"/>
  <c r="H19" i="15"/>
  <c r="K19" i="15" s="1"/>
  <c r="H41" i="15"/>
  <c r="K41" i="15" s="1"/>
  <c r="H15" i="15"/>
  <c r="K15" i="15" s="1"/>
  <c r="H21" i="15"/>
  <c r="K21" i="15" s="1"/>
  <c r="S25" i="17"/>
  <c r="S66" i="17" s="1"/>
  <c r="L25" i="17"/>
  <c r="L66" i="17" s="1"/>
  <c r="Q25" i="17"/>
  <c r="Q66" i="17" s="1"/>
  <c r="V25" i="17"/>
  <c r="V66" i="17" s="1"/>
  <c r="Q9" i="17"/>
  <c r="V12" i="17"/>
  <c r="L12" i="17"/>
  <c r="H44" i="15"/>
  <c r="K44" i="15" s="1"/>
  <c r="H33" i="15"/>
  <c r="K33" i="15" s="1"/>
  <c r="Q20" i="17"/>
  <c r="P16" i="17"/>
  <c r="U9" i="17"/>
  <c r="R12" i="17"/>
  <c r="V9" i="17"/>
  <c r="Q15" i="17"/>
  <c r="M23" i="17"/>
  <c r="R19" i="13"/>
  <c r="L11" i="17"/>
  <c r="Q26" i="13"/>
  <c r="H17" i="15"/>
  <c r="K17" i="15" s="1"/>
  <c r="V31" i="17"/>
  <c r="R31" i="17"/>
  <c r="N31" i="17"/>
  <c r="T31" i="17"/>
  <c r="P31" i="17"/>
  <c r="L31" i="17"/>
  <c r="O31" i="17"/>
  <c r="P39" i="17"/>
  <c r="Q62" i="17"/>
  <c r="M28" i="17"/>
  <c r="Q28" i="17"/>
  <c r="U28" i="17"/>
  <c r="O30" i="17"/>
  <c r="S30" i="17"/>
  <c r="N32" i="17"/>
  <c r="V32" i="17"/>
  <c r="O36" i="17"/>
  <c r="O37" i="17" s="1"/>
  <c r="S36" i="17"/>
  <c r="S37" i="17" s="1"/>
  <c r="L38" i="17"/>
  <c r="P38" i="17"/>
  <c r="T38" i="17"/>
  <c r="N62" i="17"/>
  <c r="Q10" i="17"/>
  <c r="Q16" i="17"/>
  <c r="P19" i="17"/>
  <c r="O28" i="17"/>
  <c r="M30" i="17"/>
  <c r="Q30" i="17"/>
  <c r="R32" i="17"/>
  <c r="M36" i="17"/>
  <c r="M37" i="17" s="1"/>
  <c r="Q36" i="17"/>
  <c r="N38" i="17"/>
  <c r="R38" i="17"/>
  <c r="P62" i="17"/>
  <c r="L33" i="17"/>
  <c r="P33" i="17"/>
  <c r="T33" i="17"/>
  <c r="M33" i="17"/>
  <c r="Q33" i="17"/>
  <c r="U33" i="17"/>
  <c r="N33" i="17"/>
  <c r="R33" i="17"/>
  <c r="V33" i="17"/>
  <c r="O33" i="17"/>
  <c r="M32" i="17"/>
  <c r="Q32" i="17"/>
  <c r="U32" i="17"/>
  <c r="O32" i="17"/>
  <c r="O29" i="17"/>
  <c r="S29" i="17"/>
  <c r="N29" i="17"/>
  <c r="R29" i="17"/>
  <c r="V29" i="17"/>
  <c r="L29" i="17"/>
  <c r="P29" i="17"/>
  <c r="M20" i="17"/>
  <c r="U20" i="17"/>
  <c r="T20" i="17"/>
  <c r="S20" i="17"/>
  <c r="V20" i="17"/>
  <c r="P20" i="17"/>
  <c r="O20" i="17"/>
  <c r="R19" i="17"/>
  <c r="S19" i="17"/>
  <c r="U19" i="17"/>
  <c r="L19" i="17"/>
  <c r="O19" i="17"/>
  <c r="N19" i="17"/>
  <c r="P18" i="17"/>
  <c r="Q17" i="17"/>
  <c r="V17" i="17"/>
  <c r="T17" i="17"/>
  <c r="S17" i="17"/>
  <c r="S16" i="17"/>
  <c r="L16" i="17"/>
  <c r="O16" i="17"/>
  <c r="U16" i="17"/>
  <c r="R16" i="17"/>
  <c r="M16" i="17"/>
  <c r="V16" i="17"/>
  <c r="O15" i="17"/>
  <c r="N15" i="17"/>
  <c r="O13" i="17"/>
  <c r="V13" i="17"/>
  <c r="T13" i="17"/>
  <c r="U13" i="17"/>
  <c r="Q13" i="17"/>
  <c r="P13" i="17"/>
  <c r="M13" i="17"/>
  <c r="O12" i="17"/>
  <c r="U12" i="17"/>
  <c r="K38" i="14"/>
  <c r="L38" i="14" s="1"/>
  <c r="T12" i="17"/>
  <c r="Q12" i="17"/>
  <c r="U11" i="17"/>
  <c r="S11" i="17"/>
  <c r="U10" i="17"/>
  <c r="V10" i="17"/>
  <c r="N10" i="17"/>
  <c r="T10" i="17"/>
  <c r="R10" i="17"/>
  <c r="M10" i="17"/>
  <c r="P10" i="17"/>
  <c r="S9" i="17"/>
  <c r="T9" i="17"/>
  <c r="L9" i="17"/>
  <c r="R9" i="17"/>
  <c r="O9" i="17"/>
  <c r="M7" i="17"/>
  <c r="L7" i="17"/>
  <c r="K48" i="14"/>
  <c r="L48" i="14" s="1"/>
  <c r="U62" i="17" l="1"/>
  <c r="M36" i="20"/>
  <c r="M37" i="20" s="1"/>
  <c r="M11" i="21" s="1"/>
  <c r="T24" i="13"/>
  <c r="P24" i="13" s="1"/>
  <c r="T24" i="20"/>
  <c r="L37" i="17"/>
  <c r="O62" i="17"/>
  <c r="N50" i="17"/>
  <c r="U81" i="17"/>
  <c r="U85" i="17" s="1"/>
  <c r="W77" i="17"/>
  <c r="R37" i="17"/>
  <c r="W78" i="17"/>
  <c r="S62" i="17"/>
  <c r="W76" i="17"/>
  <c r="W79" i="17"/>
  <c r="H85" i="19"/>
  <c r="H87" i="19" s="1"/>
  <c r="L68" i="19"/>
  <c r="O53" i="17"/>
  <c r="S53" i="17"/>
  <c r="N49" i="17"/>
  <c r="V57" i="17"/>
  <c r="Q50" i="17"/>
  <c r="U54" i="17"/>
  <c r="M56" i="17"/>
  <c r="O50" i="17"/>
  <c r="S55" i="17"/>
  <c r="U51" i="17"/>
  <c r="T47" i="17"/>
  <c r="V52" i="17"/>
  <c r="T51" i="17"/>
  <c r="T49" i="17"/>
  <c r="H111" i="14"/>
  <c r="W8" i="17"/>
  <c r="L49" i="17"/>
  <c r="Q48" i="17"/>
  <c r="N56" i="17"/>
  <c r="P52" i="17"/>
  <c r="S48" i="17"/>
  <c r="Q47" i="17"/>
  <c r="N48" i="17"/>
  <c r="P56" i="17"/>
  <c r="L55" i="17"/>
  <c r="O57" i="17"/>
  <c r="N55" i="17"/>
  <c r="T50" i="17"/>
  <c r="V51" i="17"/>
  <c r="S54" i="17"/>
  <c r="Q56" i="17"/>
  <c r="L54" i="17"/>
  <c r="M62" i="17"/>
  <c r="N24" i="13"/>
  <c r="Q24" i="13"/>
  <c r="R24" i="13"/>
  <c r="K92" i="15"/>
  <c r="L82" i="15"/>
  <c r="K96" i="14"/>
  <c r="L90" i="14"/>
  <c r="H114" i="14" s="1"/>
  <c r="Q37" i="17"/>
  <c r="U34" i="17"/>
  <c r="U40" i="17" s="1"/>
  <c r="S34" i="17"/>
  <c r="S40" i="17" s="1"/>
  <c r="H113" i="14"/>
  <c r="L96" i="14"/>
  <c r="L50" i="14"/>
  <c r="H110" i="14" s="1"/>
  <c r="L61" i="15"/>
  <c r="M61" i="15" s="1"/>
  <c r="H107" i="15" s="1"/>
  <c r="W22" i="17"/>
  <c r="R56" i="17"/>
  <c r="M48" i="17"/>
  <c r="V55" i="17"/>
  <c r="Q57" i="17"/>
  <c r="P50" i="17"/>
  <c r="U52" i="17"/>
  <c r="R51" i="17"/>
  <c r="O48" i="17"/>
  <c r="R55" i="17"/>
  <c r="R50" i="17"/>
  <c r="R57" i="17"/>
  <c r="O49" i="17"/>
  <c r="U47" i="17"/>
  <c r="N57" i="17"/>
  <c r="W9" i="17"/>
  <c r="T56" i="17"/>
  <c r="O55" i="17"/>
  <c r="V50" i="17"/>
  <c r="N52" i="17"/>
  <c r="S52" i="17"/>
  <c r="R54" i="17"/>
  <c r="S56" i="17"/>
  <c r="L48" i="17"/>
  <c r="S51" i="17"/>
  <c r="V49" i="17"/>
  <c r="P48" i="17"/>
  <c r="P53" i="17"/>
  <c r="P55" i="17"/>
  <c r="N51" i="17"/>
  <c r="Q49" i="17"/>
  <c r="M52" i="17"/>
  <c r="V53" i="17"/>
  <c r="M53" i="17"/>
  <c r="Q51" i="17"/>
  <c r="L53" i="17"/>
  <c r="O56" i="17"/>
  <c r="T55" i="17"/>
  <c r="M50" i="17"/>
  <c r="N47" i="17"/>
  <c r="U56" i="17"/>
  <c r="R48" i="17"/>
  <c r="R52" i="17"/>
  <c r="P51" i="17"/>
  <c r="P57" i="17"/>
  <c r="P49" i="17"/>
  <c r="T53" i="17"/>
  <c r="L56" i="17"/>
  <c r="O47" i="17"/>
  <c r="T48" i="17"/>
  <c r="Q54" i="17"/>
  <c r="U49" i="17"/>
  <c r="Q53" i="17"/>
  <c r="L47" i="17"/>
  <c r="P54" i="17"/>
  <c r="N53" i="17"/>
  <c r="L50" i="17"/>
  <c r="U48" i="17"/>
  <c r="M47" i="17"/>
  <c r="V56" i="17"/>
  <c r="S49" i="17"/>
  <c r="R47" i="17"/>
  <c r="M54" i="17"/>
  <c r="S47" i="17"/>
  <c r="T52" i="17"/>
  <c r="O54" i="17"/>
  <c r="Q55" i="17"/>
  <c r="S57" i="17"/>
  <c r="P47" i="17"/>
  <c r="O51" i="17"/>
  <c r="R49" i="17"/>
  <c r="M51" i="17"/>
  <c r="U53" i="17"/>
  <c r="U55" i="17"/>
  <c r="S50" i="17"/>
  <c r="M49" i="17"/>
  <c r="Q52" i="17"/>
  <c r="L51" i="17"/>
  <c r="V48" i="17"/>
  <c r="V47" i="17"/>
  <c r="L57" i="17"/>
  <c r="R53" i="17"/>
  <c r="U50" i="17"/>
  <c r="L52" i="17"/>
  <c r="U57" i="17"/>
  <c r="T54" i="17"/>
  <c r="V62" i="17"/>
  <c r="W24" i="17"/>
  <c r="W25" i="17"/>
  <c r="W66" i="17" s="1"/>
  <c r="Q34" i="17"/>
  <c r="Q40" i="17" s="1"/>
  <c r="W7" i="17"/>
  <c r="R34" i="17"/>
  <c r="R40" i="17" s="1"/>
  <c r="T34" i="17"/>
  <c r="W26" i="17"/>
  <c r="W21" i="17"/>
  <c r="W18" i="17"/>
  <c r="T40" i="17"/>
  <c r="W17" i="17"/>
  <c r="P27" i="17"/>
  <c r="R27" i="17"/>
  <c r="N27" i="17"/>
  <c r="Q27" i="17"/>
  <c r="W14" i="17"/>
  <c r="W15" i="17"/>
  <c r="V27" i="17"/>
  <c r="K22" i="15"/>
  <c r="L22" i="15" s="1"/>
  <c r="W12" i="17"/>
  <c r="M27" i="17"/>
  <c r="W20" i="17"/>
  <c r="W28" i="17"/>
  <c r="W23" i="17"/>
  <c r="W61" i="17"/>
  <c r="K34" i="15"/>
  <c r="L34" i="15" s="1"/>
  <c r="W11" i="17"/>
  <c r="W19" i="17"/>
  <c r="O27" i="17"/>
  <c r="V34" i="17"/>
  <c r="V40" i="17" s="1"/>
  <c r="W32" i="17"/>
  <c r="W30" i="17"/>
  <c r="W31" i="17"/>
  <c r="O52" i="17"/>
  <c r="T57" i="17"/>
  <c r="V54" i="17"/>
  <c r="M57" i="17"/>
  <c r="M55" i="17"/>
  <c r="N54" i="17"/>
  <c r="K46" i="15"/>
  <c r="L46" i="15" s="1"/>
  <c r="W36" i="17"/>
  <c r="U27" i="17"/>
  <c r="L62" i="17"/>
  <c r="W60" i="17"/>
  <c r="W35" i="17"/>
  <c r="L27" i="17"/>
  <c r="P34" i="17"/>
  <c r="P40" i="17" s="1"/>
  <c r="R62" i="17"/>
  <c r="W38" i="17"/>
  <c r="W39" i="17"/>
  <c r="N34" i="17"/>
  <c r="N40" i="17" s="1"/>
  <c r="W33" i="17"/>
  <c r="M34" i="17"/>
  <c r="M40" i="17" s="1"/>
  <c r="O34" i="17"/>
  <c r="O40" i="17" s="1"/>
  <c r="L34" i="17"/>
  <c r="L40" i="17" s="1"/>
  <c r="W29" i="17"/>
  <c r="W16" i="17"/>
  <c r="W13" i="17"/>
  <c r="T27" i="17"/>
  <c r="S27" i="17"/>
  <c r="W10" i="17"/>
  <c r="O24" i="13" l="1"/>
  <c r="T18" i="13"/>
  <c r="N18" i="13" s="1"/>
  <c r="T18" i="20"/>
  <c r="T17" i="13"/>
  <c r="P17" i="13" s="1"/>
  <c r="T17" i="20"/>
  <c r="P81" i="17"/>
  <c r="P85" i="17" s="1"/>
  <c r="Q81" i="17"/>
  <c r="Q85" i="17" s="1"/>
  <c r="S81" i="17"/>
  <c r="S85" i="17" s="1"/>
  <c r="L81" i="17"/>
  <c r="L85" i="17" s="1"/>
  <c r="W70" i="17"/>
  <c r="N81" i="17"/>
  <c r="N85" i="17" s="1"/>
  <c r="O81" i="17"/>
  <c r="O85" i="17" s="1"/>
  <c r="T81" i="17"/>
  <c r="T85" i="17" s="1"/>
  <c r="V81" i="17"/>
  <c r="V85" i="17" s="1"/>
  <c r="R81" i="17"/>
  <c r="R85" i="17" s="1"/>
  <c r="M31" i="13"/>
  <c r="W75" i="17"/>
  <c r="W74" i="17"/>
  <c r="W71" i="17"/>
  <c r="M20" i="13"/>
  <c r="W72" i="17"/>
  <c r="W69" i="17"/>
  <c r="M19" i="13"/>
  <c r="M30" i="13"/>
  <c r="W73" i="17"/>
  <c r="W49" i="17"/>
  <c r="W56" i="17"/>
  <c r="L48" i="15"/>
  <c r="H106" i="15" s="1"/>
  <c r="H108" i="15" s="1"/>
  <c r="H112" i="14"/>
  <c r="W52" i="17"/>
  <c r="M58" i="17"/>
  <c r="M59" i="17" s="1"/>
  <c r="M63" i="17" s="1"/>
  <c r="W53" i="17"/>
  <c r="W51" i="17"/>
  <c r="S58" i="17"/>
  <c r="S59" i="17" s="1"/>
  <c r="S63" i="17" s="1"/>
  <c r="L59" i="17"/>
  <c r="L63" i="17" s="1"/>
  <c r="U58" i="17"/>
  <c r="U59" i="17" s="1"/>
  <c r="U63" i="17" s="1"/>
  <c r="V58" i="17"/>
  <c r="V59" i="17" s="1"/>
  <c r="V63" i="17" s="1"/>
  <c r="R58" i="17"/>
  <c r="R59" i="17" s="1"/>
  <c r="R63" i="17" s="1"/>
  <c r="W50" i="17"/>
  <c r="P58" i="17"/>
  <c r="P59" i="17" s="1"/>
  <c r="P63" i="17" s="1"/>
  <c r="W48" i="17"/>
  <c r="N31" i="13"/>
  <c r="Q31" i="13"/>
  <c r="P31" i="13"/>
  <c r="R31" i="13"/>
  <c r="O31" i="13"/>
  <c r="H109" i="15"/>
  <c r="L92" i="15"/>
  <c r="U41" i="17"/>
  <c r="P18" i="13"/>
  <c r="Q17" i="13"/>
  <c r="T41" i="17"/>
  <c r="W47" i="17"/>
  <c r="M41" i="17"/>
  <c r="N58" i="17"/>
  <c r="N59" i="17" s="1"/>
  <c r="N63" i="17" s="1"/>
  <c r="T58" i="17"/>
  <c r="T59" i="17" s="1"/>
  <c r="T63" i="17" s="1"/>
  <c r="Q58" i="17"/>
  <c r="Q59" i="17" s="1"/>
  <c r="Q63" i="17" s="1"/>
  <c r="N41" i="17"/>
  <c r="W55" i="17"/>
  <c r="O41" i="17"/>
  <c r="V41" i="17"/>
  <c r="P41" i="17"/>
  <c r="S41" i="17"/>
  <c r="R41" i="17"/>
  <c r="W37" i="17"/>
  <c r="Q41" i="17"/>
  <c r="W54" i="17"/>
  <c r="O58" i="17"/>
  <c r="O59" i="17" s="1"/>
  <c r="O63" i="17" s="1"/>
  <c r="W57" i="17"/>
  <c r="W62" i="17"/>
  <c r="W40" i="17"/>
  <c r="W34" i="17"/>
  <c r="L41" i="17"/>
  <c r="W27" i="17"/>
  <c r="T23" i="13" l="1"/>
  <c r="O23" i="13" s="1"/>
  <c r="T23" i="20"/>
  <c r="Q18" i="13"/>
  <c r="R18" i="13"/>
  <c r="O18" i="13"/>
  <c r="R17" i="13"/>
  <c r="N17" i="13"/>
  <c r="O17" i="13"/>
  <c r="T16" i="13"/>
  <c r="O16" i="13" s="1"/>
  <c r="T16" i="20"/>
  <c r="T21" i="20" s="1"/>
  <c r="T22" i="13"/>
  <c r="P22" i="13" s="1"/>
  <c r="T22" i="20"/>
  <c r="W80" i="17"/>
  <c r="M81" i="17"/>
  <c r="M85" i="17" s="1"/>
  <c r="W85" i="17" s="1"/>
  <c r="M16" i="13"/>
  <c r="M17" i="13"/>
  <c r="H113" i="15"/>
  <c r="H117" i="14"/>
  <c r="T21" i="13"/>
  <c r="P30" i="13"/>
  <c r="O30" i="13"/>
  <c r="Q30" i="13"/>
  <c r="R30" i="13"/>
  <c r="Q23" i="13"/>
  <c r="R22" i="13"/>
  <c r="W41" i="17"/>
  <c r="W58" i="17"/>
  <c r="W59" i="17"/>
  <c r="W63" i="17"/>
  <c r="T27" i="20" l="1"/>
  <c r="T28" i="20" s="1"/>
  <c r="R23" i="13"/>
  <c r="N23" i="13"/>
  <c r="P23" i="13"/>
  <c r="P27" i="13" s="1"/>
  <c r="M21" i="13"/>
  <c r="M28" i="13" s="1"/>
  <c r="O21" i="13"/>
  <c r="R16" i="13"/>
  <c r="R21" i="13" s="1"/>
  <c r="N16" i="13"/>
  <c r="N21" i="13" s="1"/>
  <c r="Q16" i="13"/>
  <c r="Q21" i="13" s="1"/>
  <c r="P16" i="13"/>
  <c r="P21" i="13" s="1"/>
  <c r="N22" i="13"/>
  <c r="N27" i="13" s="1"/>
  <c r="O22" i="13"/>
  <c r="O27" i="13" s="1"/>
  <c r="Q22" i="13"/>
  <c r="Q27" i="13" s="1"/>
  <c r="T27" i="13"/>
  <c r="T28" i="13" s="1"/>
  <c r="W81" i="17"/>
  <c r="M29" i="13"/>
  <c r="M32" i="13" s="1"/>
  <c r="R27" i="13"/>
  <c r="N29" i="13"/>
  <c r="N32" i="13" s="1"/>
  <c r="M33" i="13" l="1"/>
  <c r="M10" i="21" s="1"/>
  <c r="M18" i="21" s="1"/>
  <c r="O28" i="13"/>
  <c r="O33" i="13" s="1"/>
  <c r="O10" i="21" s="1"/>
  <c r="O18" i="21" s="1"/>
  <c r="N28" i="13"/>
  <c r="N33" i="13" s="1"/>
  <c r="N10" i="21" s="1"/>
  <c r="N18" i="21" s="1"/>
  <c r="R28" i="13"/>
  <c r="P28" i="13"/>
  <c r="P33" i="13" s="1"/>
  <c r="P10" i="21" s="1"/>
  <c r="P18" i="21" s="1"/>
  <c r="Q28" i="13"/>
  <c r="Q29" i="13"/>
  <c r="Q32" i="13" s="1"/>
  <c r="P29" i="13"/>
  <c r="P32" i="13" s="1"/>
  <c r="T32" i="13"/>
  <c r="T33" i="13" s="1"/>
  <c r="O29" i="13"/>
  <c r="O32" i="13" s="1"/>
  <c r="R29" i="13"/>
  <c r="R32" i="13" s="1"/>
  <c r="R33" i="13" l="1"/>
  <c r="R10" i="21" s="1"/>
  <c r="R18" i="21" s="1"/>
  <c r="Q33" i="13"/>
  <c r="Q10" i="21" s="1"/>
  <c r="Q18" i="21" s="1"/>
</calcChain>
</file>

<file path=xl/comments1.xml><?xml version="1.0" encoding="utf-8"?>
<comments xmlns="http://schemas.openxmlformats.org/spreadsheetml/2006/main">
  <authors>
    <author>東京都</author>
  </authors>
  <commentList>
    <comment ref="D22" authorId="0">
      <text>
        <r>
          <rPr>
            <b/>
            <sz val="9"/>
            <color indexed="81"/>
            <rFont val="ＭＳ Ｐゴシック"/>
            <family val="3"/>
            <charset val="128"/>
          </rPr>
          <t>１年目について、自動計算としておりませんので、別途積算・入力してください。</t>
        </r>
      </text>
    </comment>
  </commentList>
</comments>
</file>

<file path=xl/comments2.xml><?xml version="1.0" encoding="utf-8"?>
<comments xmlns="http://schemas.openxmlformats.org/spreadsheetml/2006/main">
  <authors>
    <author>東京都</author>
  </authors>
  <commentList>
    <comment ref="F65" authorId="0">
      <text>
        <r>
          <rPr>
            <sz val="10"/>
            <color indexed="81"/>
            <rFont val="ＭＳ Ｐゴシック"/>
            <family val="3"/>
            <charset val="128"/>
          </rPr>
          <t>「様式１６－３」の下段注意欄でもお示ししたとおり、訪問看護については自動計算の様式を設けておりません。
従いまして、訪問看護については適宜手入力により御入力くださいますようお願いいたします。</t>
        </r>
      </text>
    </comment>
  </commentList>
</comments>
</file>

<file path=xl/sharedStrings.xml><?xml version="1.0" encoding="utf-8"?>
<sst xmlns="http://schemas.openxmlformats.org/spreadsheetml/2006/main" count="958" uniqueCount="305">
  <si>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</si>
  <si>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</si>
  <si>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</si>
  <si>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</si>
  <si>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</si>
  <si>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単位数</t>
    <rPh sb="0" eb="2">
      <t>タンイ</t>
    </rPh>
    <rPh sb="2" eb="3">
      <t>カズ</t>
    </rPh>
    <phoneticPr fontId="2"/>
  </si>
  <si>
    <t>地域割合</t>
    <rPh sb="0" eb="2">
      <t>チイキ</t>
    </rPh>
    <rPh sb="2" eb="4">
      <t>ワリアイ</t>
    </rPh>
    <phoneticPr fontId="2"/>
  </si>
  <si>
    <t>利用人数</t>
    <rPh sb="0" eb="2">
      <t>リヨウ</t>
    </rPh>
    <rPh sb="2" eb="4">
      <t>ニンズウ</t>
    </rPh>
    <phoneticPr fontId="2"/>
  </si>
  <si>
    <t>多床室</t>
    <rPh sb="0" eb="1">
      <t>タ</t>
    </rPh>
    <rPh sb="1" eb="2">
      <t>ユカ</t>
    </rPh>
    <rPh sb="2" eb="3">
      <t>シツ</t>
    </rPh>
    <phoneticPr fontId="2"/>
  </si>
  <si>
    <t>人</t>
    <rPh sb="0" eb="1">
      <t>ニン</t>
    </rPh>
    <phoneticPr fontId="2"/>
  </si>
  <si>
    <t>計</t>
    <rPh sb="0" eb="1">
      <t>ケイ</t>
    </rPh>
    <phoneticPr fontId="2"/>
  </si>
  <si>
    <t>従来型個室</t>
    <rPh sb="0" eb="2">
      <t>ジュウライ</t>
    </rPh>
    <rPh sb="2" eb="3">
      <t>カタ</t>
    </rPh>
    <rPh sb="3" eb="5">
      <t>コシツ</t>
    </rPh>
    <phoneticPr fontId="2"/>
  </si>
  <si>
    <t>入所定員</t>
    <rPh sb="0" eb="2">
      <t>ニュウショ</t>
    </rPh>
    <rPh sb="2" eb="4">
      <t>テイイン</t>
    </rPh>
    <phoneticPr fontId="2"/>
  </si>
  <si>
    <t>入所利用</t>
    <rPh sb="0" eb="2">
      <t>ニュウショ</t>
    </rPh>
    <rPh sb="2" eb="4">
      <t>リヨウ</t>
    </rPh>
    <phoneticPr fontId="2"/>
  </si>
  <si>
    <t>（内訳）</t>
    <rPh sb="1" eb="3">
      <t>ウチワケ</t>
    </rPh>
    <phoneticPr fontId="2"/>
  </si>
  <si>
    <t>（イ）</t>
    <phoneticPr fontId="2"/>
  </si>
  <si>
    <t>（ハ）</t>
    <phoneticPr fontId="2"/>
  </si>
  <si>
    <t>入所利用　計</t>
    <rPh sb="0" eb="2">
      <t>ニュウショ</t>
    </rPh>
    <rPh sb="2" eb="4">
      <t>リヨウ</t>
    </rPh>
    <rPh sb="5" eb="6">
      <t>ケイ</t>
    </rPh>
    <phoneticPr fontId="2"/>
  </si>
  <si>
    <t>年間日数</t>
    <rPh sb="0" eb="2">
      <t>ネンカン</t>
    </rPh>
    <rPh sb="2" eb="4">
      <t>ニッスウ</t>
    </rPh>
    <phoneticPr fontId="2"/>
  </si>
  <si>
    <t>単価（円）</t>
    <rPh sb="0" eb="2">
      <t>タンカ</t>
    </rPh>
    <rPh sb="3" eb="4">
      <t>エン</t>
    </rPh>
    <phoneticPr fontId="2"/>
  </si>
  <si>
    <t>年間収入
（円）</t>
    <rPh sb="0" eb="2">
      <t>ネンカン</t>
    </rPh>
    <rPh sb="2" eb="4">
      <t>シュウニュウ</t>
    </rPh>
    <rPh sb="6" eb="7">
      <t>エン</t>
    </rPh>
    <phoneticPr fontId="2"/>
  </si>
  <si>
    <t>年間収入
（千円）</t>
    <rPh sb="0" eb="2">
      <t>ネンカン</t>
    </rPh>
    <rPh sb="2" eb="4">
      <t>シュウニュウ</t>
    </rPh>
    <rPh sb="6" eb="8">
      <t>センエン</t>
    </rPh>
    <phoneticPr fontId="2"/>
  </si>
  <si>
    <t>年間収入　計（千円）</t>
    <rPh sb="0" eb="2">
      <t>ネンカン</t>
    </rPh>
    <rPh sb="2" eb="4">
      <t>シュウニュウ</t>
    </rPh>
    <rPh sb="5" eb="6">
      <t>ケイ</t>
    </rPh>
    <rPh sb="7" eb="9">
      <t>センエン</t>
    </rPh>
    <phoneticPr fontId="2"/>
  </si>
  <si>
    <t>短期利用</t>
    <rPh sb="0" eb="2">
      <t>タンキ</t>
    </rPh>
    <rPh sb="2" eb="4">
      <t>リヨウ</t>
    </rPh>
    <phoneticPr fontId="2"/>
  </si>
  <si>
    <t>加算項目</t>
    <rPh sb="0" eb="2">
      <t>カサン</t>
    </rPh>
    <rPh sb="2" eb="4">
      <t>コウモク</t>
    </rPh>
    <phoneticPr fontId="2"/>
  </si>
  <si>
    <t>単位数/日</t>
    <rPh sb="0" eb="2">
      <t>タンイ</t>
    </rPh>
    <rPh sb="2" eb="3">
      <t>カズ</t>
    </rPh>
    <rPh sb="4" eb="5">
      <t>ニチ</t>
    </rPh>
    <phoneticPr fontId="2"/>
  </si>
  <si>
    <t>日額単価（円）</t>
    <rPh sb="0" eb="2">
      <t>ニチガク</t>
    </rPh>
    <rPh sb="2" eb="4">
      <t>タンカ</t>
    </rPh>
    <rPh sb="5" eb="6">
      <t>エン</t>
    </rPh>
    <phoneticPr fontId="2"/>
  </si>
  <si>
    <t>単位数/日</t>
    <rPh sb="0" eb="2">
      <t>タンイ</t>
    </rPh>
    <rPh sb="2" eb="3">
      <t>スウ</t>
    </rPh>
    <rPh sb="4" eb="5">
      <t>ニチ</t>
    </rPh>
    <phoneticPr fontId="2"/>
  </si>
  <si>
    <t>ユニット型</t>
    <rPh sb="4" eb="5">
      <t>カタ</t>
    </rPh>
    <phoneticPr fontId="2"/>
  </si>
  <si>
    <t>居住費</t>
    <rPh sb="0" eb="2">
      <t>キョジュウ</t>
    </rPh>
    <rPh sb="2" eb="3">
      <t>ヒ</t>
    </rPh>
    <phoneticPr fontId="2"/>
  </si>
  <si>
    <t>食費</t>
    <rPh sb="0" eb="2">
      <t>ショクヒ</t>
    </rPh>
    <phoneticPr fontId="2"/>
  </si>
  <si>
    <t>その他の日常生活費</t>
    <rPh sb="2" eb="3">
      <t>タ</t>
    </rPh>
    <rPh sb="4" eb="6">
      <t>ニチジョウ</t>
    </rPh>
    <rPh sb="6" eb="8">
      <t>セイカツ</t>
    </rPh>
    <rPh sb="8" eb="9">
      <t>ヒ</t>
    </rPh>
    <phoneticPr fontId="2"/>
  </si>
  <si>
    <t>項目</t>
    <rPh sb="0" eb="2">
      <t>コウモク</t>
    </rPh>
    <phoneticPr fontId="2"/>
  </si>
  <si>
    <t>全額負担</t>
    <rPh sb="0" eb="2">
      <t>ゼンガク</t>
    </rPh>
    <rPh sb="2" eb="4">
      <t>フタン</t>
    </rPh>
    <phoneticPr fontId="2"/>
  </si>
  <si>
    <t>対象数</t>
    <rPh sb="0" eb="2">
      <t>タイショウ</t>
    </rPh>
    <rPh sb="2" eb="3">
      <t>カズ</t>
    </rPh>
    <phoneticPr fontId="2"/>
  </si>
  <si>
    <t>日額</t>
    <rPh sb="0" eb="2">
      <t>ニチガク</t>
    </rPh>
    <phoneticPr fontId="2"/>
  </si>
  <si>
    <t>補足給付対象＊</t>
    <rPh sb="0" eb="2">
      <t>ホソク</t>
    </rPh>
    <rPh sb="2" eb="4">
      <t>キュウフ</t>
    </rPh>
    <rPh sb="4" eb="6">
      <t>タイショウ</t>
    </rPh>
    <phoneticPr fontId="2"/>
  </si>
  <si>
    <t>（注）</t>
    <rPh sb="1" eb="2">
      <t>チュウ</t>
    </rPh>
    <phoneticPr fontId="2"/>
  </si>
  <si>
    <t>○居住費・食費：　低所得者（第１～第３段階）に係る「補足給付対象」（＊印）については、上記の金額とすること。</t>
    <rPh sb="1" eb="3">
      <t>キョジュウ</t>
    </rPh>
    <rPh sb="3" eb="4">
      <t>ヒ</t>
    </rPh>
    <rPh sb="5" eb="7">
      <t>ショクヒ</t>
    </rPh>
    <rPh sb="9" eb="13">
      <t>テイショトクシャ</t>
    </rPh>
    <rPh sb="14" eb="15">
      <t>ダイ</t>
    </rPh>
    <rPh sb="17" eb="18">
      <t>ダイ</t>
    </rPh>
    <rPh sb="19" eb="21">
      <t>ダンカイ</t>
    </rPh>
    <rPh sb="23" eb="24">
      <t>カカ</t>
    </rPh>
    <rPh sb="26" eb="28">
      <t>ホソク</t>
    </rPh>
    <rPh sb="28" eb="30">
      <t>キュウフ</t>
    </rPh>
    <rPh sb="30" eb="32">
      <t>タイショウ</t>
    </rPh>
    <rPh sb="35" eb="36">
      <t>シルシ</t>
    </rPh>
    <rPh sb="43" eb="45">
      <t>ジョウキ</t>
    </rPh>
    <rPh sb="46" eb="48">
      <t>キンガク</t>
    </rPh>
    <phoneticPr fontId="2"/>
  </si>
  <si>
    <t>　　　　　　　　　　　　「全額負担」（第４段階）については、「補足給付対象」の金額を参考にして、妥当な金額を設定すること。</t>
    <rPh sb="13" eb="15">
      <t>ゼンガク</t>
    </rPh>
    <rPh sb="15" eb="17">
      <t>フタン</t>
    </rPh>
    <rPh sb="19" eb="20">
      <t>ダイ</t>
    </rPh>
    <rPh sb="21" eb="23">
      <t>ダンカイ</t>
    </rPh>
    <rPh sb="31" eb="33">
      <t>ホソク</t>
    </rPh>
    <rPh sb="33" eb="35">
      <t>キュウフ</t>
    </rPh>
    <rPh sb="35" eb="37">
      <t>タイショウ</t>
    </rPh>
    <rPh sb="39" eb="41">
      <t>キンガク</t>
    </rPh>
    <rPh sb="42" eb="44">
      <t>サンコウ</t>
    </rPh>
    <rPh sb="48" eb="50">
      <t>ダトウ</t>
    </rPh>
    <rPh sb="51" eb="53">
      <t>キンガク</t>
    </rPh>
    <rPh sb="54" eb="56">
      <t>セッテイ</t>
    </rPh>
    <phoneticPr fontId="2"/>
  </si>
  <si>
    <t>○その他の日常生活費・特別な室料：　　妥当な金額を設定すること。（例）日常生活費250円/日・特別な室料2000円/日</t>
    <rPh sb="3" eb="4">
      <t>タ</t>
    </rPh>
    <rPh sb="5" eb="7">
      <t>ニチジョウ</t>
    </rPh>
    <rPh sb="7" eb="9">
      <t>セイカツ</t>
    </rPh>
    <rPh sb="9" eb="10">
      <t>ヒ</t>
    </rPh>
    <rPh sb="11" eb="13">
      <t>トクベツ</t>
    </rPh>
    <rPh sb="14" eb="16">
      <t>シツリョウ</t>
    </rPh>
    <rPh sb="19" eb="21">
      <t>ダトウ</t>
    </rPh>
    <rPh sb="22" eb="24">
      <t>キンガク</t>
    </rPh>
    <rPh sb="25" eb="27">
      <t>セッテイ</t>
    </rPh>
    <rPh sb="33" eb="34">
      <t>レイ</t>
    </rPh>
    <rPh sb="35" eb="37">
      <t>ニチジョウ</t>
    </rPh>
    <rPh sb="37" eb="39">
      <t>セイカツ</t>
    </rPh>
    <rPh sb="39" eb="40">
      <t>ヒ</t>
    </rPh>
    <rPh sb="43" eb="44">
      <t>エン</t>
    </rPh>
    <rPh sb="45" eb="46">
      <t>ニチ</t>
    </rPh>
    <rPh sb="47" eb="49">
      <t>トクベツ</t>
    </rPh>
    <rPh sb="50" eb="52">
      <t>シツリョウ</t>
    </rPh>
    <rPh sb="56" eb="57">
      <t>エン</t>
    </rPh>
    <rPh sb="58" eb="59">
      <t>ニチ</t>
    </rPh>
    <phoneticPr fontId="2"/>
  </si>
  <si>
    <t>合計</t>
    <rPh sb="0" eb="2">
      <t>ゴウケイ</t>
    </rPh>
    <phoneticPr fontId="2"/>
  </si>
  <si>
    <t>短期利用　計</t>
    <rPh sb="0" eb="2">
      <t>タンキ</t>
    </rPh>
    <rPh sb="2" eb="4">
      <t>リヨウ</t>
    </rPh>
    <rPh sb="5" eb="6">
      <t>ケイ</t>
    </rPh>
    <phoneticPr fontId="2"/>
  </si>
  <si>
    <t>滞在費</t>
    <rPh sb="0" eb="2">
      <t>タイザイ</t>
    </rPh>
    <rPh sb="2" eb="3">
      <t>ヒ</t>
    </rPh>
    <phoneticPr fontId="2"/>
  </si>
  <si>
    <t>要支援１（予防）</t>
    <rPh sb="0" eb="3">
      <t>ヨウシエン</t>
    </rPh>
    <rPh sb="5" eb="7">
      <t>ヨボウ</t>
    </rPh>
    <phoneticPr fontId="2"/>
  </si>
  <si>
    <t>要支援２（予防）</t>
    <rPh sb="0" eb="3">
      <t>ヨウシエン</t>
    </rPh>
    <rPh sb="5" eb="7">
      <t>ヨボウ</t>
    </rPh>
    <phoneticPr fontId="2"/>
  </si>
  <si>
    <t>通所定員</t>
    <rPh sb="0" eb="2">
      <t>ツウショ</t>
    </rPh>
    <rPh sb="2" eb="4">
      <t>テイイン</t>
    </rPh>
    <phoneticPr fontId="2"/>
  </si>
  <si>
    <t>年間実施日数</t>
    <rPh sb="0" eb="2">
      <t>ネンカン</t>
    </rPh>
    <rPh sb="2" eb="4">
      <t>ジッシ</t>
    </rPh>
    <rPh sb="4" eb="6">
      <t>ニッスウ</t>
    </rPh>
    <phoneticPr fontId="2"/>
  </si>
  <si>
    <t>週実施日数</t>
    <rPh sb="0" eb="1">
      <t>シュウ</t>
    </rPh>
    <rPh sb="1" eb="3">
      <t>ジッシ</t>
    </rPh>
    <rPh sb="3" eb="5">
      <t>ニッスウ</t>
    </rPh>
    <phoneticPr fontId="2"/>
  </si>
  <si>
    <t>（週実施日数×51週）</t>
    <rPh sb="1" eb="2">
      <t>シュウ</t>
    </rPh>
    <rPh sb="2" eb="4">
      <t>ジッシ</t>
    </rPh>
    <rPh sb="4" eb="6">
      <t>ニッスウ</t>
    </rPh>
    <rPh sb="9" eb="10">
      <t>シュウ</t>
    </rPh>
    <phoneticPr fontId="2"/>
  </si>
  <si>
    <t>単位数/月</t>
    <rPh sb="0" eb="2">
      <t>タンイ</t>
    </rPh>
    <rPh sb="2" eb="3">
      <t>カズ</t>
    </rPh>
    <rPh sb="4" eb="5">
      <t>ツキ</t>
    </rPh>
    <phoneticPr fontId="2"/>
  </si>
  <si>
    <t>年間収入（千円）</t>
    <rPh sb="0" eb="2">
      <t>ネンカン</t>
    </rPh>
    <rPh sb="2" eb="4">
      <t>シュウニュウ</t>
    </rPh>
    <rPh sb="5" eb="7">
      <t>センエン</t>
    </rPh>
    <phoneticPr fontId="2"/>
  </si>
  <si>
    <t>要支援１</t>
    <rPh sb="0" eb="3">
      <t>ヨウシエン</t>
    </rPh>
    <phoneticPr fontId="2"/>
  </si>
  <si>
    <t>要支援２</t>
    <rPh sb="0" eb="3">
      <t>ヨウシエン</t>
    </rPh>
    <phoneticPr fontId="2"/>
  </si>
  <si>
    <t>月額単価
（円）</t>
    <rPh sb="0" eb="2">
      <t>ゲツガク</t>
    </rPh>
    <rPh sb="2" eb="4">
      <t>タンカ</t>
    </rPh>
    <rPh sb="6" eb="7">
      <t>エン</t>
    </rPh>
    <phoneticPr fontId="2"/>
  </si>
  <si>
    <t>※要支援１は月４日（週１日程度）、要支援２は月８日（週２日程度）と仮定して、月額単価を１日当りに換算。</t>
    <rPh sb="1" eb="4">
      <t>ヨウシエン</t>
    </rPh>
    <rPh sb="6" eb="7">
      <t>ツキ</t>
    </rPh>
    <rPh sb="8" eb="9">
      <t>ニチ</t>
    </rPh>
    <rPh sb="10" eb="11">
      <t>シュウ</t>
    </rPh>
    <rPh sb="12" eb="13">
      <t>ニチ</t>
    </rPh>
    <rPh sb="13" eb="15">
      <t>テイド</t>
    </rPh>
    <rPh sb="17" eb="20">
      <t>ヨウシエン</t>
    </rPh>
    <rPh sb="22" eb="23">
      <t>ツキ</t>
    </rPh>
    <rPh sb="24" eb="25">
      <t>ニチ</t>
    </rPh>
    <rPh sb="26" eb="27">
      <t>シュウ</t>
    </rPh>
    <rPh sb="28" eb="29">
      <t>ニチ</t>
    </rPh>
    <rPh sb="29" eb="31">
      <t>テイド</t>
    </rPh>
    <rPh sb="33" eb="35">
      <t>カテイ</t>
    </rPh>
    <rPh sb="38" eb="40">
      <t>ゲツガク</t>
    </rPh>
    <rPh sb="40" eb="42">
      <t>タンカ</t>
    </rPh>
    <rPh sb="44" eb="45">
      <t>ニチ</t>
    </rPh>
    <rPh sb="45" eb="46">
      <t>アタ</t>
    </rPh>
    <rPh sb="48" eb="50">
      <t>カンサン</t>
    </rPh>
    <phoneticPr fontId="2"/>
  </si>
  <si>
    <t>うち認知症専門棟</t>
    <rPh sb="2" eb="4">
      <t>ニンチ</t>
    </rPh>
    <rPh sb="4" eb="5">
      <t>ショウ</t>
    </rPh>
    <rPh sb="5" eb="7">
      <t>センモン</t>
    </rPh>
    <rPh sb="7" eb="8">
      <t>トウ</t>
    </rPh>
    <phoneticPr fontId="2"/>
  </si>
  <si>
    <t>（イの内数）</t>
    <rPh sb="3" eb="4">
      <t>ウチ</t>
    </rPh>
    <rPh sb="4" eb="5">
      <t>スウ</t>
    </rPh>
    <phoneticPr fontId="2"/>
  </si>
  <si>
    <t>通所リハ</t>
    <rPh sb="0" eb="2">
      <t>ツウショ</t>
    </rPh>
    <phoneticPr fontId="2"/>
  </si>
  <si>
    <t>予防通リハ</t>
    <rPh sb="0" eb="2">
      <t>ヨボウ</t>
    </rPh>
    <rPh sb="2" eb="3">
      <t>ツウ</t>
    </rPh>
    <phoneticPr fontId="2"/>
  </si>
  <si>
    <t>提供率(%)</t>
    <rPh sb="0" eb="2">
      <t>テイキョウ</t>
    </rPh>
    <rPh sb="2" eb="3">
      <t>リツ</t>
    </rPh>
    <phoneticPr fontId="2"/>
  </si>
  <si>
    <t>（ロ＝イ-ハ）</t>
    <phoneticPr fontId="2"/>
  </si>
  <si>
    <t>a</t>
    <phoneticPr fontId="2"/>
  </si>
  <si>
    <t>A</t>
    <phoneticPr fontId="2"/>
  </si>
  <si>
    <t>B=A×a</t>
    <phoneticPr fontId="2"/>
  </si>
  <si>
    <t>C</t>
    <phoneticPr fontId="2"/>
  </si>
  <si>
    <t>D</t>
    <phoneticPr fontId="2"/>
  </si>
  <si>
    <t>E=B×C×D</t>
    <phoneticPr fontId="2"/>
  </si>
  <si>
    <t>F</t>
    <phoneticPr fontId="2"/>
  </si>
  <si>
    <t>A</t>
    <phoneticPr fontId="2"/>
  </si>
  <si>
    <t>B=A×a</t>
    <phoneticPr fontId="2"/>
  </si>
  <si>
    <t>C</t>
    <phoneticPr fontId="2"/>
  </si>
  <si>
    <t>B</t>
    <phoneticPr fontId="2"/>
  </si>
  <si>
    <t>D=A×B×C</t>
    <phoneticPr fontId="2"/>
  </si>
  <si>
    <t>E</t>
    <phoneticPr fontId="2"/>
  </si>
  <si>
    <t>入所者数</t>
    <rPh sb="0" eb="3">
      <t>ニュウショシャ</t>
    </rPh>
    <rPh sb="3" eb="4">
      <t>カズ</t>
    </rPh>
    <phoneticPr fontId="2"/>
  </si>
  <si>
    <t>入所者数</t>
    <rPh sb="0" eb="2">
      <t>ニュウショ</t>
    </rPh>
    <rPh sb="2" eb="3">
      <t>シャ</t>
    </rPh>
    <rPh sb="3" eb="4">
      <t>カズ</t>
    </rPh>
    <phoneticPr fontId="2"/>
  </si>
  <si>
    <t>備考</t>
    <rPh sb="0" eb="2">
      <t>ビコウ</t>
    </rPh>
    <phoneticPr fontId="2"/>
  </si>
  <si>
    <t>（稼働率100%の場合）</t>
    <rPh sb="1" eb="3">
      <t>カドウ</t>
    </rPh>
    <rPh sb="3" eb="4">
      <t>リツ</t>
    </rPh>
    <rPh sb="9" eb="11">
      <t>バアイ</t>
    </rPh>
    <phoneticPr fontId="2"/>
  </si>
  <si>
    <t>資金収支見込計算書・積算根拠〔収入〕</t>
    <rPh sb="0" eb="2">
      <t>シキン</t>
    </rPh>
    <rPh sb="8" eb="9">
      <t>ショ</t>
    </rPh>
    <rPh sb="10" eb="12">
      <t>セキサン</t>
    </rPh>
    <rPh sb="12" eb="14">
      <t>コンキョ</t>
    </rPh>
    <rPh sb="15" eb="17">
      <t>シュウニュウ</t>
    </rPh>
    <phoneticPr fontId="2"/>
  </si>
  <si>
    <t>※入所利用＝入所定員－短期利用（入所定員内の空床利用）</t>
    <rPh sb="1" eb="3">
      <t>ニュウショ</t>
    </rPh>
    <rPh sb="3" eb="5">
      <t>リヨウ</t>
    </rPh>
    <rPh sb="6" eb="8">
      <t>ニュウショ</t>
    </rPh>
    <rPh sb="8" eb="10">
      <t>テイイン</t>
    </rPh>
    <rPh sb="11" eb="13">
      <t>タンキ</t>
    </rPh>
    <rPh sb="13" eb="15">
      <t>リヨウ</t>
    </rPh>
    <rPh sb="16" eb="18">
      <t>ニュウショ</t>
    </rPh>
    <rPh sb="18" eb="20">
      <t>テイイン</t>
    </rPh>
    <rPh sb="20" eb="21">
      <t>ナイ</t>
    </rPh>
    <rPh sb="22" eb="23">
      <t>ア</t>
    </rPh>
    <rPh sb="23" eb="24">
      <t>ユカ</t>
    </rPh>
    <rPh sb="24" eb="26">
      <t>リヨウ</t>
    </rPh>
    <phoneticPr fontId="2"/>
  </si>
  <si>
    <t>人数</t>
    <rPh sb="0" eb="2">
      <t>ニンズウ</t>
    </rPh>
    <phoneticPr fontId="2"/>
  </si>
  <si>
    <t>○居住費・食費、利用料</t>
    <rPh sb="1" eb="3">
      <t>キョジュウ</t>
    </rPh>
    <rPh sb="3" eb="4">
      <t>ヒ</t>
    </rPh>
    <rPh sb="5" eb="7">
      <t>ショクヒ</t>
    </rPh>
    <rPh sb="8" eb="11">
      <t>リヨウリョウ</t>
    </rPh>
    <phoneticPr fontId="2"/>
  </si>
  <si>
    <t>特別な室料</t>
    <rPh sb="0" eb="2">
      <t>トクベツ</t>
    </rPh>
    <rPh sb="3" eb="5">
      <t>シツリョウ</t>
    </rPh>
    <phoneticPr fontId="2"/>
  </si>
  <si>
    <t>○加算については、経常的な収入が見込まれる上記の項目について、積算すること。
（ただし、実施しない項目については積算しないこと。）</t>
    <rPh sb="1" eb="3">
      <t>カサン</t>
    </rPh>
    <rPh sb="9" eb="12">
      <t>ケイジョウテキ</t>
    </rPh>
    <rPh sb="13" eb="15">
      <t>シュウニュウ</t>
    </rPh>
    <rPh sb="16" eb="18">
      <t>ミコ</t>
    </rPh>
    <rPh sb="21" eb="23">
      <t>ジョウキ</t>
    </rPh>
    <rPh sb="24" eb="26">
      <t>コウモク</t>
    </rPh>
    <rPh sb="31" eb="33">
      <t>セキサン</t>
    </rPh>
    <rPh sb="44" eb="46">
      <t>ジッシ</t>
    </rPh>
    <rPh sb="49" eb="51">
      <t>コウモク</t>
    </rPh>
    <rPh sb="56" eb="58">
      <t>セキサン</t>
    </rPh>
    <phoneticPr fontId="2"/>
  </si>
  <si>
    <t>【１　入所サービス】</t>
    <rPh sb="3" eb="5">
      <t>ニュウショ</t>
    </rPh>
    <phoneticPr fontId="2"/>
  </si>
  <si>
    <t>【２　短期入所サービス（予防含む）】</t>
    <rPh sb="3" eb="5">
      <t>タンキ</t>
    </rPh>
    <rPh sb="5" eb="7">
      <t>ニュウショ</t>
    </rPh>
    <rPh sb="12" eb="14">
      <t>ヨボウ</t>
    </rPh>
    <rPh sb="14" eb="15">
      <t>フク</t>
    </rPh>
    <phoneticPr fontId="2"/>
  </si>
  <si>
    <t>短期利用数</t>
    <rPh sb="0" eb="2">
      <t>タンキ</t>
    </rPh>
    <rPh sb="2" eb="4">
      <t>リヨウ</t>
    </rPh>
    <rPh sb="4" eb="5">
      <t>カズ</t>
    </rPh>
    <phoneticPr fontId="2"/>
  </si>
  <si>
    <t>年間日数・回数</t>
    <rPh sb="0" eb="2">
      <t>ネンカン</t>
    </rPh>
    <rPh sb="2" eb="4">
      <t>ニッスウ</t>
    </rPh>
    <rPh sb="5" eb="7">
      <t>カイスウ</t>
    </rPh>
    <phoneticPr fontId="2"/>
  </si>
  <si>
    <t>※短期利用＝入所定員－入所利用（入所定員内の空床利用）</t>
    <rPh sb="1" eb="3">
      <t>タンキ</t>
    </rPh>
    <rPh sb="3" eb="5">
      <t>リヨウ</t>
    </rPh>
    <rPh sb="6" eb="8">
      <t>ニュウショ</t>
    </rPh>
    <rPh sb="8" eb="10">
      <t>テイイン</t>
    </rPh>
    <rPh sb="11" eb="13">
      <t>ニュウショ</t>
    </rPh>
    <rPh sb="13" eb="15">
      <t>リヨウ</t>
    </rPh>
    <rPh sb="16" eb="18">
      <t>ニュウショ</t>
    </rPh>
    <rPh sb="18" eb="20">
      <t>テイイン</t>
    </rPh>
    <rPh sb="20" eb="21">
      <t>ナイ</t>
    </rPh>
    <rPh sb="22" eb="23">
      <t>ア</t>
    </rPh>
    <rPh sb="23" eb="24">
      <t>ユカ</t>
    </rPh>
    <rPh sb="24" eb="26">
      <t>リヨウ</t>
    </rPh>
    <phoneticPr fontId="2"/>
  </si>
  <si>
    <t>○滞在費・食費、利用料</t>
    <rPh sb="1" eb="3">
      <t>タイザイ</t>
    </rPh>
    <rPh sb="3" eb="4">
      <t>ヒ</t>
    </rPh>
    <rPh sb="5" eb="7">
      <t>ショクヒ</t>
    </rPh>
    <rPh sb="8" eb="11">
      <t>リヨウリョウ</t>
    </rPh>
    <phoneticPr fontId="2"/>
  </si>
  <si>
    <t>＜加算＞</t>
    <rPh sb="1" eb="3">
      <t>カサン</t>
    </rPh>
    <phoneticPr fontId="2"/>
  </si>
  <si>
    <t>各部屋の種別・要介護度別ごとの利用者数について、「利用人数Ｃ」欄に入力すること。</t>
    <rPh sb="0" eb="1">
      <t>カク</t>
    </rPh>
    <rPh sb="1" eb="3">
      <t>ヘヤ</t>
    </rPh>
    <rPh sb="4" eb="6">
      <t>シュベツ</t>
    </rPh>
    <rPh sb="7" eb="10">
      <t>ヨウカイゴ</t>
    </rPh>
    <rPh sb="10" eb="11">
      <t>ド</t>
    </rPh>
    <rPh sb="11" eb="12">
      <t>ベツ</t>
    </rPh>
    <rPh sb="15" eb="18">
      <t>リヨウシャ</t>
    </rPh>
    <rPh sb="18" eb="19">
      <t>スウ</t>
    </rPh>
    <rPh sb="25" eb="27">
      <t>リヨウ</t>
    </rPh>
    <rPh sb="27" eb="29">
      <t>ニンズウ</t>
    </rPh>
    <rPh sb="31" eb="32">
      <t>ラン</t>
    </rPh>
    <rPh sb="33" eb="35">
      <t>ニュウリョク</t>
    </rPh>
    <phoneticPr fontId="2"/>
  </si>
  <si>
    <t>○滞在費・食費：　低所得者（第１～第３段階）に係る「補足給付対象」（＊印）については、上記の金額とすること。</t>
    <rPh sb="1" eb="3">
      <t>タイザイ</t>
    </rPh>
    <rPh sb="3" eb="4">
      <t>ヒ</t>
    </rPh>
    <rPh sb="5" eb="7">
      <t>ショクヒ</t>
    </rPh>
    <rPh sb="9" eb="13">
      <t>テイショトクシャ</t>
    </rPh>
    <rPh sb="14" eb="15">
      <t>ダイ</t>
    </rPh>
    <rPh sb="17" eb="18">
      <t>ダイ</t>
    </rPh>
    <rPh sb="19" eb="21">
      <t>ダンカイ</t>
    </rPh>
    <rPh sb="23" eb="24">
      <t>カカ</t>
    </rPh>
    <rPh sb="26" eb="28">
      <t>ホソク</t>
    </rPh>
    <rPh sb="28" eb="30">
      <t>キュウフ</t>
    </rPh>
    <rPh sb="30" eb="32">
      <t>タイショウ</t>
    </rPh>
    <rPh sb="35" eb="36">
      <t>シルシ</t>
    </rPh>
    <rPh sb="43" eb="45">
      <t>ジョウキ</t>
    </rPh>
    <rPh sb="46" eb="48">
      <t>キンガク</t>
    </rPh>
    <phoneticPr fontId="2"/>
  </si>
  <si>
    <t>D</t>
    <phoneticPr fontId="2"/>
  </si>
  <si>
    <t>E=B×C×D</t>
    <phoneticPr fontId="2"/>
  </si>
  <si>
    <t>F</t>
    <phoneticPr fontId="2"/>
  </si>
  <si>
    <t>○その他の日常生活費：　入所との比較を考慮し、妥当な金額を設定すること。（対象品目等は入所よりも少ないものと考えられる。）</t>
    <rPh sb="3" eb="4">
      <t>タ</t>
    </rPh>
    <rPh sb="5" eb="7">
      <t>ニチジョウ</t>
    </rPh>
    <rPh sb="7" eb="9">
      <t>セイカツ</t>
    </rPh>
    <rPh sb="9" eb="10">
      <t>ヒ</t>
    </rPh>
    <rPh sb="12" eb="14">
      <t>ニュウショ</t>
    </rPh>
    <rPh sb="16" eb="18">
      <t>ヒカク</t>
    </rPh>
    <rPh sb="19" eb="21">
      <t>コウリョ</t>
    </rPh>
    <rPh sb="23" eb="25">
      <t>ダトウ</t>
    </rPh>
    <rPh sb="26" eb="28">
      <t>キンガク</t>
    </rPh>
    <rPh sb="29" eb="31">
      <t>セッテイ</t>
    </rPh>
    <rPh sb="37" eb="39">
      <t>タイショウ</t>
    </rPh>
    <rPh sb="39" eb="41">
      <t>ヒンモク</t>
    </rPh>
    <rPh sb="41" eb="42">
      <t>ナド</t>
    </rPh>
    <rPh sb="43" eb="45">
      <t>ニュウショ</t>
    </rPh>
    <rPh sb="48" eb="49">
      <t>スク</t>
    </rPh>
    <rPh sb="54" eb="55">
      <t>カンガ</t>
    </rPh>
    <phoneticPr fontId="2"/>
  </si>
  <si>
    <t>○利用料</t>
    <rPh sb="1" eb="4">
      <t>リヨウリョウ</t>
    </rPh>
    <phoneticPr fontId="2"/>
  </si>
  <si>
    <t>食費（昼食）</t>
    <rPh sb="0" eb="2">
      <t>ショクヒ</t>
    </rPh>
    <rPh sb="3" eb="5">
      <t>チュウショク</t>
    </rPh>
    <phoneticPr fontId="2"/>
  </si>
  <si>
    <t>○食費：　入所における食費のうち昼食相当額を基本として、妥当な金額を設定すること。</t>
    <rPh sb="1" eb="3">
      <t>ショクヒ</t>
    </rPh>
    <rPh sb="5" eb="7">
      <t>ニュウショ</t>
    </rPh>
    <rPh sb="11" eb="13">
      <t>ショクヒ</t>
    </rPh>
    <rPh sb="16" eb="18">
      <t>チュウショク</t>
    </rPh>
    <rPh sb="18" eb="20">
      <t>ソウトウ</t>
    </rPh>
    <rPh sb="20" eb="21">
      <t>ガク</t>
    </rPh>
    <rPh sb="22" eb="24">
      <t>キホン</t>
    </rPh>
    <rPh sb="28" eb="30">
      <t>ダトウ</t>
    </rPh>
    <rPh sb="31" eb="33">
      <t>キンガク</t>
    </rPh>
    <rPh sb="34" eb="36">
      <t>セッテイ</t>
    </rPh>
    <phoneticPr fontId="2"/>
  </si>
  <si>
    <t>A</t>
    <phoneticPr fontId="2"/>
  </si>
  <si>
    <t>B=A×a</t>
    <phoneticPr fontId="2"/>
  </si>
  <si>
    <t>C</t>
    <phoneticPr fontId="2"/>
  </si>
  <si>
    <t>D</t>
    <phoneticPr fontId="2"/>
  </si>
  <si>
    <t>E</t>
    <phoneticPr fontId="2"/>
  </si>
  <si>
    <t>F=B×C×D×E</t>
    <phoneticPr fontId="2"/>
  </si>
  <si>
    <t>G</t>
    <phoneticPr fontId="2"/>
  </si>
  <si>
    <t>a</t>
    <phoneticPr fontId="2"/>
  </si>
  <si>
    <t>b</t>
    <phoneticPr fontId="2"/>
  </si>
  <si>
    <t>c</t>
    <phoneticPr fontId="2"/>
  </si>
  <si>
    <t>d</t>
    <phoneticPr fontId="2"/>
  </si>
  <si>
    <r>
      <t xml:space="preserve">特別な室料
</t>
    </r>
    <r>
      <rPr>
        <b/>
        <sz val="8"/>
        <rFont val="ＭＳ Ｐゴシック"/>
        <family val="3"/>
        <charset val="128"/>
      </rPr>
      <t>（入所定員の半数が上限）</t>
    </r>
    <rPh sb="0" eb="2">
      <t>トクベツ</t>
    </rPh>
    <rPh sb="3" eb="5">
      <t>シツリョウ</t>
    </rPh>
    <rPh sb="7" eb="9">
      <t>ニュウショ</t>
    </rPh>
    <rPh sb="9" eb="11">
      <t>テイイン</t>
    </rPh>
    <rPh sb="12" eb="14">
      <t>ハンスウ</t>
    </rPh>
    <rPh sb="15" eb="17">
      <t>ジョウゲン</t>
    </rPh>
    <phoneticPr fontId="2"/>
  </si>
  <si>
    <t>○介護報酬（１割負担含む）</t>
    <rPh sb="1" eb="3">
      <t>カイゴ</t>
    </rPh>
    <rPh sb="3" eb="5">
      <t>ホウシュウ</t>
    </rPh>
    <rPh sb="7" eb="8">
      <t>ワリ</t>
    </rPh>
    <rPh sb="8" eb="10">
      <t>フタン</t>
    </rPh>
    <rPh sb="10" eb="11">
      <t>フク</t>
    </rPh>
    <phoneticPr fontId="2"/>
  </si>
  <si>
    <t>介護報酬</t>
    <rPh sb="0" eb="2">
      <t>カイゴ</t>
    </rPh>
    <rPh sb="2" eb="4">
      <t>ホウシュウ</t>
    </rPh>
    <phoneticPr fontId="2"/>
  </si>
  <si>
    <t>入所サービス費</t>
    <rPh sb="0" eb="2">
      <t>ニュウショ</t>
    </rPh>
    <rPh sb="6" eb="7">
      <t>ヒ</t>
    </rPh>
    <phoneticPr fontId="2"/>
  </si>
  <si>
    <t>加算</t>
    <rPh sb="0" eb="2">
      <t>カサン</t>
    </rPh>
    <phoneticPr fontId="2"/>
  </si>
  <si>
    <t>利用料（その他の日常生活費）</t>
    <rPh sb="0" eb="2">
      <t>リヨウ</t>
    </rPh>
    <rPh sb="2" eb="3">
      <t>リョウ</t>
    </rPh>
    <rPh sb="6" eb="7">
      <t>タ</t>
    </rPh>
    <rPh sb="8" eb="10">
      <t>ニチジョウ</t>
    </rPh>
    <rPh sb="10" eb="12">
      <t>セイカツ</t>
    </rPh>
    <rPh sb="12" eb="13">
      <t>ヒ</t>
    </rPh>
    <phoneticPr fontId="2"/>
  </si>
  <si>
    <t>か月</t>
    <rPh sb="1" eb="2">
      <t>ゲツ</t>
    </rPh>
    <phoneticPr fontId="2"/>
  </si>
  <si>
    <t>〔積算結果一覧〕</t>
    <rPh sb="1" eb="3">
      <t>セキサン</t>
    </rPh>
    <rPh sb="3" eb="5">
      <t>ケッカ</t>
    </rPh>
    <rPh sb="5" eb="7">
      <t>イチラン</t>
    </rPh>
    <phoneticPr fontId="2"/>
  </si>
  <si>
    <t>法人名：</t>
    <rPh sb="0" eb="2">
      <t>ホウジン</t>
    </rPh>
    <rPh sb="2" eb="3">
      <t>メイ</t>
    </rPh>
    <phoneticPr fontId="2"/>
  </si>
  <si>
    <t>（単位：千円）</t>
    <rPh sb="1" eb="3">
      <t>タンイ</t>
    </rPh>
    <rPh sb="4" eb="6">
      <t>センエン</t>
    </rPh>
    <phoneticPr fontId="2"/>
  </si>
  <si>
    <t>100%稼動時</t>
    <rPh sb="4" eb="6">
      <t>カドウ</t>
    </rPh>
    <rPh sb="6" eb="7">
      <t>ドキ</t>
    </rPh>
    <phoneticPr fontId="2"/>
  </si>
  <si>
    <t>稼働率</t>
    <rPh sb="0" eb="2">
      <t>カドウ</t>
    </rPh>
    <rPh sb="2" eb="3">
      <t>リツ</t>
    </rPh>
    <phoneticPr fontId="2"/>
  </si>
  <si>
    <t>施設運営事業</t>
    <rPh sb="0" eb="2">
      <t>シセツ</t>
    </rPh>
    <rPh sb="2" eb="4">
      <t>ウンエイ</t>
    </rPh>
    <rPh sb="4" eb="6">
      <t>ジギョウ</t>
    </rPh>
    <phoneticPr fontId="2"/>
  </si>
  <si>
    <t>収　　　入</t>
    <rPh sb="0" eb="1">
      <t>オサム</t>
    </rPh>
    <rPh sb="4" eb="5">
      <t>イリ</t>
    </rPh>
    <phoneticPr fontId="2"/>
  </si>
  <si>
    <t>入所</t>
    <rPh sb="0" eb="2">
      <t>ニュウショ</t>
    </rPh>
    <phoneticPr fontId="2"/>
  </si>
  <si>
    <t>介護報酬（1割負担含む）</t>
    <rPh sb="0" eb="2">
      <t>カイゴ</t>
    </rPh>
    <rPh sb="2" eb="4">
      <t>ホウシュウ</t>
    </rPh>
    <rPh sb="6" eb="7">
      <t>ワ</t>
    </rPh>
    <rPh sb="7" eb="9">
      <t>フタン</t>
    </rPh>
    <rPh sb="9" eb="10">
      <t>フク</t>
    </rPh>
    <phoneticPr fontId="2"/>
  </si>
  <si>
    <t>利用料</t>
    <rPh sb="0" eb="3">
      <t>リヨウリョウ</t>
    </rPh>
    <phoneticPr fontId="2"/>
  </si>
  <si>
    <t>入所　　計</t>
    <rPh sb="0" eb="2">
      <t>ニュウショ</t>
    </rPh>
    <rPh sb="4" eb="5">
      <t>ケイ</t>
    </rPh>
    <phoneticPr fontId="2"/>
  </si>
  <si>
    <t>短期</t>
    <rPh sb="0" eb="2">
      <t>タンキ</t>
    </rPh>
    <phoneticPr fontId="2"/>
  </si>
  <si>
    <t>短期　　計</t>
    <rPh sb="0" eb="2">
      <t>タンキ</t>
    </rPh>
    <rPh sb="4" eb="5">
      <t>ケイ</t>
    </rPh>
    <phoneticPr fontId="2"/>
  </si>
  <si>
    <t>b</t>
    <phoneticPr fontId="2"/>
  </si>
  <si>
    <t>入所・短期　　計</t>
    <rPh sb="0" eb="2">
      <t>ニュウショ</t>
    </rPh>
    <rPh sb="3" eb="5">
      <t>タンキ</t>
    </rPh>
    <rPh sb="7" eb="8">
      <t>ケイ</t>
    </rPh>
    <phoneticPr fontId="2"/>
  </si>
  <si>
    <t>a+b=c</t>
    <phoneticPr fontId="2"/>
  </si>
  <si>
    <t>通所</t>
    <rPh sb="0" eb="2">
      <t>ツウショ</t>
    </rPh>
    <phoneticPr fontId="2"/>
  </si>
  <si>
    <t>通所　　計</t>
    <rPh sb="0" eb="2">
      <t>ツウショ</t>
    </rPh>
    <rPh sb="4" eb="5">
      <t>ケイ</t>
    </rPh>
    <phoneticPr fontId="2"/>
  </si>
  <si>
    <t>d</t>
    <phoneticPr fontId="2"/>
  </si>
  <si>
    <t>収入　計</t>
    <rPh sb="0" eb="2">
      <t>シュウニュウ</t>
    </rPh>
    <rPh sb="3" eb="4">
      <t>ケイ</t>
    </rPh>
    <phoneticPr fontId="2"/>
  </si>
  <si>
    <t>支　　　出</t>
    <rPh sb="0" eb="1">
      <t>ササ</t>
    </rPh>
    <rPh sb="4" eb="5">
      <t>デ</t>
    </rPh>
    <phoneticPr fontId="2"/>
  </si>
  <si>
    <t>給与費</t>
    <rPh sb="0" eb="2">
      <t>キュウヨ</t>
    </rPh>
    <rPh sb="2" eb="3">
      <t>ヒ</t>
    </rPh>
    <phoneticPr fontId="2"/>
  </si>
  <si>
    <t>材料費</t>
    <rPh sb="0" eb="2">
      <t>ザイリョウ</t>
    </rPh>
    <rPh sb="2" eb="3">
      <t>ヒ</t>
    </rPh>
    <phoneticPr fontId="2"/>
  </si>
  <si>
    <t>うち給食用材料費</t>
    <rPh sb="2" eb="4">
      <t>キュウショク</t>
    </rPh>
    <rPh sb="4" eb="5">
      <t>ヨウ</t>
    </rPh>
    <rPh sb="5" eb="7">
      <t>ザイリョウ</t>
    </rPh>
    <rPh sb="7" eb="8">
      <t>ヒ</t>
    </rPh>
    <phoneticPr fontId="2"/>
  </si>
  <si>
    <t>経費</t>
    <rPh sb="0" eb="2">
      <t>ケイヒ</t>
    </rPh>
    <phoneticPr fontId="2"/>
  </si>
  <si>
    <t>うち土地賃借費</t>
    <rPh sb="2" eb="4">
      <t>トチ</t>
    </rPh>
    <rPh sb="4" eb="6">
      <t>チンシャク</t>
    </rPh>
    <rPh sb="6" eb="7">
      <t>ヒ</t>
    </rPh>
    <phoneticPr fontId="2"/>
  </si>
  <si>
    <t>委託費</t>
    <rPh sb="0" eb="2">
      <t>イタク</t>
    </rPh>
    <rPh sb="2" eb="3">
      <t>ヒ</t>
    </rPh>
    <phoneticPr fontId="2"/>
  </si>
  <si>
    <t>うち給食委託費</t>
    <rPh sb="2" eb="4">
      <t>キュウショク</t>
    </rPh>
    <rPh sb="4" eb="6">
      <t>イタク</t>
    </rPh>
    <rPh sb="6" eb="7">
      <t>ヒ</t>
    </rPh>
    <phoneticPr fontId="2"/>
  </si>
  <si>
    <t>その他の費用</t>
    <rPh sb="2" eb="3">
      <t>タ</t>
    </rPh>
    <rPh sb="4" eb="6">
      <t>ヒヨウ</t>
    </rPh>
    <phoneticPr fontId="2"/>
  </si>
  <si>
    <t>減価償却費</t>
    <rPh sb="0" eb="2">
      <t>ゲンカ</t>
    </rPh>
    <rPh sb="2" eb="4">
      <t>ショウキャク</t>
    </rPh>
    <rPh sb="4" eb="5">
      <t>ヒ</t>
    </rPh>
    <phoneticPr fontId="2"/>
  </si>
  <si>
    <t xml:space="preserve"> </t>
    <phoneticPr fontId="2"/>
  </si>
  <si>
    <t>D</t>
    <phoneticPr fontId="2"/>
  </si>
  <si>
    <t>支出　計</t>
    <rPh sb="0" eb="2">
      <t>シシュツ</t>
    </rPh>
    <rPh sb="3" eb="4">
      <t>ケイ</t>
    </rPh>
    <phoneticPr fontId="2"/>
  </si>
  <si>
    <t>(2)</t>
    <phoneticPr fontId="2"/>
  </si>
  <si>
    <t>収支差額</t>
    <rPh sb="0" eb="2">
      <t>シュウシ</t>
    </rPh>
    <rPh sb="2" eb="4">
      <t>サガク</t>
    </rPh>
    <phoneticPr fontId="2"/>
  </si>
  <si>
    <t>(1)-(2)=(3)</t>
    <phoneticPr fontId="2"/>
  </si>
  <si>
    <t>事業外（支払利息）</t>
    <rPh sb="0" eb="2">
      <t>ジギョウ</t>
    </rPh>
    <rPh sb="2" eb="3">
      <t>ガイ</t>
    </rPh>
    <rPh sb="4" eb="6">
      <t>シハラ</t>
    </rPh>
    <rPh sb="6" eb="8">
      <t>リソク</t>
    </rPh>
    <phoneticPr fontId="2"/>
  </si>
  <si>
    <t>収入</t>
    <rPh sb="0" eb="2">
      <t>シュウニュウ</t>
    </rPh>
    <phoneticPr fontId="2"/>
  </si>
  <si>
    <t>利子補給</t>
    <rPh sb="0" eb="2">
      <t>リシ</t>
    </rPh>
    <rPh sb="2" eb="4">
      <t>ホキュウ</t>
    </rPh>
    <phoneticPr fontId="2"/>
  </si>
  <si>
    <t>(4)</t>
    <phoneticPr fontId="2"/>
  </si>
  <si>
    <t>支出</t>
    <rPh sb="0" eb="2">
      <t>シシュツ</t>
    </rPh>
    <phoneticPr fontId="2"/>
  </si>
  <si>
    <t>支払利息（福祉医療機構）</t>
    <rPh sb="0" eb="2">
      <t>シハラ</t>
    </rPh>
    <rPh sb="2" eb="4">
      <t>リソク</t>
    </rPh>
    <rPh sb="5" eb="7">
      <t>フクシ</t>
    </rPh>
    <rPh sb="7" eb="9">
      <t>イリョウ</t>
    </rPh>
    <rPh sb="9" eb="11">
      <t>キコウ</t>
    </rPh>
    <phoneticPr fontId="2"/>
  </si>
  <si>
    <t>利子補給対象分</t>
    <rPh sb="0" eb="2">
      <t>リシ</t>
    </rPh>
    <rPh sb="2" eb="4">
      <t>ホキュウ</t>
    </rPh>
    <rPh sb="4" eb="6">
      <t>タイショウ</t>
    </rPh>
    <rPh sb="6" eb="7">
      <t>ブン</t>
    </rPh>
    <phoneticPr fontId="2"/>
  </si>
  <si>
    <t>利子補給対象外</t>
    <rPh sb="0" eb="2">
      <t>リシ</t>
    </rPh>
    <rPh sb="2" eb="4">
      <t>ホキュウ</t>
    </rPh>
    <rPh sb="4" eb="6">
      <t>タイショウ</t>
    </rPh>
    <rPh sb="6" eb="7">
      <t>ガイ</t>
    </rPh>
    <phoneticPr fontId="2"/>
  </si>
  <si>
    <t>支払利息（市中金融機関）</t>
    <rPh sb="0" eb="2">
      <t>シハラ</t>
    </rPh>
    <rPh sb="2" eb="4">
      <t>リソク</t>
    </rPh>
    <rPh sb="5" eb="7">
      <t>シチュウ</t>
    </rPh>
    <rPh sb="7" eb="9">
      <t>キンユウ</t>
    </rPh>
    <rPh sb="9" eb="11">
      <t>キカン</t>
    </rPh>
    <phoneticPr fontId="2"/>
  </si>
  <si>
    <t>(5)</t>
    <phoneticPr fontId="2"/>
  </si>
  <si>
    <t>(4)-(5)=(6)</t>
    <phoneticPr fontId="2"/>
  </si>
  <si>
    <t>収　入　　　合計</t>
    <rPh sb="0" eb="1">
      <t>オサム</t>
    </rPh>
    <rPh sb="2" eb="3">
      <t>イリ</t>
    </rPh>
    <rPh sb="6" eb="8">
      <t>ゴウケイ</t>
    </rPh>
    <phoneticPr fontId="2"/>
  </si>
  <si>
    <t>(1)+(4)=(7)</t>
    <phoneticPr fontId="2"/>
  </si>
  <si>
    <t>支　出　　　合計</t>
    <rPh sb="0" eb="1">
      <t>ササ</t>
    </rPh>
    <rPh sb="2" eb="3">
      <t>デ</t>
    </rPh>
    <rPh sb="6" eb="8">
      <t>ゴウケイ</t>
    </rPh>
    <phoneticPr fontId="2"/>
  </si>
  <si>
    <t>(2)+(5)=(8)</t>
    <phoneticPr fontId="2"/>
  </si>
  <si>
    <t>経常利益</t>
    <rPh sb="0" eb="2">
      <t>ケイジョウ</t>
    </rPh>
    <rPh sb="2" eb="4">
      <t>リエキ</t>
    </rPh>
    <phoneticPr fontId="2"/>
  </si>
  <si>
    <t>(7)-(8)=A</t>
    <phoneticPr fontId="2"/>
  </si>
  <si>
    <t>法人税等</t>
    <rPh sb="0" eb="2">
      <t>ホウジン</t>
    </rPh>
    <rPh sb="2" eb="3">
      <t>ゼイ</t>
    </rPh>
    <rPh sb="3" eb="4">
      <t>ナド</t>
    </rPh>
    <phoneticPr fontId="2"/>
  </si>
  <si>
    <t>B</t>
    <phoneticPr fontId="2"/>
  </si>
  <si>
    <t>税引後損益</t>
    <rPh sb="0" eb="2">
      <t>ゼイビ</t>
    </rPh>
    <rPh sb="2" eb="3">
      <t>ゴ</t>
    </rPh>
    <rPh sb="3" eb="5">
      <t>ソンエキ</t>
    </rPh>
    <phoneticPr fontId="2"/>
  </si>
  <si>
    <t>A-B=C</t>
    <phoneticPr fontId="2"/>
  </si>
  <si>
    <t>減価償却前損益</t>
    <rPh sb="0" eb="2">
      <t>ゲンカ</t>
    </rPh>
    <rPh sb="2" eb="4">
      <t>ショウキャク</t>
    </rPh>
    <rPh sb="4" eb="5">
      <t>マエ</t>
    </rPh>
    <rPh sb="5" eb="7">
      <t>ソンエキ</t>
    </rPh>
    <phoneticPr fontId="2"/>
  </si>
  <si>
    <t>借入金元金返済</t>
    <rPh sb="0" eb="2">
      <t>カリイレ</t>
    </rPh>
    <rPh sb="2" eb="3">
      <t>キン</t>
    </rPh>
    <rPh sb="3" eb="5">
      <t>ガンキン</t>
    </rPh>
    <rPh sb="5" eb="7">
      <t>ヘンサイ</t>
    </rPh>
    <phoneticPr fontId="2"/>
  </si>
  <si>
    <t>F</t>
    <phoneticPr fontId="2"/>
  </si>
  <si>
    <t>福祉医療機構</t>
    <rPh sb="0" eb="2">
      <t>フクシ</t>
    </rPh>
    <rPh sb="2" eb="4">
      <t>イリョウ</t>
    </rPh>
    <rPh sb="4" eb="6">
      <t>キコウ</t>
    </rPh>
    <phoneticPr fontId="2"/>
  </si>
  <si>
    <t>市中金融機関</t>
    <rPh sb="0" eb="2">
      <t>シチュウ</t>
    </rPh>
    <rPh sb="2" eb="4">
      <t>キンユウ</t>
    </rPh>
    <rPh sb="4" eb="6">
      <t>キカン</t>
    </rPh>
    <phoneticPr fontId="2"/>
  </si>
  <si>
    <t>当該年度剰余金（翌年度繰越金）</t>
    <rPh sb="0" eb="2">
      <t>トウガイ</t>
    </rPh>
    <rPh sb="2" eb="4">
      <t>ネンド</t>
    </rPh>
    <rPh sb="4" eb="7">
      <t>ジョウヨキン</t>
    </rPh>
    <rPh sb="8" eb="11">
      <t>ヨクネンド</t>
    </rPh>
    <rPh sb="11" eb="13">
      <t>クリコシ</t>
    </rPh>
    <rPh sb="13" eb="14">
      <t>カネ</t>
    </rPh>
    <phoneticPr fontId="2"/>
  </si>
  <si>
    <t>E-F=G</t>
    <phoneticPr fontId="2"/>
  </si>
  <si>
    <t>累積剰余金</t>
    <rPh sb="0" eb="2">
      <t>ルイセキ</t>
    </rPh>
    <rPh sb="2" eb="4">
      <t>ジョウヨ</t>
    </rPh>
    <rPh sb="4" eb="5">
      <t>キン</t>
    </rPh>
    <phoneticPr fontId="2"/>
  </si>
  <si>
    <t>G＋前年度H=H</t>
    <rPh sb="2" eb="5">
      <t>ゼンネンド</t>
    </rPh>
    <phoneticPr fontId="2"/>
  </si>
  <si>
    <t>短期入所療養介護費</t>
    <rPh sb="0" eb="2">
      <t>タンキ</t>
    </rPh>
    <rPh sb="2" eb="4">
      <t>ニュウショ</t>
    </rPh>
    <rPh sb="4" eb="6">
      <t>リョウヨウ</t>
    </rPh>
    <rPh sb="6" eb="8">
      <t>カイゴ</t>
    </rPh>
    <rPh sb="8" eb="9">
      <t>ヒ</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</si>
  <si>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</si>
  <si>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</si>
  <si>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</si>
  <si>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</si>
  <si>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</si>
  <si>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</si>
  <si>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平成○年度</t>
    <rPh sb="0" eb="2">
      <t>ヘイセイ</t>
    </rPh>
    <rPh sb="3" eb="5">
      <t>ネンド</t>
    </rPh>
    <phoneticPr fontId="2"/>
  </si>
  <si>
    <t>　</t>
    <phoneticPr fontId="2"/>
  </si>
  <si>
    <t>平年度（2年目～）</t>
    <rPh sb="0" eb="3">
      <t>ヘイネンド</t>
    </rPh>
    <rPh sb="5" eb="7">
      <t>ネンメ</t>
    </rPh>
    <phoneticPr fontId="2"/>
  </si>
  <si>
    <t>＜通所リハビリテーション費＞</t>
    <rPh sb="1" eb="3">
      <t>ツウショ</t>
    </rPh>
    <rPh sb="12" eb="13">
      <t>ヒ</t>
    </rPh>
    <phoneticPr fontId="2"/>
  </si>
  <si>
    <t>　＜通所リハ＞</t>
    <rPh sb="2" eb="4">
      <t>ツウショ</t>
    </rPh>
    <phoneticPr fontId="2"/>
  </si>
  <si>
    <t>　＜予防通所リハ＞　（報酬は月額単位）</t>
    <rPh sb="2" eb="4">
      <t>ヨボウ</t>
    </rPh>
    <rPh sb="4" eb="6">
      <t>ツウショ</t>
    </rPh>
    <rPh sb="11" eb="13">
      <t>ホウシュウ</t>
    </rPh>
    <rPh sb="14" eb="16">
      <t>ゲツガク</t>
    </rPh>
    <rPh sb="16" eb="18">
      <t>タンイ</t>
    </rPh>
    <phoneticPr fontId="2"/>
  </si>
  <si>
    <t>通所リハビリテーション費</t>
    <rPh sb="0" eb="2">
      <t>ツウショ</t>
    </rPh>
    <rPh sb="11" eb="12">
      <t>ヒ</t>
    </rPh>
    <phoneticPr fontId="2"/>
  </si>
  <si>
    <t>a+b+c+d</t>
    <phoneticPr fontId="2"/>
  </si>
  <si>
    <t>a+b+c+d</t>
    <phoneticPr fontId="2"/>
  </si>
  <si>
    <t>　</t>
    <phoneticPr fontId="2"/>
  </si>
  <si>
    <t>　</t>
    <phoneticPr fontId="2"/>
  </si>
  <si>
    <t>平年度
(2年目～)</t>
    <rPh sb="0" eb="3">
      <t>ヘイネンド</t>
    </rPh>
    <rPh sb="6" eb="9">
      <t>ネンメカラ</t>
    </rPh>
    <phoneticPr fontId="2"/>
  </si>
  <si>
    <t>C+D=E</t>
    <phoneticPr fontId="2"/>
  </si>
  <si>
    <t>年間回数</t>
    <rPh sb="0" eb="2">
      <t>ネンカン</t>
    </rPh>
    <rPh sb="2" eb="4">
      <t>カイスウ</t>
    </rPh>
    <phoneticPr fontId="2"/>
  </si>
  <si>
    <r>
      <t>＜入所サービス費＞</t>
    </r>
    <r>
      <rPr>
        <sz val="12"/>
        <color indexed="12"/>
        <rFont val="ＭＳ Ｐゴシック"/>
        <family val="3"/>
        <charset val="128"/>
      </rPr>
      <t>　　</t>
    </r>
    <r>
      <rPr>
        <sz val="9"/>
        <color indexed="12"/>
        <rFont val="ＭＳ Ｐゴシック"/>
        <family val="3"/>
        <charset val="128"/>
      </rPr>
      <t>↓介護保険施設サービス費（Ⅰ）を適用しています。</t>
    </r>
    <rPh sb="1" eb="3">
      <t>ニュウショ</t>
    </rPh>
    <rPh sb="7" eb="8">
      <t>ヒ</t>
    </rPh>
    <phoneticPr fontId="2"/>
  </si>
  <si>
    <r>
      <t xml:space="preserve">＜短期入所療養介護費＞ </t>
    </r>
    <r>
      <rPr>
        <sz val="9"/>
        <color indexed="12"/>
        <rFont val="ＭＳ Ｐゴシック"/>
        <family val="3"/>
        <charset val="128"/>
      </rPr>
      <t>↓（予防）短期入所療養介護費（Ⅰ）を適用しています。</t>
    </r>
    <rPh sb="1" eb="3">
      <t>タンキ</t>
    </rPh>
    <rPh sb="3" eb="5">
      <t>ニュウショ</t>
    </rPh>
    <rPh sb="5" eb="7">
      <t>リョウヨウ</t>
    </rPh>
    <rPh sb="7" eb="9">
      <t>カイゴ</t>
    </rPh>
    <rPh sb="9" eb="10">
      <t>ヒ</t>
    </rPh>
    <phoneticPr fontId="2"/>
  </si>
  <si>
    <t>　　　↓所要時間６時間以上８時間未満の場合を適用しています。</t>
    <rPh sb="4" eb="6">
      <t>ショヨウ</t>
    </rPh>
    <rPh sb="6" eb="8">
      <t>ジカン</t>
    </rPh>
    <rPh sb="9" eb="11">
      <t>ジカン</t>
    </rPh>
    <rPh sb="11" eb="13">
      <t>イジョウ</t>
    </rPh>
    <rPh sb="14" eb="16">
      <t>ジカン</t>
    </rPh>
    <rPh sb="16" eb="18">
      <t>ミマン</t>
    </rPh>
    <rPh sb="19" eb="21">
      <t>バアイ</t>
    </rPh>
    <rPh sb="22" eb="24">
      <t>テキヨウ</t>
    </rPh>
    <phoneticPr fontId="2"/>
  </si>
  <si>
    <t>資金収支見込計算書・積算根拠（収入）　※開設１年目・月別</t>
    <rPh sb="0" eb="2">
      <t>シキン</t>
    </rPh>
    <rPh sb="8" eb="9">
      <t>ショ</t>
    </rPh>
    <rPh sb="10" eb="12">
      <t>セキサン</t>
    </rPh>
    <rPh sb="12" eb="14">
      <t>コンキョ</t>
    </rPh>
    <rPh sb="15" eb="17">
      <t>シュウニュウ</t>
    </rPh>
    <rPh sb="20" eb="22">
      <t>カイセツ</t>
    </rPh>
    <rPh sb="22" eb="25">
      <t>イチネンメ</t>
    </rPh>
    <rPh sb="26" eb="27">
      <t>ツキ</t>
    </rPh>
    <rPh sb="27" eb="28">
      <t>ベツ</t>
    </rPh>
    <phoneticPr fontId="2"/>
  </si>
  <si>
    <t>単位単価：</t>
    <rPh sb="0" eb="2">
      <t>タンイ</t>
    </rPh>
    <rPh sb="2" eb="4">
      <t>タンカ</t>
    </rPh>
    <phoneticPr fontId="2"/>
  </si>
  <si>
    <t>介護報酬単価等</t>
    <rPh sb="0" eb="2">
      <t>カイゴ</t>
    </rPh>
    <rPh sb="2" eb="4">
      <t>ホウシュウ</t>
    </rPh>
    <rPh sb="4" eb="6">
      <t>タンカ</t>
    </rPh>
    <rPh sb="6" eb="7">
      <t>トウ</t>
    </rPh>
    <phoneticPr fontId="2"/>
  </si>
  <si>
    <t>４月</t>
    <rPh sb="1" eb="2">
      <t>ガツ</t>
    </rPh>
    <phoneticPr fontId="2"/>
  </si>
  <si>
    <t>５月</t>
    <rPh sb="1" eb="2">
      <t>ガツ</t>
    </rPh>
    <phoneticPr fontId="2"/>
  </si>
  <si>
    <t>６月</t>
    <rPh sb="1" eb="2">
      <t>ガツ</t>
    </rPh>
    <phoneticPr fontId="2"/>
  </si>
  <si>
    <t>７月</t>
  </si>
  <si>
    <t>８月</t>
  </si>
  <si>
    <t>９月</t>
  </si>
  <si>
    <t>１０月</t>
  </si>
  <si>
    <t>１１月</t>
  </si>
  <si>
    <t>１２月</t>
  </si>
  <si>
    <t>１月</t>
  </si>
  <si>
    <t>２月</t>
  </si>
  <si>
    <t>３月</t>
  </si>
  <si>
    <t>年度計</t>
    <rPh sb="0" eb="2">
      <t>ネンド</t>
    </rPh>
    <rPh sb="2" eb="3">
      <t>ケイ</t>
    </rPh>
    <phoneticPr fontId="2"/>
  </si>
  <si>
    <t>定員</t>
    <rPh sb="0" eb="2">
      <t>テイイン</t>
    </rPh>
    <phoneticPr fontId="2"/>
  </si>
  <si>
    <t>名</t>
    <rPh sb="0" eb="1">
      <t>メイ</t>
    </rPh>
    <phoneticPr fontId="2"/>
  </si>
  <si>
    <t>介護福祉施設サービス費</t>
    <rPh sb="0" eb="2">
      <t>カイゴ</t>
    </rPh>
    <rPh sb="2" eb="4">
      <t>フクシ</t>
    </rPh>
    <rPh sb="4" eb="6">
      <t>シセツ</t>
    </rPh>
    <rPh sb="10" eb="11">
      <t>ヒ</t>
    </rPh>
    <phoneticPr fontId="2"/>
  </si>
  <si>
    <t>/1</t>
    <phoneticPr fontId="2"/>
  </si>
  <si>
    <t>日</t>
    <rPh sb="0" eb="1">
      <t>ニチ</t>
    </rPh>
    <phoneticPr fontId="2"/>
  </si>
  <si>
    <t>（</t>
    <phoneticPr fontId="2"/>
  </si>
  <si>
    <t>人）</t>
    <rPh sb="0" eb="1">
      <t>ニン</t>
    </rPh>
    <phoneticPr fontId="2"/>
  </si>
  <si>
    <t>点</t>
    <rPh sb="0" eb="1">
      <t>テン</t>
    </rPh>
    <phoneticPr fontId="2"/>
  </si>
  <si>
    <t>（</t>
    <phoneticPr fontId="2"/>
  </si>
  <si>
    <t>（</t>
    <phoneticPr fontId="2"/>
  </si>
  <si>
    <t>（</t>
    <phoneticPr fontId="2"/>
  </si>
  <si>
    <t>加　算</t>
    <rPh sb="0" eb="1">
      <t>カ</t>
    </rPh>
    <rPh sb="2" eb="3">
      <t>ザン</t>
    </rPh>
    <phoneticPr fontId="2"/>
  </si>
  <si>
    <t>介護報酬　計　（利用者負担１割分含む）</t>
    <rPh sb="0" eb="2">
      <t>カイゴ</t>
    </rPh>
    <rPh sb="2" eb="4">
      <t>ホウシュウ</t>
    </rPh>
    <rPh sb="5" eb="6">
      <t>ケイ</t>
    </rPh>
    <rPh sb="8" eb="11">
      <t>リヨウシャ</t>
    </rPh>
    <rPh sb="11" eb="13">
      <t>フタン</t>
    </rPh>
    <rPh sb="14" eb="15">
      <t>ワリ</t>
    </rPh>
    <rPh sb="15" eb="16">
      <t>ブン</t>
    </rPh>
    <rPh sb="16" eb="17">
      <t>フク</t>
    </rPh>
    <phoneticPr fontId="2"/>
  </si>
  <si>
    <t>円</t>
    <rPh sb="0" eb="1">
      <t>エン</t>
    </rPh>
    <phoneticPr fontId="2"/>
  </si>
  <si>
    <t>収入　合計</t>
    <rPh sb="0" eb="2">
      <t>シュウニュウ</t>
    </rPh>
    <rPh sb="3" eb="5">
      <t>ゴウケイ</t>
    </rPh>
    <phoneticPr fontId="2"/>
  </si>
  <si>
    <t>/1</t>
    <phoneticPr fontId="2"/>
  </si>
  <si>
    <t>（</t>
    <phoneticPr fontId="2"/>
  </si>
  <si>
    <t>介護報酬　計　（利用者負担１割含む）</t>
    <rPh sb="0" eb="2">
      <t>カイゴ</t>
    </rPh>
    <rPh sb="2" eb="4">
      <t>ホウシュウ</t>
    </rPh>
    <rPh sb="5" eb="6">
      <t>ケイ</t>
    </rPh>
    <rPh sb="8" eb="11">
      <t>リヨウシャ</t>
    </rPh>
    <rPh sb="11" eb="13">
      <t>フタン</t>
    </rPh>
    <rPh sb="14" eb="15">
      <t>ワリ</t>
    </rPh>
    <rPh sb="15" eb="16">
      <t>フク</t>
    </rPh>
    <phoneticPr fontId="2"/>
  </si>
  <si>
    <t>通所リハビリテーション（予防含む）</t>
    <phoneticPr fontId="2"/>
  </si>
  <si>
    <t>介護老人保健施設</t>
    <rPh sb="0" eb="2">
      <t>カイゴ</t>
    </rPh>
    <rPh sb="2" eb="4">
      <t>ロウジン</t>
    </rPh>
    <rPh sb="4" eb="6">
      <t>ホケン</t>
    </rPh>
    <rPh sb="6" eb="8">
      <t>シセツ</t>
    </rPh>
    <phoneticPr fontId="2"/>
  </si>
  <si>
    <t>利用人数</t>
    <phoneticPr fontId="2"/>
  </si>
  <si>
    <t>ユニット型</t>
    <phoneticPr fontId="2"/>
  </si>
  <si>
    <t>従来型個室</t>
    <phoneticPr fontId="2"/>
  </si>
  <si>
    <t>多床室</t>
    <phoneticPr fontId="2"/>
  </si>
  <si>
    <t>多床室</t>
    <rPh sb="0" eb="3">
      <t>タショウシツ</t>
    </rPh>
    <phoneticPr fontId="2"/>
  </si>
  <si>
    <t>ユニット</t>
    <phoneticPr fontId="2"/>
  </si>
  <si>
    <t>個室</t>
    <rPh sb="0" eb="2">
      <t>コシツ</t>
    </rPh>
    <phoneticPr fontId="2"/>
  </si>
  <si>
    <t>補足給付対象</t>
    <rPh sb="0" eb="2">
      <t>ホソク</t>
    </rPh>
    <rPh sb="2" eb="4">
      <t>キュウフ</t>
    </rPh>
    <rPh sb="4" eb="6">
      <t>タイショウ</t>
    </rPh>
    <phoneticPr fontId="2"/>
  </si>
  <si>
    <t>日額単価
（円）</t>
    <rPh sb="0" eb="2">
      <t>ニチガク</t>
    </rPh>
    <rPh sb="2" eb="4">
      <t>タンカ</t>
    </rPh>
    <rPh sb="6" eb="7">
      <t>エン</t>
    </rPh>
    <phoneticPr fontId="2"/>
  </si>
  <si>
    <t>D=B÷※</t>
    <phoneticPr fontId="2"/>
  </si>
  <si>
    <t>E</t>
    <phoneticPr fontId="2"/>
  </si>
  <si>
    <t>F</t>
    <phoneticPr fontId="2"/>
  </si>
  <si>
    <t>G</t>
    <phoneticPr fontId="2"/>
  </si>
  <si>
    <t>C=A÷※</t>
    <phoneticPr fontId="2"/>
  </si>
  <si>
    <t>　）</t>
    <phoneticPr fontId="2"/>
  </si>
  <si>
    <t>介護保険外費用　計</t>
    <rPh sb="0" eb="2">
      <t>カイゴ</t>
    </rPh>
    <rPh sb="2" eb="4">
      <t>ホケン</t>
    </rPh>
    <rPh sb="4" eb="5">
      <t>ガイ</t>
    </rPh>
    <rPh sb="5" eb="7">
      <t>ヒヨウ</t>
    </rPh>
    <rPh sb="8" eb="9">
      <t>ケイ</t>
    </rPh>
    <phoneticPr fontId="2"/>
  </si>
  <si>
    <t>滞在費</t>
    <rPh sb="0" eb="3">
      <t>タイザイヒ</t>
    </rPh>
    <phoneticPr fontId="2"/>
  </si>
  <si>
    <t>○加算については、経常的な収入が見込まれる上記の項目について、積算すること。</t>
    <rPh sb="1" eb="3">
      <t>カサン</t>
    </rPh>
    <rPh sb="9" eb="12">
      <t>ケイジョウテキ</t>
    </rPh>
    <rPh sb="13" eb="15">
      <t>シュウニュウ</t>
    </rPh>
    <rPh sb="16" eb="18">
      <t>ミコ</t>
    </rPh>
    <rPh sb="21" eb="23">
      <t>ジョウキ</t>
    </rPh>
    <rPh sb="24" eb="26">
      <t>コウモク</t>
    </rPh>
    <rPh sb="31" eb="33">
      <t>セキサン</t>
    </rPh>
    <phoneticPr fontId="2"/>
  </si>
  <si>
    <t>○加算については、経常的な収入が見込まれる項目について、積算すること。</t>
    <rPh sb="1" eb="3">
      <t>カサン</t>
    </rPh>
    <rPh sb="9" eb="12">
      <t>ケイジョウテキ</t>
    </rPh>
    <rPh sb="13" eb="15">
      <t>シュウニュウ</t>
    </rPh>
    <rPh sb="16" eb="18">
      <t>ミコ</t>
    </rPh>
    <rPh sb="21" eb="23">
      <t>コウモク</t>
    </rPh>
    <rPh sb="28" eb="30">
      <t>セキサン</t>
    </rPh>
    <phoneticPr fontId="2"/>
  </si>
  <si>
    <t>（　か月）</t>
    <rPh sb="3" eb="4">
      <t>ゲツ</t>
    </rPh>
    <phoneticPr fontId="2"/>
  </si>
  <si>
    <t>介護度別利用人数割合</t>
    <rPh sb="0" eb="2">
      <t>カイゴ</t>
    </rPh>
    <rPh sb="2" eb="3">
      <t>ド</t>
    </rPh>
    <rPh sb="3" eb="4">
      <t>ベツ</t>
    </rPh>
    <rPh sb="4" eb="6">
      <t>リヨウ</t>
    </rPh>
    <rPh sb="6" eb="8">
      <t>ニンズウ</t>
    </rPh>
    <rPh sb="8" eb="10">
      <t>ワリアイ</t>
    </rPh>
    <phoneticPr fontId="2"/>
  </si>
  <si>
    <t>（表１）</t>
    <rPh sb="1" eb="2">
      <t>ヒョウ</t>
    </rPh>
    <phoneticPr fontId="2"/>
  </si>
  <si>
    <t>単位数/日</t>
    <rPh sb="0" eb="3">
      <t>タンイスウ</t>
    </rPh>
    <rPh sb="4" eb="5">
      <t>ニチ</t>
    </rPh>
    <phoneticPr fontId="2"/>
  </si>
  <si>
    <t>G=D×E×F</t>
    <phoneticPr fontId="2"/>
  </si>
  <si>
    <t>日
月</t>
    <rPh sb="0" eb="1">
      <t>ニチ</t>
    </rPh>
    <rPh sb="2" eb="3">
      <t>ツキ</t>
    </rPh>
    <phoneticPr fontId="2"/>
  </si>
  <si>
    <t>訪問　　計</t>
    <rPh sb="0" eb="2">
      <t>ホウモン</t>
    </rPh>
    <rPh sb="4" eb="5">
      <t>ケイ</t>
    </rPh>
    <phoneticPr fontId="2"/>
  </si>
  <si>
    <t>人</t>
    <rPh sb="0" eb="1">
      <t>ニン</t>
    </rPh>
    <phoneticPr fontId="2"/>
  </si>
  <si>
    <t>【３　通所リハビリテーション（予防含む）】</t>
    <rPh sb="3" eb="5">
      <t>ツウショ</t>
    </rPh>
    <rPh sb="15" eb="17">
      <t>ヨボウ</t>
    </rPh>
    <rPh sb="17" eb="18">
      <t>フク</t>
    </rPh>
    <phoneticPr fontId="2"/>
  </si>
  <si>
    <t>武蔵野市利用実績より</t>
    <rPh sb="0" eb="3">
      <t>ムサシノ</t>
    </rPh>
    <rPh sb="3" eb="4">
      <t>シ</t>
    </rPh>
    <rPh sb="4" eb="6">
      <t>リヨウ</t>
    </rPh>
    <rPh sb="6" eb="8">
      <t>ジッセキ</t>
    </rPh>
    <phoneticPr fontId="2"/>
  </si>
  <si>
    <t>各部屋の種別・要介護度別ごとの利用者数については、武蔵野市実績（表１）に基づき算出された利用人数とする。</t>
    <rPh sb="0" eb="1">
      <t>カク</t>
    </rPh>
    <rPh sb="1" eb="3">
      <t>ヘヤ</t>
    </rPh>
    <rPh sb="4" eb="6">
      <t>シュベツ</t>
    </rPh>
    <rPh sb="7" eb="10">
      <t>ヨウカイゴ</t>
    </rPh>
    <rPh sb="10" eb="11">
      <t>ド</t>
    </rPh>
    <rPh sb="11" eb="12">
      <t>ベツ</t>
    </rPh>
    <rPh sb="15" eb="17">
      <t>リヨウ</t>
    </rPh>
    <rPh sb="17" eb="18">
      <t>シャ</t>
    </rPh>
    <rPh sb="18" eb="19">
      <t>スウ</t>
    </rPh>
    <rPh sb="25" eb="28">
      <t>ムサシノ</t>
    </rPh>
    <rPh sb="28" eb="29">
      <t>シ</t>
    </rPh>
    <rPh sb="29" eb="31">
      <t>ジッセキ</t>
    </rPh>
    <rPh sb="32" eb="33">
      <t>ヒョウ</t>
    </rPh>
    <rPh sb="36" eb="37">
      <t>モト</t>
    </rPh>
    <rPh sb="39" eb="41">
      <t>サンシュツ</t>
    </rPh>
    <rPh sb="44" eb="46">
      <t>リヨウ</t>
    </rPh>
    <rPh sb="46" eb="48">
      <t>ニンズウ</t>
    </rPh>
    <phoneticPr fontId="2"/>
  </si>
  <si>
    <t>訪問看護費</t>
    <rPh sb="0" eb="2">
      <t>ホウモン</t>
    </rPh>
    <rPh sb="2" eb="4">
      <t>カンゴ</t>
    </rPh>
    <rPh sb="4" eb="5">
      <t>ヒ</t>
    </rPh>
    <phoneticPr fontId="2"/>
  </si>
  <si>
    <t>資金収支見込計算書</t>
    <rPh sb="0" eb="2">
      <t>シキン</t>
    </rPh>
    <rPh sb="8" eb="9">
      <t>ショ</t>
    </rPh>
    <phoneticPr fontId="2"/>
  </si>
  <si>
    <t>資金収支見込計算書（総括表）</t>
    <rPh sb="0" eb="2">
      <t>シキン</t>
    </rPh>
    <rPh sb="8" eb="9">
      <t>ショ</t>
    </rPh>
    <rPh sb="10" eb="13">
      <t>ソウカツヒョウ</t>
    </rPh>
    <phoneticPr fontId="2"/>
  </si>
  <si>
    <t>介護保険（利用者負担含む）</t>
    <rPh sb="0" eb="2">
      <t>カイゴ</t>
    </rPh>
    <rPh sb="2" eb="4">
      <t>ホケン</t>
    </rPh>
    <rPh sb="5" eb="8">
      <t>リヨウシャ</t>
    </rPh>
    <rPh sb="8" eb="10">
      <t>フタン</t>
    </rPh>
    <rPh sb="10" eb="11">
      <t>フク</t>
    </rPh>
    <phoneticPr fontId="2"/>
  </si>
  <si>
    <t>医療保険（利用者負担含む）</t>
    <rPh sb="0" eb="2">
      <t>イリョウ</t>
    </rPh>
    <rPh sb="2" eb="4">
      <t>ホケン</t>
    </rPh>
    <rPh sb="5" eb="8">
      <t>リヨウシャ</t>
    </rPh>
    <rPh sb="8" eb="10">
      <t>フタン</t>
    </rPh>
    <rPh sb="10" eb="11">
      <t>フク</t>
    </rPh>
    <phoneticPr fontId="2"/>
  </si>
  <si>
    <t>その他</t>
    <rPh sb="2" eb="3">
      <t>ホカ</t>
    </rPh>
    <phoneticPr fontId="2"/>
  </si>
  <si>
    <t>ー</t>
    <phoneticPr fontId="2"/>
  </si>
  <si>
    <t>ー</t>
    <phoneticPr fontId="2"/>
  </si>
  <si>
    <t>介護保険</t>
    <rPh sb="0" eb="2">
      <t>カイゴ</t>
    </rPh>
    <rPh sb="2" eb="4">
      <t>ホケン</t>
    </rPh>
    <phoneticPr fontId="2"/>
  </si>
  <si>
    <t>医療保険</t>
    <rPh sb="0" eb="2">
      <t>イリョウ</t>
    </rPh>
    <rPh sb="2" eb="4">
      <t>ホケン</t>
    </rPh>
    <phoneticPr fontId="2"/>
  </si>
  <si>
    <t>保険による報酬　計　（利用者負担含む）</t>
    <rPh sb="0" eb="2">
      <t>ホケン</t>
    </rPh>
    <rPh sb="5" eb="7">
      <t>ホウシュウ</t>
    </rPh>
    <rPh sb="8" eb="9">
      <t>ケイ</t>
    </rPh>
    <rPh sb="11" eb="14">
      <t>リヨウシャ</t>
    </rPh>
    <rPh sb="14" eb="16">
      <t>フタン</t>
    </rPh>
    <rPh sb="16" eb="17">
      <t>フク</t>
    </rPh>
    <phoneticPr fontId="2"/>
  </si>
  <si>
    <t>保険外費用　計</t>
    <rPh sb="0" eb="2">
      <t>ホケン</t>
    </rPh>
    <rPh sb="2" eb="3">
      <t>ガイ</t>
    </rPh>
    <rPh sb="3" eb="5">
      <t>ヒヨウ</t>
    </rPh>
    <rPh sb="6" eb="7">
      <t>ケイ</t>
    </rPh>
    <phoneticPr fontId="2"/>
  </si>
  <si>
    <t>内訳</t>
    <rPh sb="0" eb="2">
      <t>ウチワケ</t>
    </rPh>
    <phoneticPr fontId="2"/>
  </si>
  <si>
    <t>訪看</t>
    <rPh sb="0" eb="1">
      <t>ホウ</t>
    </rPh>
    <phoneticPr fontId="2"/>
  </si>
  <si>
    <t>c+d=(1)</t>
    <phoneticPr fontId="2"/>
  </si>
  <si>
    <t>(1)</t>
    <phoneticPr fontId="2"/>
  </si>
  <si>
    <t>訪看定員</t>
    <rPh sb="0" eb="2">
      <t>ホウカン</t>
    </rPh>
    <rPh sb="2" eb="4">
      <t>テイイン</t>
    </rPh>
    <phoneticPr fontId="2"/>
  </si>
  <si>
    <t>(1)</t>
    <phoneticPr fontId="2"/>
  </si>
  <si>
    <t>※本様式下部の【注意】を御確認ください。</t>
    <rPh sb="1" eb="2">
      <t>ホン</t>
    </rPh>
    <rPh sb="2" eb="4">
      <t>ヨウシキ</t>
    </rPh>
    <rPh sb="4" eb="6">
      <t>カブ</t>
    </rPh>
    <rPh sb="8" eb="10">
      <t>チュウイ</t>
    </rPh>
    <rPh sb="12" eb="15">
      <t>ゴカクニン</t>
    </rPh>
    <phoneticPr fontId="2"/>
  </si>
  <si>
    <t>【事業名】 介護老人保健施設</t>
    <rPh sb="1" eb="3">
      <t>ジギョウ</t>
    </rPh>
    <rPh sb="3" eb="4">
      <t>メイ</t>
    </rPh>
    <rPh sb="6" eb="8">
      <t>カイゴ</t>
    </rPh>
    <rPh sb="8" eb="10">
      <t>ロウジン</t>
    </rPh>
    <rPh sb="10" eb="12">
      <t>ホケン</t>
    </rPh>
    <rPh sb="12" eb="14">
      <t>シセツ</t>
    </rPh>
    <phoneticPr fontId="2"/>
  </si>
  <si>
    <t>【事業名】 訪問看護</t>
    <rPh sb="1" eb="3">
      <t>ジギョウ</t>
    </rPh>
    <rPh sb="3" eb="4">
      <t>メイ</t>
    </rPh>
    <rPh sb="6" eb="8">
      <t>ホウモン</t>
    </rPh>
    <rPh sb="8" eb="10">
      <t>カンゴ</t>
    </rPh>
    <phoneticPr fontId="2"/>
  </si>
  <si>
    <t>単位単価：</t>
    <rPh sb="0" eb="2">
      <t>タンイ</t>
    </rPh>
    <rPh sb="2" eb="4">
      <t>タンカ</t>
    </rPh>
    <phoneticPr fontId="2"/>
  </si>
  <si>
    <t>介護老人保健施設【様式16-2】</t>
    <rPh sb="0" eb="2">
      <t>カイゴ</t>
    </rPh>
    <rPh sb="2" eb="4">
      <t>ロウジン</t>
    </rPh>
    <rPh sb="4" eb="6">
      <t>ホケン</t>
    </rPh>
    <rPh sb="6" eb="8">
      <t>シセツ</t>
    </rPh>
    <rPh sb="9" eb="11">
      <t>ヨウシキ</t>
    </rPh>
    <phoneticPr fontId="2"/>
  </si>
  <si>
    <t>訪問看護【様式16-3】</t>
    <rPh sb="0" eb="2">
      <t>ホウモン</t>
    </rPh>
    <rPh sb="2" eb="4">
      <t>カンゴ</t>
    </rPh>
    <rPh sb="5" eb="7">
      <t>ヨウシキ</t>
    </rPh>
    <phoneticPr fontId="2"/>
  </si>
  <si>
    <t>想定利用人数</t>
    <rPh sb="0" eb="2">
      <t>ソウテイ</t>
    </rPh>
    <rPh sb="2" eb="4">
      <t>リヨウ</t>
    </rPh>
    <rPh sb="4" eb="6">
      <t>ニンズウ</t>
    </rPh>
    <phoneticPr fontId="2"/>
  </si>
  <si>
    <t>訪問看護</t>
    <rPh sb="0" eb="2">
      <t>ホウモン</t>
    </rPh>
    <rPh sb="2" eb="4">
      <t>カンゴ</t>
    </rPh>
    <phoneticPr fontId="2"/>
  </si>
  <si>
    <t>【事業名】 全事業合計</t>
    <rPh sb="1" eb="3">
      <t>ジギョウ</t>
    </rPh>
    <rPh sb="3" eb="4">
      <t>メイ</t>
    </rPh>
    <rPh sb="6" eb="9">
      <t>ゼンジギョウ</t>
    </rPh>
    <rPh sb="9" eb="11">
      <t>ゴウケイ</t>
    </rPh>
    <phoneticPr fontId="2"/>
  </si>
  <si>
    <t>E</t>
    <phoneticPr fontId="2"/>
  </si>
  <si>
    <t xml:space="preserve">   F</t>
    <phoneticPr fontId="2"/>
  </si>
  <si>
    <t>居宅介護支援（例）</t>
    <rPh sb="0" eb="2">
      <t>キョタク</t>
    </rPh>
    <rPh sb="2" eb="4">
      <t>カイゴ</t>
    </rPh>
    <rPh sb="4" eb="6">
      <t>シエン</t>
    </rPh>
    <rPh sb="7" eb="8">
      <t>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</si>
</sst>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0_ "/>
    <numFmt numFmtId="178" formatCode="0_);[Red]\(0\)"/>
    <numFmt numFmtId="179" formatCode="#&quot;日&quot;"/>
    <numFmt numFmtId="180" formatCode="#&quot;か&quot;&quot;月&quot;"/>
    <numFmt numFmtId="181" formatCode="#,##0;&quot;△ &quot;#,##0"/>
    <numFmt numFmtId="182" formatCode="#,##0.00&quot;円&quot;"/>
  </numFmts>
  <fonts count="4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9"/>
      <name val="ＭＳ Ｐゴシック"/>
      <family val="3"/>
      <charset val="128"/>
    </font>
    <font>
      <b/>
      <sz val="10"/>
      <name val="ＭＳ Ｐゴシック"/>
      <family val="3"/>
      <charset val="128"/>
    </font>
    <font>
      <sz val="9"/>
      <color indexed="10"/>
      <name val="ＭＳ Ｐゴシック"/>
      <family val="3"/>
      <charset val="128"/>
    </font>
    <font>
      <b/>
      <sz val="8"/>
      <name val="ＭＳ Ｐゴシック"/>
      <family val="3"/>
      <charset val="128"/>
    </font>
    <font>
      <b/>
      <sz val="12"/>
      <name val="ＭＳ Ｐ明朝"/>
      <family val="1"/>
      <charset val="128"/>
    </font>
    <font>
      <sz val="12"/>
      <name val="ＭＳ Ｐ明朝"/>
      <family val="1"/>
      <charset val="128"/>
    </font>
    <font>
      <sz val="8"/>
      <name val="ＭＳ Ｐ明朝"/>
      <family val="1"/>
      <charset val="128"/>
    </font>
    <font>
      <sz val="10"/>
      <name val="ＭＳ Ｐ明朝"/>
      <family val="1"/>
      <charset val="128"/>
    </font>
    <font>
      <b/>
      <sz val="11"/>
      <name val="ＭＳ Ｐゴシック"/>
      <family val="3"/>
      <charset val="128"/>
    </font>
    <font>
      <sz val="8"/>
      <name val="ＭＳ Ｐゴシック"/>
      <family val="3"/>
      <charset val="128"/>
    </font>
    <font>
      <b/>
      <sz val="11"/>
      <name val="ＭＳ Ｐ明朝"/>
      <family val="1"/>
      <charset val="128"/>
    </font>
    <font>
      <sz val="8"/>
      <color indexed="8"/>
      <name val="ＭＳ Ｐ明朝"/>
      <family val="1"/>
      <charset val="128"/>
    </font>
    <font>
      <sz val="8"/>
      <color indexed="10"/>
      <name val="ＭＳ Ｐゴシック"/>
      <family val="3"/>
      <charset val="128"/>
    </font>
    <font>
      <sz val="8"/>
      <color indexed="10"/>
      <name val="ＭＳ Ｐ明朝"/>
      <family val="1"/>
      <charset val="128"/>
    </font>
    <font>
      <b/>
      <sz val="8"/>
      <name val="ＭＳ Ｐ明朝"/>
      <family val="1"/>
      <charset val="128"/>
    </font>
    <font>
      <b/>
      <i/>
      <sz val="10"/>
      <name val="ＭＳ Ｐゴシック"/>
      <family val="3"/>
      <charset val="128"/>
    </font>
    <font>
      <b/>
      <i/>
      <sz val="12"/>
      <name val="ＭＳ Ｐ明朝"/>
      <family val="1"/>
      <charset val="128"/>
    </font>
    <font>
      <sz val="8"/>
      <color indexed="8"/>
      <name val="ＭＳ Ｐゴシック"/>
      <family val="3"/>
      <charset val="128"/>
    </font>
    <font>
      <b/>
      <i/>
      <sz val="12"/>
      <name val="ＭＳ Ｐゴシック"/>
      <family val="3"/>
      <charset val="128"/>
    </font>
    <font>
      <b/>
      <sz val="9"/>
      <color indexed="10"/>
      <name val="ＭＳ Ｐゴシック"/>
      <family val="3"/>
      <charset val="128"/>
    </font>
    <font>
      <sz val="10"/>
      <color indexed="10"/>
      <name val="ＭＳ Ｐゴシック"/>
      <family val="3"/>
      <charset val="128"/>
    </font>
    <font>
      <b/>
      <sz val="10"/>
      <color indexed="10"/>
      <name val="ＭＳ Ｐゴシック"/>
      <family val="3"/>
      <charset val="128"/>
    </font>
    <font>
      <b/>
      <sz val="9"/>
      <color indexed="12"/>
      <name val="ＭＳ Ｐゴシック"/>
      <family val="3"/>
      <charset val="128"/>
    </font>
    <font>
      <sz val="9"/>
      <color indexed="12"/>
      <name val="ＭＳ Ｐゴシック"/>
      <family val="3"/>
      <charset val="128"/>
    </font>
    <font>
      <sz val="12"/>
      <color indexed="12"/>
      <name val="ＭＳ Ｐゴシック"/>
      <family val="3"/>
      <charset val="128"/>
    </font>
    <font>
      <b/>
      <sz val="14"/>
      <name val="HGSｺﾞｼｯｸM"/>
      <family val="3"/>
      <charset val="128"/>
    </font>
    <font>
      <b/>
      <sz val="12"/>
      <name val="HGSｺﾞｼｯｸM"/>
      <family val="3"/>
      <charset val="128"/>
    </font>
    <font>
      <sz val="12"/>
      <name val="HGSｺﾞｼｯｸM"/>
      <family val="3"/>
      <charset val="128"/>
    </font>
    <font>
      <sz val="8"/>
      <name val="HGSｺﾞｼｯｸM"/>
      <family val="3"/>
      <charset val="128"/>
    </font>
    <font>
      <sz val="11"/>
      <name val="HGSｺﾞｼｯｸM"/>
      <family val="3"/>
      <charset val="128"/>
    </font>
    <font>
      <sz val="10"/>
      <name val="HGSｺﾞｼｯｸM"/>
      <family val="3"/>
      <charset val="128"/>
    </font>
    <font>
      <b/>
      <sz val="11"/>
      <name val="HGSｺﾞｼｯｸM"/>
      <family val="3"/>
      <charset val="128"/>
    </font>
    <font>
      <b/>
      <sz val="8"/>
      <name val="HGSｺﾞｼｯｸM"/>
      <family val="3"/>
      <charset val="128"/>
    </font>
    <font>
      <b/>
      <sz val="7"/>
      <name val="HGSｺﾞｼｯｸM"/>
      <family val="3"/>
      <charset val="128"/>
    </font>
    <font>
      <sz val="6"/>
      <name val="HGSｺﾞｼｯｸM"/>
      <family val="3"/>
      <charset val="128"/>
    </font>
    <font>
      <sz val="7"/>
      <name val="HGSｺﾞｼｯｸM"/>
      <family val="3"/>
      <charset val="128"/>
    </font>
    <font>
      <sz val="8"/>
      <color indexed="10"/>
      <name val="HGSｺﾞｼｯｸM"/>
      <family val="3"/>
      <charset val="128"/>
    </font>
    <font>
      <b/>
      <sz val="6"/>
      <name val="HGSｺﾞｼｯｸM"/>
      <family val="3"/>
      <charset val="128"/>
    </font>
    <font>
      <sz val="8"/>
      <color rgb="FFFF0000"/>
      <name val="ＭＳ Ｐ明朝"/>
      <family val="1"/>
      <charset val="128"/>
    </font>
    <font>
      <sz val="9"/>
      <name val="ＭＳ Ｐ明朝"/>
      <family val="1"/>
      <charset val="128"/>
    </font>
    <font>
      <b/>
      <sz val="9"/>
      <color indexed="81"/>
      <name val="ＭＳ Ｐゴシック"/>
      <family val="3"/>
      <charset val="128"/>
    </font>
    <font>
      <sz val="10"/>
      <color indexed="8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24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ck">
        <color indexed="64"/>
      </left>
      <right style="thick">
        <color indexed="64"/>
      </right>
      <top style="thick">
        <color indexed="64"/>
      </top>
      <bottom style="thick">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style="medium">
        <color indexed="64"/>
      </bottom>
      <diagonal/>
    </border>
    <border>
      <left style="thick">
        <color indexed="64"/>
      </left>
      <right/>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hair">
        <color indexed="64"/>
      </top>
      <bottom style="thin">
        <color indexed="64"/>
      </bottom>
      <diagonal/>
    </border>
    <border>
      <left style="thin">
        <color indexed="64"/>
      </left>
      <right/>
      <top style="double">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thin">
        <color indexed="64"/>
      </bottom>
      <diagonal/>
    </border>
    <border>
      <left/>
      <right/>
      <top style="double">
        <color indexed="64"/>
      </top>
      <bottom style="medium">
        <color indexed="64"/>
      </bottom>
      <diagonal/>
    </border>
    <border>
      <left style="medium">
        <color indexed="64"/>
      </left>
      <right style="hair">
        <color indexed="64"/>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top style="thick">
        <color indexed="64"/>
      </top>
      <bottom style="thick">
        <color indexed="64"/>
      </bottom>
      <diagonal/>
    </border>
    <border>
      <left/>
      <right/>
      <top style="thick">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double">
        <color indexed="64"/>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style="thin">
        <color indexed="64"/>
      </right>
      <top/>
      <bottom/>
      <diagonal style="thin">
        <color indexed="64"/>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style="medium">
        <color indexed="64"/>
      </top>
      <bottom/>
      <diagonal style="thin">
        <color indexed="64"/>
      </diagonal>
    </border>
    <border>
      <left/>
      <right style="medium">
        <color indexed="64"/>
      </right>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diagonal/>
    </border>
    <border>
      <left style="thick">
        <color indexed="64"/>
      </left>
      <right style="thick">
        <color indexed="64"/>
      </right>
      <top style="hair">
        <color indexed="64"/>
      </top>
      <bottom style="thick">
        <color indexed="64"/>
      </bottom>
      <diagonal/>
    </border>
    <border>
      <left style="thin">
        <color indexed="64"/>
      </left>
      <right style="medium">
        <color indexed="64"/>
      </right>
      <top style="double">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cellStyleXfs>
  <cellXfs count="1005">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3" fillId="0" borderId="4" xfId="0" applyFont="1" applyBorder="1" applyAlignment="1">
      <alignment horizontal="right" vertical="center" wrapText="1"/>
    </xf>
    <xf numFmtId="0" fontId="4" fillId="2" borderId="0" xfId="0" applyFont="1" applyFill="1">
      <alignment vertical="center"/>
    </xf>
    <xf numFmtId="0" fontId="4" fillId="0" borderId="0" xfId="0" applyFont="1" applyAlignment="1">
      <alignment horizontal="right" vertical="center"/>
    </xf>
    <xf numFmtId="0" fontId="4" fillId="2" borderId="0" xfId="0" applyFont="1" applyFill="1" applyBorder="1">
      <alignment vertical="center"/>
    </xf>
    <xf numFmtId="38" fontId="5" fillId="0" borderId="0" xfId="2" applyFont="1" applyAlignment="1">
      <alignment vertical="center"/>
    </xf>
    <xf numFmtId="0" fontId="3" fillId="0" borderId="0" xfId="0" applyFont="1" applyAlignment="1">
      <alignment horizontal="right" vertical="center"/>
    </xf>
    <xf numFmtId="0" fontId="3" fillId="3" borderId="3" xfId="0" applyFont="1" applyFill="1" applyBorder="1">
      <alignment vertical="center"/>
    </xf>
    <xf numFmtId="0" fontId="3" fillId="2" borderId="0"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Border="1" applyAlignment="1">
      <alignment horizontal="center" vertical="center" wrapText="1"/>
    </xf>
    <xf numFmtId="0" fontId="3" fillId="2" borderId="0" xfId="0" applyFont="1" applyFill="1" applyBorder="1">
      <alignment vertical="center"/>
    </xf>
    <xf numFmtId="0" fontId="3" fillId="2" borderId="0" xfId="0"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0" xfId="0" applyFont="1">
      <alignment vertical="center"/>
    </xf>
    <xf numFmtId="0" fontId="3" fillId="2" borderId="6" xfId="0" applyFont="1" applyFill="1" applyBorder="1">
      <alignment vertical="center"/>
    </xf>
    <xf numFmtId="0" fontId="3" fillId="2" borderId="0" xfId="0" applyFont="1" applyFill="1">
      <alignment vertical="center"/>
    </xf>
    <xf numFmtId="0" fontId="6" fillId="0" borderId="0" xfId="0" applyFont="1">
      <alignment vertical="center"/>
    </xf>
    <xf numFmtId="0" fontId="5" fillId="0" borderId="0" xfId="0" applyFont="1">
      <alignment vertical="center"/>
    </xf>
    <xf numFmtId="0" fontId="3" fillId="0" borderId="0" xfId="0" applyFont="1" applyBorder="1" applyAlignment="1">
      <alignment horizontal="center" vertical="center"/>
    </xf>
    <xf numFmtId="177" fontId="3" fillId="2" borderId="0" xfId="0" applyNumberFormat="1" applyFont="1" applyFill="1" applyBorder="1" applyAlignment="1">
      <alignment horizontal="center" vertical="center"/>
    </xf>
    <xf numFmtId="0" fontId="3" fillId="0" borderId="7" xfId="0" applyFont="1" applyBorder="1" applyAlignment="1">
      <alignment horizontal="center" vertical="center" wrapText="1"/>
    </xf>
    <xf numFmtId="178" fontId="3" fillId="0" borderId="7"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left" vertical="center" wrapText="1"/>
    </xf>
    <xf numFmtId="178" fontId="3" fillId="0" borderId="4" xfId="0" applyNumberFormat="1"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178" fontId="3" fillId="0" borderId="12" xfId="0" applyNumberFormat="1" applyFont="1" applyBorder="1" applyAlignment="1">
      <alignment horizontal="right" vertical="center" wrapText="1"/>
    </xf>
    <xf numFmtId="0" fontId="3" fillId="0" borderId="13"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14" xfId="0" applyFont="1" applyBorder="1">
      <alignment vertical="center"/>
    </xf>
    <xf numFmtId="0" fontId="3" fillId="0" borderId="3" xfId="0" applyFont="1" applyBorder="1">
      <alignment vertical="center"/>
    </xf>
    <xf numFmtId="178" fontId="3" fillId="0" borderId="15" xfId="1" applyNumberFormat="1" applyFont="1" applyBorder="1">
      <alignment vertical="center"/>
    </xf>
    <xf numFmtId="0" fontId="3" fillId="2" borderId="0" xfId="0" applyFont="1" applyFill="1" applyBorder="1" applyAlignment="1">
      <alignment horizontal="center" vertical="center" textRotation="255"/>
    </xf>
    <xf numFmtId="0" fontId="3" fillId="2" borderId="17" xfId="0" applyFont="1" applyFill="1" applyBorder="1">
      <alignment vertical="center"/>
    </xf>
    <xf numFmtId="178" fontId="3" fillId="2" borderId="17" xfId="1" applyNumberFormat="1" applyFont="1" applyFill="1" applyBorder="1">
      <alignment vertical="center"/>
    </xf>
    <xf numFmtId="38" fontId="3" fillId="2" borderId="17" xfId="2" applyFont="1" applyFill="1" applyBorder="1">
      <alignment vertical="center"/>
    </xf>
    <xf numFmtId="38" fontId="3" fillId="2" borderId="0" xfId="2" applyFont="1" applyFill="1" applyBorder="1">
      <alignment vertical="center"/>
    </xf>
    <xf numFmtId="178" fontId="3" fillId="0" borderId="0" xfId="0" applyNumberFormat="1" applyFont="1">
      <alignment vertical="center"/>
    </xf>
    <xf numFmtId="0" fontId="3" fillId="0" borderId="0" xfId="0" applyFont="1" applyBorder="1" applyAlignment="1">
      <alignment vertical="center" wrapText="1"/>
    </xf>
    <xf numFmtId="0" fontId="7" fillId="0" borderId="0" xfId="0" applyFont="1">
      <alignment vertical="center"/>
    </xf>
    <xf numFmtId="0" fontId="3" fillId="0" borderId="17" xfId="0" applyFont="1" applyBorder="1" applyAlignment="1">
      <alignment horizontal="left" vertical="center" shrinkToFit="1"/>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right" vertical="center"/>
    </xf>
    <xf numFmtId="0" fontId="3" fillId="0" borderId="20" xfId="0" applyFont="1" applyBorder="1" applyAlignment="1">
      <alignment vertical="center"/>
    </xf>
    <xf numFmtId="0" fontId="3" fillId="0" borderId="21" xfId="0" applyFont="1" applyBorder="1" applyAlignment="1">
      <alignment vertical="center"/>
    </xf>
    <xf numFmtId="38" fontId="3" fillId="3" borderId="22" xfId="2" applyFont="1" applyFill="1" applyBorder="1">
      <alignment vertical="center"/>
    </xf>
    <xf numFmtId="0" fontId="3" fillId="0" borderId="9" xfId="0" applyFont="1" applyBorder="1" applyAlignment="1">
      <alignment vertical="center"/>
    </xf>
    <xf numFmtId="0" fontId="3" fillId="0" borderId="10" xfId="0" applyFont="1" applyBorder="1" applyAlignment="1">
      <alignment vertical="center"/>
    </xf>
    <xf numFmtId="38" fontId="3" fillId="3" borderId="3" xfId="2" applyFont="1" applyFill="1" applyBorder="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1" xfId="0" applyFont="1" applyBorder="1" applyAlignment="1">
      <alignment vertical="center"/>
    </xf>
    <xf numFmtId="0" fontId="3" fillId="0" borderId="8" xfId="0" applyFont="1" applyBorder="1">
      <alignment vertical="center"/>
    </xf>
    <xf numFmtId="38" fontId="3" fillId="0" borderId="23" xfId="2" applyFont="1" applyBorder="1">
      <alignment vertical="center"/>
    </xf>
    <xf numFmtId="0" fontId="3" fillId="3" borderId="12" xfId="0" applyFont="1" applyFill="1" applyBorder="1" applyAlignment="1">
      <alignment horizontal="right" vertical="center" wrapText="1"/>
    </xf>
    <xf numFmtId="0" fontId="3" fillId="0" borderId="24" xfId="0" applyFont="1" applyBorder="1" applyAlignment="1">
      <alignment horizontal="right" vertical="center"/>
    </xf>
    <xf numFmtId="0" fontId="3" fillId="3" borderId="2" xfId="0" applyFont="1" applyFill="1" applyBorder="1" applyAlignment="1">
      <alignment vertical="center"/>
    </xf>
    <xf numFmtId="0" fontId="3" fillId="0" borderId="0" xfId="0" applyFont="1" applyBorder="1" applyAlignment="1">
      <alignment horizontal="center" vertical="center" textRotation="255"/>
    </xf>
    <xf numFmtId="0" fontId="3" fillId="0" borderId="6" xfId="0" applyFont="1" applyBorder="1" applyAlignment="1">
      <alignment vertical="center" textRotation="255"/>
    </xf>
    <xf numFmtId="0" fontId="3" fillId="0" borderId="13" xfId="0" applyFont="1" applyBorder="1" applyAlignment="1">
      <alignment vertical="center"/>
    </xf>
    <xf numFmtId="0" fontId="3" fillId="0" borderId="1" xfId="0" applyFont="1" applyBorder="1" applyAlignment="1">
      <alignment vertical="center"/>
    </xf>
    <xf numFmtId="0" fontId="3" fillId="0" borderId="0" xfId="0" applyFont="1" applyBorder="1">
      <alignment vertical="center"/>
    </xf>
    <xf numFmtId="178" fontId="3" fillId="0" borderId="0" xfId="1" applyNumberFormat="1" applyFont="1" applyBorder="1">
      <alignment vertical="center"/>
    </xf>
    <xf numFmtId="38" fontId="3" fillId="0" borderId="0" xfId="2" applyFont="1" applyBorder="1">
      <alignment vertical="center"/>
    </xf>
    <xf numFmtId="38" fontId="3" fillId="2" borderId="0" xfId="2" applyNumberFormat="1" applyFont="1" applyFill="1" applyBorder="1">
      <alignment vertical="center"/>
    </xf>
    <xf numFmtId="0" fontId="4" fillId="0" borderId="3" xfId="0" applyFont="1" applyBorder="1" applyAlignment="1">
      <alignment horizontal="center" vertical="center"/>
    </xf>
    <xf numFmtId="0" fontId="4" fillId="0" borderId="3" xfId="0" applyFont="1" applyBorder="1" applyAlignment="1">
      <alignment horizontal="right" vertical="center"/>
    </xf>
    <xf numFmtId="0" fontId="3" fillId="0" borderId="18" xfId="0" applyFont="1" applyBorder="1" applyAlignment="1">
      <alignment vertical="center" textRotation="255"/>
    </xf>
    <xf numFmtId="0" fontId="3" fillId="0" borderId="17" xfId="0" applyFont="1" applyBorder="1" applyAlignment="1">
      <alignment vertical="center" textRotation="255"/>
    </xf>
    <xf numFmtId="0" fontId="3" fillId="0" borderId="0" xfId="0" applyFont="1" applyBorder="1" applyAlignment="1">
      <alignment vertical="center" textRotation="255"/>
    </xf>
    <xf numFmtId="0" fontId="3" fillId="0" borderId="0" xfId="0" applyFont="1" applyBorder="1" applyAlignment="1">
      <alignment vertical="center"/>
    </xf>
    <xf numFmtId="38" fontId="3" fillId="0" borderId="0" xfId="2"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3" fillId="0" borderId="14" xfId="2" applyFont="1" applyBorder="1">
      <alignment vertical="center"/>
    </xf>
    <xf numFmtId="38" fontId="3" fillId="2" borderId="14" xfId="2" applyFont="1" applyFill="1" applyBorder="1">
      <alignment vertical="center"/>
    </xf>
    <xf numFmtId="0" fontId="3" fillId="0" borderId="17" xfId="0" applyFont="1" applyBorder="1" applyAlignment="1">
      <alignment horizontal="center" vertical="center" shrinkToFit="1"/>
    </xf>
    <xf numFmtId="38" fontId="3" fillId="0" borderId="17" xfId="2" applyFont="1" applyBorder="1">
      <alignment vertical="center"/>
    </xf>
    <xf numFmtId="0" fontId="3" fillId="0" borderId="0" xfId="0" applyFont="1" applyBorder="1" applyAlignment="1">
      <alignment vertical="center" shrinkToFit="1"/>
    </xf>
    <xf numFmtId="0" fontId="3" fillId="0" borderId="10" xfId="0" applyFont="1" applyBorder="1" applyAlignment="1">
      <alignment vertical="center" shrinkToFit="1"/>
    </xf>
    <xf numFmtId="0" fontId="1" fillId="0" borderId="0" xfId="0" applyFont="1">
      <alignment vertical="center"/>
    </xf>
    <xf numFmtId="0" fontId="1" fillId="0" borderId="0" xfId="0" applyFont="1" applyBorder="1" applyAlignment="1">
      <alignment horizontal="left" vertical="center"/>
    </xf>
    <xf numFmtId="0" fontId="3" fillId="0" borderId="11" xfId="0" applyFont="1" applyBorder="1" applyAlignment="1">
      <alignment vertical="center" shrinkToFit="1"/>
    </xf>
    <xf numFmtId="0" fontId="7" fillId="0" borderId="3" xfId="0" applyFont="1" applyBorder="1" applyAlignment="1">
      <alignment horizontal="center" vertical="center" wrapText="1"/>
    </xf>
    <xf numFmtId="0" fontId="7" fillId="3" borderId="3" xfId="0" applyFont="1" applyFill="1" applyBorder="1" applyAlignment="1">
      <alignment horizontal="center" vertical="center"/>
    </xf>
    <xf numFmtId="0" fontId="4" fillId="0" borderId="26" xfId="0" applyFont="1" applyBorder="1">
      <alignment vertical="center"/>
    </xf>
    <xf numFmtId="0" fontId="3" fillId="0" borderId="14" xfId="0" applyFont="1" applyBorder="1" applyAlignment="1">
      <alignment vertical="center" shrinkToFit="1"/>
    </xf>
    <xf numFmtId="0" fontId="7" fillId="3" borderId="13" xfId="0" applyFont="1" applyFill="1" applyBorder="1" applyAlignment="1">
      <alignment vertical="center"/>
    </xf>
    <xf numFmtId="0" fontId="7" fillId="2" borderId="6" xfId="0" applyFont="1" applyFill="1" applyBorder="1" applyAlignment="1">
      <alignment vertical="center"/>
    </xf>
    <xf numFmtId="9" fontId="3" fillId="3" borderId="3" xfId="1" applyFont="1" applyFill="1" applyBorder="1">
      <alignment vertical="center"/>
    </xf>
    <xf numFmtId="9" fontId="3" fillId="2" borderId="14" xfId="1" applyFont="1" applyFill="1" applyBorder="1">
      <alignment vertical="center"/>
    </xf>
    <xf numFmtId="0" fontId="3" fillId="0" borderId="0" xfId="0" applyFont="1" applyBorder="1" applyAlignment="1">
      <alignment horizontal="left" vertical="center" shrinkToFit="1"/>
    </xf>
    <xf numFmtId="9" fontId="3" fillId="2" borderId="0" xfId="1" applyFont="1" applyFill="1" applyBorder="1">
      <alignment vertical="center"/>
    </xf>
    <xf numFmtId="0" fontId="3" fillId="0" borderId="26" xfId="0" applyFont="1" applyBorder="1" applyAlignment="1">
      <alignment vertical="center" shrinkToFit="1"/>
    </xf>
    <xf numFmtId="38" fontId="6" fillId="0" borderId="0" xfId="2" applyFont="1" applyAlignment="1">
      <alignment vertical="center"/>
    </xf>
    <xf numFmtId="0" fontId="7" fillId="3" borderId="10" xfId="0" applyFont="1" applyFill="1" applyBorder="1" applyAlignment="1">
      <alignment horizontal="right" vertical="center" wrapText="1"/>
    </xf>
    <xf numFmtId="0" fontId="3" fillId="0" borderId="12" xfId="0" applyFont="1" applyBorder="1" applyAlignment="1">
      <alignment horizontal="right" vertical="center" shrinkToFit="1"/>
    </xf>
    <xf numFmtId="0" fontId="3" fillId="0" borderId="6" xfId="0" applyFont="1" applyBorder="1" applyAlignment="1">
      <alignment horizontal="right" vertical="center"/>
    </xf>
    <xf numFmtId="0" fontId="3" fillId="0" borderId="6" xfId="0" applyFont="1" applyBorder="1">
      <alignment vertical="center"/>
    </xf>
    <xf numFmtId="38" fontId="7" fillId="0" borderId="0" xfId="2" applyFont="1" applyBorder="1">
      <alignment vertical="center"/>
    </xf>
    <xf numFmtId="38" fontId="3" fillId="0" borderId="15" xfId="2" applyFont="1" applyBorder="1">
      <alignment vertical="center"/>
    </xf>
    <xf numFmtId="0" fontId="3" fillId="0" borderId="13" xfId="0" applyFont="1" applyBorder="1" applyAlignment="1">
      <alignment horizontal="right" vertical="center" shrinkToFit="1"/>
    </xf>
    <xf numFmtId="0" fontId="3" fillId="0" borderId="2" xfId="0" applyFont="1" applyBorder="1" applyAlignment="1">
      <alignment horizontal="right" vertical="center"/>
    </xf>
    <xf numFmtId="0" fontId="3" fillId="0" borderId="2" xfId="0" applyFont="1" applyBorder="1" applyAlignment="1">
      <alignment horizontal="right" vertical="center" shrinkToFit="1"/>
    </xf>
    <xf numFmtId="0" fontId="3" fillId="0" borderId="2" xfId="0" applyFont="1" applyBorder="1" applyAlignment="1">
      <alignment horizontal="right" vertical="center" wrapText="1"/>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shrinkToFit="1"/>
    </xf>
    <xf numFmtId="0" fontId="4" fillId="0" borderId="0" xfId="0" applyFont="1" applyBorder="1" applyAlignment="1">
      <alignment horizontal="left" vertical="center" wrapText="1"/>
    </xf>
    <xf numFmtId="0" fontId="4" fillId="0" borderId="0" xfId="0" applyFont="1" applyAlignment="1">
      <alignment horizontal="right" vertical="top"/>
    </xf>
    <xf numFmtId="9" fontId="3" fillId="0" borderId="0" xfId="1" applyFont="1" applyBorder="1">
      <alignment vertical="center"/>
    </xf>
    <xf numFmtId="0" fontId="4" fillId="0" borderId="0" xfId="0" applyFont="1" applyBorder="1">
      <alignment vertical="center"/>
    </xf>
    <xf numFmtId="0" fontId="4" fillId="0" borderId="2" xfId="0" applyFont="1" applyBorder="1" applyAlignment="1">
      <alignment horizontal="left" vertical="center" shrinkToFit="1"/>
    </xf>
    <xf numFmtId="0" fontId="7" fillId="0" borderId="0" xfId="0" applyFont="1" applyBorder="1" applyAlignment="1">
      <alignment horizontal="center" vertical="center" wrapText="1"/>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3" fillId="0" borderId="27" xfId="0" applyFont="1" applyBorder="1" applyAlignment="1">
      <alignment horizontal="right" vertical="center"/>
    </xf>
    <xf numFmtId="0" fontId="3" fillId="0" borderId="0" xfId="0" applyFont="1" applyBorder="1" applyAlignment="1">
      <alignment horizontal="center" vertical="center" wrapText="1"/>
    </xf>
    <xf numFmtId="38" fontId="7" fillId="2" borderId="0" xfId="2" applyFont="1" applyFill="1" applyBorder="1">
      <alignment vertical="center"/>
    </xf>
    <xf numFmtId="179" fontId="3" fillId="0" borderId="3" xfId="2" applyNumberFormat="1" applyFont="1" applyBorder="1" applyAlignment="1">
      <alignment horizontal="center" vertical="center"/>
    </xf>
    <xf numFmtId="38" fontId="9" fillId="0" borderId="3" xfId="2" applyFont="1" applyBorder="1">
      <alignment vertical="center"/>
    </xf>
    <xf numFmtId="0" fontId="3" fillId="0" borderId="28" xfId="0" applyFont="1" applyBorder="1">
      <alignment vertical="center"/>
    </xf>
    <xf numFmtId="9" fontId="3" fillId="3" borderId="3" xfId="1" applyFont="1" applyFill="1" applyBorder="1" applyAlignment="1">
      <alignment vertical="center"/>
    </xf>
    <xf numFmtId="0" fontId="3" fillId="0" borderId="29" xfId="0" applyFont="1" applyBorder="1">
      <alignment vertical="center"/>
    </xf>
    <xf numFmtId="0" fontId="3" fillId="0" borderId="30" xfId="0" applyFont="1" applyBorder="1" applyAlignment="1">
      <alignment horizontal="right" vertical="center"/>
    </xf>
    <xf numFmtId="0" fontId="3" fillId="0" borderId="31" xfId="0" applyFont="1" applyBorder="1" applyAlignment="1">
      <alignment horizontal="left" vertical="center"/>
    </xf>
    <xf numFmtId="0" fontId="3" fillId="0" borderId="32" xfId="0" applyFont="1" applyBorder="1">
      <alignment vertical="center"/>
    </xf>
    <xf numFmtId="38" fontId="6" fillId="0" borderId="0" xfId="2" applyFont="1" applyAlignment="1">
      <alignment wrapText="1"/>
    </xf>
    <xf numFmtId="38" fontId="11" fillId="0" borderId="0" xfId="2" applyFont="1" applyAlignment="1">
      <alignment wrapText="1"/>
    </xf>
    <xf numFmtId="181" fontId="12" fillId="0" borderId="0" xfId="2" applyNumberFormat="1" applyFont="1" applyAlignment="1">
      <alignment horizontal="center" vertical="center"/>
    </xf>
    <xf numFmtId="38" fontId="1" fillId="0" borderId="10" xfId="2" applyFont="1" applyBorder="1" applyAlignment="1">
      <alignment vertical="center"/>
    </xf>
    <xf numFmtId="38" fontId="11" fillId="0" borderId="0" xfId="2" applyFont="1" applyFill="1" applyBorder="1" applyAlignment="1">
      <alignment wrapText="1"/>
    </xf>
    <xf numFmtId="38" fontId="13" fillId="0" borderId="0" xfId="2" applyFont="1">
      <alignment vertical="center"/>
    </xf>
    <xf numFmtId="38" fontId="6" fillId="0" borderId="0" xfId="2" applyFont="1" applyBorder="1" applyAlignment="1">
      <alignment wrapText="1"/>
    </xf>
    <xf numFmtId="38" fontId="11" fillId="0" borderId="0" xfId="2" applyFont="1" applyBorder="1" applyAlignment="1">
      <alignment wrapText="1"/>
    </xf>
    <xf numFmtId="181" fontId="13" fillId="0" borderId="0" xfId="2" applyNumberFormat="1" applyFont="1" applyAlignment="1">
      <alignment horizontal="center" vertical="center"/>
    </xf>
    <xf numFmtId="181" fontId="14" fillId="0" borderId="17" xfId="2" applyNumberFormat="1" applyFont="1" applyBorder="1" applyAlignment="1">
      <alignment horizontal="right" vertical="center"/>
    </xf>
    <xf numFmtId="181" fontId="13" fillId="0" borderId="0" xfId="2" applyNumberFormat="1" applyFont="1">
      <alignment vertical="center"/>
    </xf>
    <xf numFmtId="38" fontId="15" fillId="0" borderId="10" xfId="2" applyFont="1" applyBorder="1" applyAlignment="1"/>
    <xf numFmtId="38" fontId="11" fillId="0" borderId="0" xfId="2" applyFont="1" applyBorder="1" applyAlignment="1"/>
    <xf numFmtId="181" fontId="14" fillId="0" borderId="0" xfId="2" applyNumberFormat="1" applyFont="1" applyBorder="1" applyAlignment="1">
      <alignment horizontal="right" vertical="center"/>
    </xf>
    <xf numFmtId="181" fontId="13" fillId="0" borderId="0" xfId="2" applyNumberFormat="1" applyFont="1" applyAlignment="1">
      <alignment vertical="center"/>
    </xf>
    <xf numFmtId="38" fontId="13" fillId="0" borderId="0" xfId="2" applyFont="1" applyAlignment="1">
      <alignment vertical="center"/>
    </xf>
    <xf numFmtId="38" fontId="17" fillId="0" borderId="33" xfId="2" applyFont="1" applyFill="1" applyBorder="1" applyAlignment="1">
      <alignment vertical="center"/>
    </xf>
    <xf numFmtId="38" fontId="11" fillId="0" borderId="33" xfId="2" applyFont="1" applyBorder="1" applyAlignment="1">
      <alignment wrapText="1"/>
    </xf>
    <xf numFmtId="181" fontId="13" fillId="0" borderId="33" xfId="2" applyNumberFormat="1" applyFont="1" applyBorder="1" applyAlignment="1">
      <alignment horizontal="right" vertical="center"/>
    </xf>
    <xf numFmtId="182" fontId="13" fillId="2" borderId="10" xfId="2" applyNumberFormat="1" applyFont="1" applyFill="1" applyBorder="1" applyAlignment="1">
      <alignment horizontal="center" vertical="center"/>
    </xf>
    <xf numFmtId="9" fontId="13" fillId="0" borderId="33" xfId="1" applyNumberFormat="1" applyFont="1" applyFill="1" applyBorder="1" applyAlignment="1" applyProtection="1">
      <alignment horizontal="center" vertical="center"/>
      <protection locked="0"/>
    </xf>
    <xf numFmtId="181" fontId="16" fillId="0" borderId="34" xfId="2" applyNumberFormat="1" applyFont="1" applyFill="1" applyBorder="1" applyAlignment="1">
      <alignment horizontal="center" vertical="center" shrinkToFit="1"/>
    </xf>
    <xf numFmtId="181" fontId="16" fillId="0" borderId="35" xfId="2" applyNumberFormat="1" applyFont="1" applyFill="1" applyBorder="1" applyAlignment="1">
      <alignment horizontal="center" vertical="center" shrinkToFit="1"/>
    </xf>
    <xf numFmtId="181" fontId="16" fillId="0" borderId="36" xfId="2" applyNumberFormat="1" applyFont="1" applyFill="1" applyBorder="1" applyAlignment="1">
      <alignment horizontal="center" vertical="center" shrinkToFit="1"/>
    </xf>
    <xf numFmtId="38" fontId="16" fillId="0" borderId="32" xfId="2" applyFont="1" applyBorder="1" applyAlignment="1">
      <alignment horizontal="center" vertical="center"/>
    </xf>
    <xf numFmtId="38" fontId="16" fillId="0" borderId="0" xfId="2" applyFont="1" applyBorder="1" applyAlignment="1">
      <alignment horizontal="center" vertical="center"/>
    </xf>
    <xf numFmtId="181" fontId="16" fillId="0" borderId="32" xfId="2" applyNumberFormat="1" applyFont="1" applyFill="1" applyBorder="1" applyAlignment="1">
      <alignment horizontal="center" vertical="center" shrinkToFit="1"/>
    </xf>
    <xf numFmtId="181" fontId="16" fillId="0" borderId="37" xfId="2" applyNumberFormat="1" applyFont="1" applyFill="1" applyBorder="1" applyAlignment="1">
      <alignment horizontal="center" vertical="center" shrinkToFit="1"/>
    </xf>
    <xf numFmtId="181" fontId="16" fillId="0" borderId="4" xfId="2" applyNumberFormat="1" applyFont="1" applyFill="1" applyBorder="1" applyAlignment="1">
      <alignment horizontal="center" vertical="center" shrinkToFit="1"/>
    </xf>
    <xf numFmtId="181" fontId="16" fillId="0" borderId="38" xfId="2" applyNumberFormat="1" applyFont="1" applyFill="1" applyBorder="1" applyAlignment="1">
      <alignment horizontal="center" vertical="center" shrinkToFit="1"/>
    </xf>
    <xf numFmtId="38" fontId="16" fillId="0" borderId="39" xfId="2" applyFont="1" applyBorder="1" applyAlignment="1">
      <alignment vertical="center" shrinkToFit="1"/>
    </xf>
    <xf numFmtId="38" fontId="16" fillId="0" borderId="6" xfId="2" applyFont="1" applyBorder="1" applyAlignment="1">
      <alignment horizontal="center" vertical="center" textRotation="255" shrinkToFit="1"/>
    </xf>
    <xf numFmtId="38" fontId="16" fillId="0" borderId="0" xfId="2" applyFont="1" applyBorder="1" applyAlignment="1">
      <alignment vertical="center" shrinkToFit="1"/>
    </xf>
    <xf numFmtId="38" fontId="16" fillId="0" borderId="10" xfId="2" applyFont="1" applyBorder="1" applyAlignment="1">
      <alignment vertical="center"/>
    </xf>
    <xf numFmtId="38" fontId="16" fillId="0" borderId="10" xfId="2" applyFont="1" applyBorder="1" applyAlignment="1">
      <alignment horizontal="left" vertical="center"/>
    </xf>
    <xf numFmtId="38" fontId="16" fillId="0" borderId="18" xfId="2" applyFont="1" applyBorder="1" applyAlignment="1">
      <alignment horizontal="center" vertical="center" textRotation="255" shrinkToFit="1"/>
    </xf>
    <xf numFmtId="38" fontId="16" fillId="0" borderId="17" xfId="2" applyFont="1" applyBorder="1" applyAlignment="1">
      <alignment vertical="center"/>
    </xf>
    <xf numFmtId="38" fontId="13" fillId="0" borderId="0" xfId="2" applyFont="1" applyBorder="1" applyAlignment="1">
      <alignment horizontal="center" vertical="center" textRotation="255" shrinkToFit="1"/>
    </xf>
    <xf numFmtId="38" fontId="13" fillId="0" borderId="0" xfId="2" applyFont="1" applyBorder="1" applyAlignment="1">
      <alignment vertical="center"/>
    </xf>
    <xf numFmtId="38" fontId="13" fillId="2" borderId="40" xfId="2" applyFont="1" applyFill="1" applyBorder="1">
      <alignment vertical="center"/>
    </xf>
    <xf numFmtId="38" fontId="13" fillId="2" borderId="41" xfId="2" applyFont="1" applyFill="1" applyBorder="1">
      <alignment vertical="center"/>
    </xf>
    <xf numFmtId="38" fontId="13" fillId="2" borderId="41" xfId="2" applyFont="1" applyFill="1" applyBorder="1" applyProtection="1">
      <alignment vertical="center"/>
      <protection locked="0"/>
    </xf>
    <xf numFmtId="38" fontId="13" fillId="2" borderId="42" xfId="2" applyFont="1" applyFill="1" applyBorder="1">
      <alignment vertical="center"/>
    </xf>
    <xf numFmtId="38" fontId="13" fillId="2" borderId="43" xfId="2" applyFont="1" applyFill="1" applyBorder="1">
      <alignment vertical="center"/>
    </xf>
    <xf numFmtId="38" fontId="13" fillId="2" borderId="43" xfId="2" applyFont="1" applyFill="1" applyBorder="1" applyProtection="1">
      <alignment vertical="center"/>
      <protection locked="0"/>
    </xf>
    <xf numFmtId="38" fontId="13" fillId="2" borderId="44" xfId="2" applyFont="1" applyFill="1" applyBorder="1">
      <alignment vertical="center"/>
    </xf>
    <xf numFmtId="38" fontId="13" fillId="2" borderId="45" xfId="2" applyFont="1" applyFill="1" applyBorder="1">
      <alignment vertical="center"/>
    </xf>
    <xf numFmtId="38" fontId="13" fillId="2" borderId="45" xfId="2" applyFont="1" applyFill="1" applyBorder="1" applyProtection="1">
      <alignment vertical="center"/>
      <protection locked="0"/>
    </xf>
    <xf numFmtId="181" fontId="19" fillId="2" borderId="46" xfId="2" applyNumberFormat="1" applyFont="1" applyFill="1" applyBorder="1" applyAlignment="1">
      <alignment vertical="center"/>
    </xf>
    <xf numFmtId="181" fontId="19" fillId="2" borderId="47" xfId="2" applyNumberFormat="1" applyFont="1" applyFill="1" applyBorder="1" applyAlignment="1">
      <alignment vertical="center"/>
    </xf>
    <xf numFmtId="181" fontId="19" fillId="2" borderId="48" xfId="2" applyNumberFormat="1" applyFont="1" applyFill="1" applyBorder="1" applyAlignment="1">
      <alignment vertical="center"/>
    </xf>
    <xf numFmtId="181" fontId="19" fillId="2" borderId="49" xfId="2" applyNumberFormat="1" applyFont="1" applyFill="1" applyBorder="1" applyAlignment="1">
      <alignment vertical="center"/>
    </xf>
    <xf numFmtId="181" fontId="20" fillId="2" borderId="48" xfId="2" applyNumberFormat="1" applyFont="1" applyFill="1" applyBorder="1" applyAlignment="1">
      <alignment vertical="center"/>
    </xf>
    <xf numFmtId="38" fontId="13" fillId="2" borderId="50" xfId="2" applyFont="1" applyFill="1" applyBorder="1">
      <alignment vertical="center"/>
    </xf>
    <xf numFmtId="38" fontId="13" fillId="2" borderId="51" xfId="2" applyFont="1" applyFill="1" applyBorder="1">
      <alignment vertical="center"/>
    </xf>
    <xf numFmtId="38" fontId="13" fillId="2" borderId="51" xfId="2" applyFont="1" applyFill="1" applyBorder="1" applyProtection="1">
      <alignment vertical="center"/>
      <protection locked="0"/>
    </xf>
    <xf numFmtId="181" fontId="19" fillId="2" borderId="52" xfId="2" applyNumberFormat="1" applyFont="1" applyFill="1" applyBorder="1" applyAlignment="1">
      <alignment vertical="center"/>
    </xf>
    <xf numFmtId="181" fontId="19" fillId="2" borderId="53" xfId="2" applyNumberFormat="1" applyFont="1" applyFill="1" applyBorder="1" applyAlignment="1">
      <alignment vertical="center"/>
    </xf>
    <xf numFmtId="181" fontId="19" fillId="2" borderId="54" xfId="2" applyNumberFormat="1" applyFont="1" applyFill="1" applyBorder="1" applyAlignment="1">
      <alignment vertical="center"/>
    </xf>
    <xf numFmtId="181" fontId="19" fillId="2" borderId="55" xfId="2" applyNumberFormat="1" applyFont="1" applyFill="1" applyBorder="1" applyAlignment="1">
      <alignment vertical="center"/>
    </xf>
    <xf numFmtId="181" fontId="20" fillId="2" borderId="54" xfId="2" applyNumberFormat="1" applyFont="1" applyFill="1" applyBorder="1" applyAlignment="1">
      <alignment vertical="center"/>
    </xf>
    <xf numFmtId="181" fontId="20" fillId="2" borderId="34" xfId="2" applyNumberFormat="1" applyFont="1" applyFill="1" applyBorder="1" applyAlignment="1">
      <alignment vertical="center"/>
    </xf>
    <xf numFmtId="181" fontId="20" fillId="2" borderId="56" xfId="2" applyNumberFormat="1" applyFont="1" applyFill="1" applyBorder="1" applyAlignment="1">
      <alignment vertical="center"/>
    </xf>
    <xf numFmtId="181" fontId="20" fillId="2" borderId="57" xfId="2" applyNumberFormat="1" applyFont="1" applyFill="1" applyBorder="1" applyAlignment="1">
      <alignment vertical="center"/>
    </xf>
    <xf numFmtId="181" fontId="20" fillId="2" borderId="58" xfId="2" applyNumberFormat="1" applyFont="1" applyFill="1" applyBorder="1" applyAlignment="1">
      <alignment vertical="center"/>
    </xf>
    <xf numFmtId="181" fontId="20" fillId="2" borderId="59" xfId="2" applyNumberFormat="1" applyFont="1" applyFill="1" applyBorder="1" applyAlignment="1">
      <alignment vertical="center"/>
    </xf>
    <xf numFmtId="181" fontId="20" fillId="2" borderId="60" xfId="2" applyNumberFormat="1" applyFont="1" applyFill="1" applyBorder="1" applyAlignment="1">
      <alignment vertical="center"/>
    </xf>
    <xf numFmtId="181" fontId="20" fillId="2" borderId="61" xfId="2" applyNumberFormat="1" applyFont="1" applyFill="1" applyBorder="1" applyAlignment="1">
      <alignment vertical="center"/>
    </xf>
    <xf numFmtId="181" fontId="20" fillId="2" borderId="62" xfId="2" applyNumberFormat="1" applyFont="1" applyFill="1" applyBorder="1" applyAlignment="1">
      <alignment vertical="center"/>
    </xf>
    <xf numFmtId="181" fontId="20" fillId="2" borderId="63" xfId="2" applyNumberFormat="1" applyFont="1" applyFill="1" applyBorder="1" applyAlignment="1">
      <alignment vertical="center"/>
    </xf>
    <xf numFmtId="181" fontId="20" fillId="2" borderId="64" xfId="2" applyNumberFormat="1" applyFont="1" applyFill="1" applyBorder="1" applyAlignment="1">
      <alignment vertical="center"/>
    </xf>
    <xf numFmtId="181" fontId="20" fillId="2" borderId="65" xfId="2" applyNumberFormat="1" applyFont="1" applyFill="1" applyBorder="1" applyAlignment="1">
      <alignment vertical="center"/>
    </xf>
    <xf numFmtId="181" fontId="20" fillId="2" borderId="66" xfId="2" applyNumberFormat="1" applyFont="1" applyFill="1" applyBorder="1" applyAlignment="1">
      <alignment vertical="center"/>
    </xf>
    <xf numFmtId="181" fontId="20" fillId="2" borderId="67" xfId="2" applyNumberFormat="1" applyFont="1" applyFill="1" applyBorder="1" applyAlignment="1">
      <alignment vertical="center"/>
    </xf>
    <xf numFmtId="181" fontId="20" fillId="2" borderId="68" xfId="2" applyNumberFormat="1" applyFont="1" applyFill="1" applyBorder="1" applyAlignment="1">
      <alignment vertical="center"/>
    </xf>
    <xf numFmtId="181" fontId="19" fillId="2" borderId="34" xfId="2" applyNumberFormat="1" applyFont="1" applyFill="1" applyBorder="1" applyAlignment="1">
      <alignment vertical="center"/>
    </xf>
    <xf numFmtId="181" fontId="19" fillId="2" borderId="36" xfId="2" applyNumberFormat="1" applyFont="1" applyFill="1" applyBorder="1" applyAlignment="1">
      <alignment vertical="center"/>
    </xf>
    <xf numFmtId="181" fontId="19" fillId="2" borderId="69" xfId="2" applyNumberFormat="1" applyFont="1" applyFill="1" applyBorder="1" applyAlignment="1">
      <alignment vertical="center"/>
    </xf>
    <xf numFmtId="181" fontId="20" fillId="2" borderId="22" xfId="2" applyNumberFormat="1" applyFont="1" applyFill="1" applyBorder="1" applyAlignment="1">
      <alignment vertical="center"/>
    </xf>
    <xf numFmtId="38" fontId="13" fillId="0" borderId="40" xfId="2" applyFont="1" applyBorder="1" applyAlignment="1">
      <alignment vertical="center"/>
    </xf>
    <xf numFmtId="38" fontId="13" fillId="0" borderId="41" xfId="2" applyFont="1" applyBorder="1" applyAlignment="1">
      <alignment vertical="center"/>
    </xf>
    <xf numFmtId="181" fontId="20" fillId="2" borderId="70" xfId="2" applyNumberFormat="1" applyFont="1" applyFill="1" applyBorder="1" applyAlignment="1">
      <alignment vertical="center"/>
    </xf>
    <xf numFmtId="181" fontId="20" fillId="2" borderId="71" xfId="2" applyNumberFormat="1" applyFont="1" applyFill="1" applyBorder="1" applyAlignment="1">
      <alignment vertical="center"/>
    </xf>
    <xf numFmtId="181" fontId="20" fillId="2" borderId="72" xfId="2" applyNumberFormat="1" applyFont="1" applyFill="1" applyBorder="1" applyAlignment="1">
      <alignment vertical="center"/>
    </xf>
    <xf numFmtId="181" fontId="20" fillId="2" borderId="0" xfId="2" applyNumberFormat="1" applyFont="1" applyFill="1" applyBorder="1" applyAlignment="1">
      <alignment vertical="center"/>
    </xf>
    <xf numFmtId="38" fontId="13" fillId="0" borderId="42" xfId="2" applyFont="1" applyBorder="1" applyAlignment="1">
      <alignment vertical="center"/>
    </xf>
    <xf numFmtId="38" fontId="13" fillId="0" borderId="43" xfId="2" applyFont="1" applyBorder="1" applyAlignment="1">
      <alignment vertical="center"/>
    </xf>
    <xf numFmtId="38" fontId="13" fillId="0" borderId="44" xfId="2" applyFont="1" applyBorder="1" applyAlignment="1">
      <alignment vertical="center"/>
    </xf>
    <xf numFmtId="38" fontId="13" fillId="0" borderId="45" xfId="2" applyFont="1" applyBorder="1" applyAlignment="1">
      <alignment vertical="center"/>
    </xf>
    <xf numFmtId="38" fontId="13" fillId="0" borderId="73" xfId="2" applyFont="1" applyBorder="1" applyAlignment="1">
      <alignment vertical="center"/>
    </xf>
    <xf numFmtId="38" fontId="13" fillId="0" borderId="73" xfId="2" applyFont="1" applyBorder="1" applyAlignment="1">
      <alignment horizontal="center" vertical="center"/>
    </xf>
    <xf numFmtId="181" fontId="19" fillId="2" borderId="0" xfId="2" applyNumberFormat="1" applyFont="1" applyFill="1" applyBorder="1" applyAlignment="1">
      <alignment vertical="center"/>
    </xf>
    <xf numFmtId="38" fontId="13" fillId="0" borderId="74" xfId="2" applyFont="1" applyBorder="1" applyAlignment="1">
      <alignment vertical="center"/>
    </xf>
    <xf numFmtId="38" fontId="13" fillId="0" borderId="39" xfId="2" applyFont="1" applyBorder="1" applyAlignment="1">
      <alignment vertical="center"/>
    </xf>
    <xf numFmtId="38" fontId="13" fillId="0" borderId="75" xfId="2" applyFont="1" applyBorder="1" applyAlignment="1">
      <alignment vertical="center"/>
    </xf>
    <xf numFmtId="38" fontId="13" fillId="0" borderId="76" xfId="2" applyFont="1" applyBorder="1" applyAlignment="1">
      <alignment vertical="center"/>
    </xf>
    <xf numFmtId="38" fontId="13" fillId="0" borderId="77" xfId="2" applyFont="1" applyBorder="1" applyAlignment="1">
      <alignment vertical="center"/>
    </xf>
    <xf numFmtId="181" fontId="20" fillId="2" borderId="78" xfId="2" applyNumberFormat="1" applyFont="1" applyFill="1" applyBorder="1" applyAlignment="1">
      <alignment vertical="center"/>
    </xf>
    <xf numFmtId="181" fontId="19" fillId="0" borderId="0" xfId="2" applyNumberFormat="1" applyFont="1" applyBorder="1" applyAlignment="1">
      <alignment vertical="center"/>
    </xf>
    <xf numFmtId="38" fontId="13" fillId="2" borderId="79" xfId="2" applyFont="1" applyFill="1" applyBorder="1" applyAlignment="1">
      <alignment vertical="center"/>
    </xf>
    <xf numFmtId="38" fontId="13" fillId="2" borderId="79" xfId="2" applyFont="1" applyFill="1" applyBorder="1" applyAlignment="1">
      <alignment horizontal="center" vertical="center"/>
    </xf>
    <xf numFmtId="38" fontId="16" fillId="2" borderId="0" xfId="2" applyFont="1" applyFill="1" applyBorder="1" applyAlignment="1">
      <alignment vertical="center"/>
    </xf>
    <xf numFmtId="38" fontId="16" fillId="2" borderId="0" xfId="2" applyFont="1" applyFill="1" applyBorder="1" applyAlignment="1">
      <alignment horizontal="center" vertical="center"/>
    </xf>
    <xf numFmtId="38" fontId="13" fillId="2" borderId="80" xfId="2" applyFont="1" applyFill="1" applyBorder="1">
      <alignment vertical="center"/>
    </xf>
    <xf numFmtId="38" fontId="13" fillId="2" borderId="81" xfId="2" applyFont="1" applyFill="1" applyBorder="1" applyAlignment="1">
      <alignment vertical="center"/>
    </xf>
    <xf numFmtId="181" fontId="20" fillId="2" borderId="82" xfId="2" applyNumberFormat="1" applyFont="1" applyFill="1" applyBorder="1" applyAlignment="1">
      <alignment vertical="center"/>
    </xf>
    <xf numFmtId="38" fontId="13" fillId="2" borderId="83" xfId="2" applyFont="1" applyFill="1" applyBorder="1">
      <alignment vertical="center"/>
    </xf>
    <xf numFmtId="38" fontId="13" fillId="2" borderId="45" xfId="2" applyFont="1" applyFill="1" applyBorder="1" applyAlignment="1">
      <alignment vertical="center"/>
    </xf>
    <xf numFmtId="38" fontId="21" fillId="0" borderId="21" xfId="2" applyFont="1" applyBorder="1" applyAlignment="1">
      <alignment vertical="center"/>
    </xf>
    <xf numFmtId="181" fontId="20" fillId="0" borderId="0" xfId="2" applyNumberFormat="1" applyFont="1" applyBorder="1" applyAlignment="1">
      <alignment vertical="center"/>
    </xf>
    <xf numFmtId="0" fontId="6" fillId="0" borderId="0" xfId="0" applyFont="1" applyBorder="1" applyAlignment="1">
      <alignment horizontal="left" vertical="center"/>
    </xf>
    <xf numFmtId="0" fontId="3" fillId="0" borderId="84" xfId="0" applyFont="1" applyBorder="1" applyAlignment="1">
      <alignment horizontal="right" vertical="center"/>
    </xf>
    <xf numFmtId="0" fontId="3" fillId="0" borderId="85" xfId="0" applyFont="1" applyBorder="1" applyAlignment="1">
      <alignment horizontal="left" vertical="center"/>
    </xf>
    <xf numFmtId="0" fontId="4" fillId="0" borderId="1" xfId="0" applyFont="1" applyBorder="1" applyAlignment="1">
      <alignment horizontal="left" vertical="center" shrinkToFit="1"/>
    </xf>
    <xf numFmtId="181" fontId="16" fillId="0" borderId="86" xfId="2" applyNumberFormat="1" applyFont="1" applyFill="1" applyBorder="1" applyAlignment="1">
      <alignment horizontal="center" vertical="center" shrinkToFit="1"/>
    </xf>
    <xf numFmtId="181" fontId="16" fillId="0" borderId="87" xfId="2" applyNumberFormat="1" applyFont="1" applyFill="1" applyBorder="1" applyAlignment="1">
      <alignment horizontal="center" vertical="center" shrinkToFit="1"/>
    </xf>
    <xf numFmtId="181" fontId="16" fillId="0" borderId="7" xfId="2" applyNumberFormat="1" applyFont="1" applyFill="1" applyBorder="1" applyAlignment="1">
      <alignment horizontal="center" vertical="center" shrinkToFit="1"/>
    </xf>
    <xf numFmtId="181" fontId="16" fillId="0" borderId="88" xfId="2" applyNumberFormat="1" applyFont="1" applyFill="1" applyBorder="1" applyAlignment="1">
      <alignment horizontal="center" vertical="center" shrinkToFit="1"/>
    </xf>
    <xf numFmtId="181" fontId="16" fillId="0" borderId="89" xfId="2" applyNumberFormat="1" applyFont="1" applyFill="1" applyBorder="1" applyAlignment="1">
      <alignment horizontal="center" vertical="center" shrinkToFit="1"/>
    </xf>
    <xf numFmtId="38" fontId="21" fillId="0" borderId="0" xfId="2" applyFont="1" applyBorder="1" applyAlignment="1">
      <alignment vertical="center"/>
    </xf>
    <xf numFmtId="38" fontId="16" fillId="0" borderId="0" xfId="2" applyFont="1">
      <alignment vertical="center"/>
    </xf>
    <xf numFmtId="38" fontId="16" fillId="0" borderId="0" xfId="2" applyFont="1" applyBorder="1" applyAlignment="1">
      <alignment vertical="center"/>
    </xf>
    <xf numFmtId="38" fontId="10" fillId="0" borderId="0" xfId="2" applyFont="1" applyBorder="1" applyAlignment="1">
      <alignment vertical="center"/>
    </xf>
    <xf numFmtId="181" fontId="16" fillId="0" borderId="0" xfId="2" applyNumberFormat="1" applyFont="1">
      <alignment vertical="center"/>
    </xf>
    <xf numFmtId="38" fontId="16" fillId="3" borderId="90" xfId="2" applyFont="1" applyFill="1" applyBorder="1" applyAlignment="1">
      <alignment vertical="center" shrinkToFit="1"/>
    </xf>
    <xf numFmtId="38" fontId="16" fillId="3" borderId="10" xfId="2" applyFont="1" applyFill="1" applyBorder="1" applyAlignment="1">
      <alignment vertical="center" shrinkToFit="1"/>
    </xf>
    <xf numFmtId="9" fontId="16" fillId="3" borderId="91" xfId="1" applyNumberFormat="1" applyFont="1" applyFill="1" applyBorder="1" applyProtection="1">
      <alignment vertical="center"/>
      <protection locked="0"/>
    </xf>
    <xf numFmtId="9" fontId="16" fillId="3" borderId="92" xfId="1" applyNumberFormat="1" applyFont="1" applyFill="1" applyBorder="1" applyProtection="1">
      <alignment vertical="center"/>
      <protection locked="0"/>
    </xf>
    <xf numFmtId="9" fontId="16" fillId="3" borderId="12" xfId="1" applyNumberFormat="1" applyFont="1" applyFill="1" applyBorder="1" applyProtection="1">
      <alignment vertical="center"/>
      <protection locked="0"/>
    </xf>
    <xf numFmtId="9" fontId="16" fillId="3" borderId="93" xfId="1" applyNumberFormat="1" applyFont="1" applyFill="1" applyBorder="1" applyProtection="1">
      <alignment vertical="center"/>
      <protection locked="0"/>
    </xf>
    <xf numFmtId="9" fontId="13" fillId="2" borderId="12" xfId="1" applyNumberFormat="1" applyFont="1" applyFill="1" applyBorder="1" applyProtection="1">
      <alignment vertical="center"/>
      <protection locked="0"/>
    </xf>
    <xf numFmtId="9" fontId="3" fillId="3" borderId="7" xfId="1" applyFont="1" applyFill="1" applyBorder="1">
      <alignment vertical="center"/>
    </xf>
    <xf numFmtId="0" fontId="7" fillId="0" borderId="32" xfId="0" applyFont="1" applyBorder="1">
      <alignment vertical="center"/>
    </xf>
    <xf numFmtId="0" fontId="7" fillId="0" borderId="34" xfId="0" applyFont="1" applyBorder="1">
      <alignment vertical="center"/>
    </xf>
    <xf numFmtId="9" fontId="13" fillId="3" borderId="32" xfId="1" applyNumberFormat="1" applyFont="1" applyFill="1" applyBorder="1" applyProtection="1">
      <alignment vertical="center"/>
      <protection locked="0"/>
    </xf>
    <xf numFmtId="9" fontId="13" fillId="3" borderId="37" xfId="1" applyNumberFormat="1" applyFont="1" applyFill="1" applyBorder="1" applyProtection="1">
      <alignment vertical="center"/>
      <protection locked="0"/>
    </xf>
    <xf numFmtId="9" fontId="13" fillId="3" borderId="4" xfId="1" applyNumberFormat="1" applyFont="1" applyFill="1" applyBorder="1" applyProtection="1">
      <alignment vertical="center"/>
      <protection locked="0"/>
    </xf>
    <xf numFmtId="9" fontId="13" fillId="3" borderId="38" xfId="1" applyNumberFormat="1" applyFont="1" applyFill="1" applyBorder="1" applyProtection="1">
      <alignment vertical="center"/>
      <protection locked="0"/>
    </xf>
    <xf numFmtId="181" fontId="6" fillId="0" borderId="0" xfId="2" applyNumberFormat="1" applyFont="1">
      <alignment vertical="center"/>
    </xf>
    <xf numFmtId="38" fontId="6" fillId="0" borderId="10" xfId="2" applyFont="1" applyBorder="1" applyAlignment="1"/>
    <xf numFmtId="181" fontId="19" fillId="2" borderId="94" xfId="2" applyNumberFormat="1" applyFont="1" applyFill="1" applyBorder="1" applyAlignment="1">
      <alignment horizontal="right" vertical="center"/>
    </xf>
    <xf numFmtId="181" fontId="19" fillId="2" borderId="95" xfId="2" applyNumberFormat="1" applyFont="1" applyFill="1" applyBorder="1" applyAlignment="1">
      <alignment horizontal="right" vertical="center"/>
    </xf>
    <xf numFmtId="181" fontId="19" fillId="2" borderId="96" xfId="2" applyNumberFormat="1" applyFont="1" applyFill="1" applyBorder="1" applyAlignment="1">
      <alignment horizontal="right" vertical="center"/>
    </xf>
    <xf numFmtId="181" fontId="19" fillId="2" borderId="97" xfId="2" applyNumberFormat="1" applyFont="1" applyFill="1" applyBorder="1" applyAlignment="1">
      <alignment horizontal="right" vertical="center"/>
    </xf>
    <xf numFmtId="181" fontId="19" fillId="2" borderId="98" xfId="2" applyNumberFormat="1" applyFont="1" applyFill="1" applyBorder="1" applyAlignment="1">
      <alignment horizontal="right" vertical="center"/>
    </xf>
    <xf numFmtId="181" fontId="19" fillId="2" borderId="99" xfId="2" applyNumberFormat="1" applyFont="1" applyFill="1" applyBorder="1" applyAlignment="1">
      <alignment horizontal="right" vertical="center"/>
    </xf>
    <xf numFmtId="181" fontId="19" fillId="2" borderId="100" xfId="2" applyNumberFormat="1" applyFont="1" applyFill="1" applyBorder="1" applyAlignment="1">
      <alignment horizontal="right" vertical="center"/>
    </xf>
    <xf numFmtId="181" fontId="19" fillId="2" borderId="101" xfId="2" applyNumberFormat="1" applyFont="1" applyFill="1" applyBorder="1" applyAlignment="1">
      <alignment horizontal="right" vertical="center"/>
    </xf>
    <xf numFmtId="181" fontId="20" fillId="2" borderId="102" xfId="2" applyNumberFormat="1" applyFont="1" applyFill="1" applyBorder="1" applyAlignment="1">
      <alignment horizontal="right" vertical="center"/>
    </xf>
    <xf numFmtId="181" fontId="20" fillId="2" borderId="103" xfId="2" applyNumberFormat="1" applyFont="1" applyFill="1" applyBorder="1" applyAlignment="1">
      <alignment horizontal="right" vertical="center"/>
    </xf>
    <xf numFmtId="181" fontId="20" fillId="2" borderId="104" xfId="2" applyNumberFormat="1" applyFont="1" applyFill="1" applyBorder="1" applyAlignment="1">
      <alignment horizontal="right" vertical="center"/>
    </xf>
    <xf numFmtId="181" fontId="19" fillId="2" borderId="86" xfId="2" applyNumberFormat="1" applyFont="1" applyFill="1" applyBorder="1" applyAlignment="1">
      <alignment horizontal="right" vertical="center"/>
    </xf>
    <xf numFmtId="181" fontId="19" fillId="2" borderId="87" xfId="2" applyNumberFormat="1" applyFont="1" applyFill="1" applyBorder="1" applyAlignment="1">
      <alignment horizontal="right" vertical="center"/>
    </xf>
    <xf numFmtId="181" fontId="19" fillId="2" borderId="7" xfId="2" applyNumberFormat="1" applyFont="1" applyFill="1" applyBorder="1" applyAlignment="1">
      <alignment horizontal="right" vertical="center"/>
    </xf>
    <xf numFmtId="181" fontId="19" fillId="2" borderId="88" xfId="2" applyNumberFormat="1" applyFont="1" applyFill="1" applyBorder="1" applyAlignment="1">
      <alignment horizontal="right" vertical="center"/>
    </xf>
    <xf numFmtId="181" fontId="20" fillId="2" borderId="105" xfId="2" applyNumberFormat="1" applyFont="1" applyFill="1" applyBorder="1" applyAlignment="1">
      <alignment horizontal="right" vertical="center"/>
    </xf>
    <xf numFmtId="181" fontId="20" fillId="2" borderId="32" xfId="2" applyNumberFormat="1" applyFont="1" applyFill="1" applyBorder="1" applyAlignment="1">
      <alignment horizontal="right" vertical="center"/>
    </xf>
    <xf numFmtId="181" fontId="20" fillId="2" borderId="37" xfId="2" applyNumberFormat="1" applyFont="1" applyFill="1" applyBorder="1" applyAlignment="1">
      <alignment horizontal="right" vertical="center"/>
    </xf>
    <xf numFmtId="181" fontId="20" fillId="2" borderId="4" xfId="2" applyNumberFormat="1" applyFont="1" applyFill="1" applyBorder="1" applyAlignment="1">
      <alignment horizontal="right" vertical="center"/>
    </xf>
    <xf numFmtId="181" fontId="20" fillId="2" borderId="38" xfId="2" applyNumberFormat="1" applyFont="1" applyFill="1" applyBorder="1" applyAlignment="1">
      <alignment horizontal="right" vertical="center"/>
    </xf>
    <xf numFmtId="181" fontId="19" fillId="0" borderId="106" xfId="2" applyNumberFormat="1" applyFont="1" applyBorder="1" applyAlignment="1">
      <alignment horizontal="right" vertical="center"/>
    </xf>
    <xf numFmtId="181" fontId="19" fillId="0" borderId="107" xfId="2" applyNumberFormat="1" applyFont="1" applyBorder="1" applyAlignment="1">
      <alignment horizontal="right" vertical="center"/>
    </xf>
    <xf numFmtId="181" fontId="19" fillId="0" borderId="108" xfId="2" applyNumberFormat="1" applyFont="1" applyBorder="1" applyAlignment="1">
      <alignment horizontal="right" vertical="center"/>
    </xf>
    <xf numFmtId="181" fontId="19" fillId="0" borderId="34" xfId="2" applyNumberFormat="1" applyFont="1" applyBorder="1" applyAlignment="1">
      <alignment horizontal="right" vertical="center"/>
    </xf>
    <xf numFmtId="181" fontId="19" fillId="0" borderId="35" xfId="2" applyNumberFormat="1" applyFont="1" applyBorder="1" applyAlignment="1">
      <alignment horizontal="right" vertical="center"/>
    </xf>
    <xf numFmtId="181" fontId="19" fillId="0" borderId="36" xfId="2" applyNumberFormat="1" applyFont="1" applyBorder="1" applyAlignment="1">
      <alignment horizontal="right" vertical="center"/>
    </xf>
    <xf numFmtId="181" fontId="19" fillId="0" borderId="94" xfId="2" applyNumberFormat="1" applyFont="1" applyBorder="1" applyAlignment="1">
      <alignment horizontal="right" vertical="center"/>
    </xf>
    <xf numFmtId="181" fontId="19" fillId="0" borderId="95" xfId="2" applyNumberFormat="1" applyFont="1" applyBorder="1" applyAlignment="1">
      <alignment horizontal="right" vertical="center"/>
    </xf>
    <xf numFmtId="181" fontId="19" fillId="0" borderId="96" xfId="2" applyNumberFormat="1" applyFont="1" applyBorder="1" applyAlignment="1">
      <alignment horizontal="right" vertical="center"/>
    </xf>
    <xf numFmtId="181" fontId="19" fillId="0" borderId="109" xfId="2" applyNumberFormat="1" applyFont="1" applyBorder="1" applyAlignment="1">
      <alignment horizontal="right" vertical="center"/>
    </xf>
    <xf numFmtId="181" fontId="19" fillId="0" borderId="110" xfId="2" applyNumberFormat="1" applyFont="1" applyBorder="1" applyAlignment="1">
      <alignment horizontal="right" vertical="center"/>
    </xf>
    <xf numFmtId="181" fontId="19" fillId="0" borderId="111" xfId="2" applyNumberFormat="1" applyFont="1" applyBorder="1" applyAlignment="1">
      <alignment horizontal="right" vertical="center"/>
    </xf>
    <xf numFmtId="181" fontId="19" fillId="0" borderId="112" xfId="2" applyNumberFormat="1" applyFont="1" applyBorder="1" applyAlignment="1">
      <alignment horizontal="right" vertical="center"/>
    </xf>
    <xf numFmtId="181" fontId="19" fillId="0" borderId="113" xfId="2" applyNumberFormat="1" applyFont="1" applyBorder="1" applyAlignment="1">
      <alignment horizontal="right" vertical="center"/>
    </xf>
    <xf numFmtId="181" fontId="19" fillId="0" borderId="114" xfId="2" applyNumberFormat="1" applyFont="1" applyBorder="1" applyAlignment="1">
      <alignment horizontal="right" vertical="center"/>
    </xf>
    <xf numFmtId="181" fontId="19" fillId="0" borderId="115" xfId="2" applyNumberFormat="1" applyFont="1" applyBorder="1" applyAlignment="1">
      <alignment horizontal="right" vertical="center"/>
    </xf>
    <xf numFmtId="181" fontId="19" fillId="0" borderId="116" xfId="2" applyNumberFormat="1" applyFont="1" applyBorder="1" applyAlignment="1">
      <alignment horizontal="right" vertical="center"/>
    </xf>
    <xf numFmtId="181" fontId="19" fillId="0" borderId="117" xfId="2" applyNumberFormat="1" applyFont="1" applyBorder="1" applyAlignment="1">
      <alignment horizontal="right" vertical="center"/>
    </xf>
    <xf numFmtId="181" fontId="19" fillId="0" borderId="69" xfId="2" applyNumberFormat="1" applyFont="1" applyBorder="1" applyAlignment="1">
      <alignment horizontal="right" vertical="center"/>
    </xf>
    <xf numFmtId="181" fontId="19" fillId="0" borderId="100" xfId="2" applyNumberFormat="1" applyFont="1" applyBorder="1" applyAlignment="1">
      <alignment horizontal="right" vertical="center"/>
    </xf>
    <xf numFmtId="181" fontId="20" fillId="2" borderId="118" xfId="2" applyNumberFormat="1" applyFont="1" applyFill="1" applyBorder="1" applyAlignment="1">
      <alignment vertical="center"/>
    </xf>
    <xf numFmtId="181" fontId="18" fillId="2" borderId="70" xfId="2" applyNumberFormat="1" applyFont="1" applyFill="1" applyBorder="1" applyAlignment="1">
      <alignment horizontal="right" vertical="center"/>
    </xf>
    <xf numFmtId="181" fontId="18" fillId="2" borderId="71" xfId="2" applyNumberFormat="1" applyFont="1" applyFill="1" applyBorder="1" applyAlignment="1">
      <alignment horizontal="right" vertical="center"/>
    </xf>
    <xf numFmtId="181" fontId="18" fillId="2" borderId="72" xfId="2" applyNumberFormat="1" applyFont="1" applyFill="1" applyBorder="1" applyAlignment="1">
      <alignment horizontal="right" vertical="center"/>
    </xf>
    <xf numFmtId="181" fontId="18" fillId="0" borderId="72" xfId="2" applyNumberFormat="1" applyFont="1" applyBorder="1" applyAlignment="1">
      <alignment horizontal="right" vertical="center"/>
    </xf>
    <xf numFmtId="181" fontId="18" fillId="0" borderId="118" xfId="2" applyNumberFormat="1" applyFont="1" applyBorder="1" applyAlignment="1">
      <alignment horizontal="right" vertical="center"/>
    </xf>
    <xf numFmtId="181" fontId="18" fillId="2" borderId="60" xfId="2" applyNumberFormat="1" applyFont="1" applyFill="1" applyBorder="1" applyAlignment="1">
      <alignment horizontal="right" vertical="center"/>
    </xf>
    <xf numFmtId="181" fontId="18" fillId="2" borderId="61" xfId="2" applyNumberFormat="1" applyFont="1" applyFill="1" applyBorder="1" applyAlignment="1">
      <alignment horizontal="right" vertical="center"/>
    </xf>
    <xf numFmtId="181" fontId="18" fillId="2" borderId="62" xfId="2" applyNumberFormat="1" applyFont="1" applyFill="1" applyBorder="1" applyAlignment="1">
      <alignment horizontal="right" vertical="center"/>
    </xf>
    <xf numFmtId="181" fontId="18" fillId="0" borderId="62" xfId="2" applyNumberFormat="1" applyFont="1" applyBorder="1" applyAlignment="1">
      <alignment horizontal="right" vertical="center"/>
    </xf>
    <xf numFmtId="181" fontId="18" fillId="0" borderId="63" xfId="2" applyNumberFormat="1" applyFont="1" applyBorder="1" applyAlignment="1">
      <alignment horizontal="right" vertical="center"/>
    </xf>
    <xf numFmtId="181" fontId="18" fillId="2" borderId="102" xfId="2" applyNumberFormat="1" applyFont="1" applyFill="1" applyBorder="1" applyAlignment="1">
      <alignment horizontal="right" vertical="center"/>
    </xf>
    <xf numFmtId="181" fontId="18" fillId="2" borderId="103" xfId="2" applyNumberFormat="1" applyFont="1" applyFill="1" applyBorder="1" applyAlignment="1">
      <alignment horizontal="right" vertical="center"/>
    </xf>
    <xf numFmtId="181" fontId="18" fillId="2" borderId="104" xfId="2" applyNumberFormat="1" applyFont="1" applyFill="1" applyBorder="1" applyAlignment="1">
      <alignment horizontal="right" vertical="center"/>
    </xf>
    <xf numFmtId="181" fontId="18" fillId="2" borderId="119" xfId="2" applyNumberFormat="1" applyFont="1" applyFill="1" applyBorder="1" applyAlignment="1">
      <alignment horizontal="right" vertical="center"/>
    </xf>
    <xf numFmtId="181" fontId="18" fillId="2" borderId="63" xfId="2" applyNumberFormat="1" applyFont="1" applyFill="1" applyBorder="1" applyAlignment="1">
      <alignment horizontal="right" vertical="center"/>
    </xf>
    <xf numFmtId="181" fontId="18" fillId="2" borderId="78" xfId="2" applyNumberFormat="1" applyFont="1" applyFill="1" applyBorder="1" applyAlignment="1">
      <alignment horizontal="right" vertical="center"/>
    </xf>
    <xf numFmtId="181" fontId="18" fillId="2" borderId="65" xfId="2" applyNumberFormat="1" applyFont="1" applyFill="1" applyBorder="1" applyAlignment="1">
      <alignment horizontal="right" vertical="center"/>
    </xf>
    <xf numFmtId="181" fontId="18" fillId="2" borderId="66" xfId="2" applyNumberFormat="1" applyFont="1" applyFill="1" applyBorder="1" applyAlignment="1">
      <alignment horizontal="right" vertical="center"/>
    </xf>
    <xf numFmtId="181" fontId="18" fillId="2" borderId="67" xfId="2" applyNumberFormat="1" applyFont="1" applyFill="1" applyBorder="1" applyAlignment="1">
      <alignment horizontal="right" vertical="center"/>
    </xf>
    <xf numFmtId="181" fontId="24" fillId="0" borderId="34" xfId="2" applyNumberFormat="1" applyFont="1" applyBorder="1" applyAlignment="1">
      <alignment horizontal="right" vertical="center"/>
    </xf>
    <xf numFmtId="181" fontId="24" fillId="0" borderId="35" xfId="2" applyNumberFormat="1" applyFont="1" applyBorder="1" applyAlignment="1">
      <alignment horizontal="right" vertical="center"/>
    </xf>
    <xf numFmtId="181" fontId="24" fillId="0" borderId="36" xfId="2" applyNumberFormat="1" applyFont="1" applyBorder="1" applyAlignment="1">
      <alignment horizontal="right" vertical="center"/>
    </xf>
    <xf numFmtId="181" fontId="24" fillId="0" borderId="69" xfId="2" applyNumberFormat="1" applyFont="1" applyBorder="1" applyAlignment="1">
      <alignment horizontal="right" vertical="center"/>
    </xf>
    <xf numFmtId="181" fontId="24" fillId="0" borderId="120" xfId="2" applyNumberFormat="1" applyFont="1" applyBorder="1" applyAlignment="1">
      <alignment horizontal="right" vertical="center"/>
    </xf>
    <xf numFmtId="181" fontId="24" fillId="0" borderId="121" xfId="2" applyNumberFormat="1" applyFont="1" applyBorder="1" applyAlignment="1">
      <alignment horizontal="right" vertical="center"/>
    </xf>
    <xf numFmtId="181" fontId="24" fillId="0" borderId="82" xfId="2" applyNumberFormat="1" applyFont="1" applyBorder="1" applyAlignment="1">
      <alignment horizontal="right" vertical="center"/>
    </xf>
    <xf numFmtId="181" fontId="24" fillId="0" borderId="122" xfId="2" applyNumberFormat="1" applyFont="1" applyBorder="1" applyAlignment="1">
      <alignment horizontal="right" vertical="center"/>
    </xf>
    <xf numFmtId="181" fontId="24" fillId="0" borderId="123" xfId="2" applyNumberFormat="1" applyFont="1" applyBorder="1" applyAlignment="1">
      <alignment horizontal="right" vertical="center"/>
    </xf>
    <xf numFmtId="181" fontId="24" fillId="0" borderId="124" xfId="2" applyNumberFormat="1" applyFont="1" applyBorder="1" applyAlignment="1">
      <alignment horizontal="right" vertical="center"/>
    </xf>
    <xf numFmtId="181" fontId="24" fillId="0" borderId="68" xfId="2" applyNumberFormat="1" applyFont="1" applyBorder="1" applyAlignment="1">
      <alignment horizontal="right" vertical="center"/>
    </xf>
    <xf numFmtId="181" fontId="24" fillId="0" borderId="125" xfId="2" applyNumberFormat="1" applyFont="1" applyBorder="1" applyAlignment="1">
      <alignment horizontal="right" vertical="center"/>
    </xf>
    <xf numFmtId="0" fontId="22" fillId="2" borderId="0" xfId="0" applyFont="1" applyFill="1">
      <alignment vertical="center"/>
    </xf>
    <xf numFmtId="38" fontId="9" fillId="0" borderId="13" xfId="2" applyFont="1" applyBorder="1">
      <alignment vertical="center"/>
    </xf>
    <xf numFmtId="0" fontId="9" fillId="0" borderId="3" xfId="0" applyFont="1" applyBorder="1">
      <alignment vertical="center"/>
    </xf>
    <xf numFmtId="0" fontId="26" fillId="0" borderId="55" xfId="0" applyFont="1" applyBorder="1">
      <alignment vertical="center"/>
    </xf>
    <xf numFmtId="38" fontId="26" fillId="0" borderId="25" xfId="0" applyNumberFormat="1" applyFont="1" applyBorder="1">
      <alignment vertical="center"/>
    </xf>
    <xf numFmtId="179" fontId="9" fillId="0" borderId="3" xfId="2" applyNumberFormat="1" applyFont="1" applyBorder="1" applyAlignment="1">
      <alignment horizontal="center" vertical="center"/>
    </xf>
    <xf numFmtId="38" fontId="9" fillId="0" borderId="7" xfId="2" applyFont="1" applyBorder="1">
      <alignment vertical="center"/>
    </xf>
    <xf numFmtId="38" fontId="9" fillId="0" borderId="9" xfId="2" applyFont="1" applyBorder="1">
      <alignment vertical="center"/>
    </xf>
    <xf numFmtId="38" fontId="9" fillId="0" borderId="22" xfId="2" applyFont="1" applyBorder="1">
      <alignment vertical="center"/>
    </xf>
    <xf numFmtId="38" fontId="9" fillId="0" borderId="126" xfId="2" applyFont="1" applyBorder="1">
      <alignment vertical="center"/>
    </xf>
    <xf numFmtId="178" fontId="9" fillId="0" borderId="15" xfId="1" applyNumberFormat="1" applyFont="1" applyBorder="1">
      <alignment vertical="center"/>
    </xf>
    <xf numFmtId="38" fontId="9" fillId="2" borderId="3" xfId="2" applyFont="1" applyFill="1" applyBorder="1">
      <alignment vertical="center"/>
    </xf>
    <xf numFmtId="9" fontId="9" fillId="0" borderId="14" xfId="1" applyFont="1" applyBorder="1">
      <alignment vertical="center"/>
    </xf>
    <xf numFmtId="38" fontId="9" fillId="0" borderId="14" xfId="2" applyFont="1" applyBorder="1">
      <alignment vertical="center"/>
    </xf>
    <xf numFmtId="38" fontId="9" fillId="0" borderId="0" xfId="2" applyFont="1" applyBorder="1">
      <alignment vertical="center"/>
    </xf>
    <xf numFmtId="38" fontId="9" fillId="0" borderId="15" xfId="2" applyFont="1" applyBorder="1">
      <alignment vertical="center"/>
    </xf>
    <xf numFmtId="0" fontId="26" fillId="0" borderId="3" xfId="0" applyFont="1" applyBorder="1" applyAlignment="1">
      <alignment horizontal="center" vertical="center"/>
    </xf>
    <xf numFmtId="38" fontId="9" fillId="0" borderId="12" xfId="2" applyFont="1" applyBorder="1" applyAlignment="1">
      <alignment horizontal="right" vertical="center" wrapText="1"/>
    </xf>
    <xf numFmtId="38" fontId="28" fillId="0" borderId="25" xfId="0" applyNumberFormat="1" applyFont="1" applyBorder="1">
      <alignment vertical="center"/>
    </xf>
    <xf numFmtId="38" fontId="9" fillId="0" borderId="22" xfId="2" applyFont="1" applyBorder="1" applyAlignment="1">
      <alignment vertical="center"/>
    </xf>
    <xf numFmtId="38" fontId="9" fillId="0" borderId="127" xfId="2" applyFont="1" applyBorder="1">
      <alignment vertical="center"/>
    </xf>
    <xf numFmtId="38" fontId="9" fillId="0" borderId="3" xfId="2" applyFont="1" applyBorder="1" applyAlignment="1">
      <alignment vertical="center"/>
    </xf>
    <xf numFmtId="38" fontId="1" fillId="0" borderId="0" xfId="2" applyFont="1">
      <alignment vertical="center"/>
    </xf>
    <xf numFmtId="181" fontId="1" fillId="0" borderId="0" xfId="2" applyNumberFormat="1" applyFont="1">
      <alignment vertical="center"/>
    </xf>
    <xf numFmtId="0" fontId="26" fillId="2" borderId="3" xfId="0" applyFont="1" applyFill="1" applyBorder="1" applyAlignment="1">
      <alignment horizontal="center" vertical="center"/>
    </xf>
    <xf numFmtId="180" fontId="9" fillId="0" borderId="3" xfId="2" applyNumberFormat="1" applyFont="1" applyBorder="1" applyAlignment="1">
      <alignment horizontal="center" vertical="center"/>
    </xf>
    <xf numFmtId="0" fontId="30" fillId="0" borderId="0" xfId="0" applyFont="1">
      <alignment vertical="center"/>
    </xf>
    <xf numFmtId="38" fontId="30" fillId="0" borderId="3" xfId="2" applyFont="1" applyBorder="1">
      <alignment vertical="center"/>
    </xf>
    <xf numFmtId="177" fontId="3" fillId="2" borderId="0" xfId="0" applyNumberFormat="1" applyFont="1" applyFill="1" applyBorder="1" applyAlignment="1">
      <alignment horizontal="left" vertical="center"/>
    </xf>
    <xf numFmtId="177" fontId="30" fillId="2" borderId="0" xfId="0" applyNumberFormat="1" applyFont="1" applyFill="1" applyBorder="1" applyAlignment="1">
      <alignment horizontal="left" vertical="center"/>
    </xf>
    <xf numFmtId="0" fontId="30" fillId="0" borderId="12" xfId="0" applyFont="1" applyBorder="1" applyAlignment="1">
      <alignment horizontal="right" vertical="center" wrapText="1"/>
    </xf>
    <xf numFmtId="0" fontId="3" fillId="2" borderId="0" xfId="0" applyFont="1" applyFill="1" applyBorder="1" applyAlignment="1">
      <alignment horizontal="right" vertical="center"/>
    </xf>
    <xf numFmtId="38" fontId="32" fillId="0" borderId="0" xfId="2" applyFont="1" applyAlignment="1">
      <alignment vertical="center"/>
    </xf>
    <xf numFmtId="38" fontId="33" fillId="0" borderId="0" xfId="2" applyFont="1" applyAlignment="1">
      <alignment wrapText="1"/>
    </xf>
    <xf numFmtId="181" fontId="34" fillId="0" borderId="0" xfId="2" applyNumberFormat="1" applyFont="1" applyAlignment="1">
      <alignment horizontal="center" vertical="center"/>
    </xf>
    <xf numFmtId="38" fontId="33" fillId="0" borderId="0" xfId="2" applyFont="1" applyFill="1" applyBorder="1" applyAlignment="1">
      <alignment wrapText="1"/>
    </xf>
    <xf numFmtId="38" fontId="35" fillId="0" borderId="0" xfId="2" applyFont="1">
      <alignment vertical="center"/>
    </xf>
    <xf numFmtId="38" fontId="36" fillId="0" borderId="10" xfId="2" applyFont="1" applyBorder="1" applyAlignment="1">
      <alignment vertical="center"/>
    </xf>
    <xf numFmtId="38" fontId="33" fillId="0" borderId="0" xfId="2" applyFont="1" applyBorder="1" applyAlignment="1">
      <alignment wrapText="1"/>
    </xf>
    <xf numFmtId="181" fontId="35" fillId="0" borderId="0" xfId="2" applyNumberFormat="1" applyFont="1" applyAlignment="1">
      <alignment horizontal="center" vertical="center"/>
    </xf>
    <xf numFmtId="181" fontId="37" fillId="0" borderId="17" xfId="2" applyNumberFormat="1" applyFont="1" applyBorder="1" applyAlignment="1">
      <alignment horizontal="right" vertical="center"/>
    </xf>
    <xf numFmtId="181" fontId="35" fillId="0" borderId="0" xfId="2" applyNumberFormat="1" applyFont="1">
      <alignment vertical="center"/>
    </xf>
    <xf numFmtId="38" fontId="38" fillId="0" borderId="33" xfId="2" applyFont="1" applyFill="1" applyBorder="1" applyAlignment="1">
      <alignment vertical="center"/>
    </xf>
    <xf numFmtId="38" fontId="33" fillId="0" borderId="33" xfId="2" applyFont="1" applyBorder="1" applyAlignment="1">
      <alignment wrapText="1"/>
    </xf>
    <xf numFmtId="181" fontId="35" fillId="0" borderId="33" xfId="2" applyNumberFormat="1" applyFont="1" applyBorder="1" applyAlignment="1">
      <alignment horizontal="right" vertical="center"/>
    </xf>
    <xf numFmtId="182" fontId="35" fillId="4" borderId="10" xfId="2" applyNumberFormat="1" applyFont="1" applyFill="1" applyBorder="1" applyAlignment="1">
      <alignment horizontal="center" vertical="center"/>
    </xf>
    <xf numFmtId="9" fontId="35" fillId="0" borderId="33" xfId="1" applyNumberFormat="1" applyFont="1" applyFill="1" applyBorder="1" applyAlignment="1" applyProtection="1">
      <alignment horizontal="center" vertical="center"/>
      <protection locked="0"/>
    </xf>
    <xf numFmtId="181" fontId="35" fillId="0" borderId="0" xfId="2" applyNumberFormat="1" applyFont="1" applyBorder="1" applyAlignment="1">
      <alignment horizontal="right" vertical="center"/>
    </xf>
    <xf numFmtId="181" fontId="35" fillId="0" borderId="128" xfId="2" applyNumberFormat="1" applyFont="1" applyFill="1" applyBorder="1" applyAlignment="1">
      <alignment horizontal="center" vertical="center"/>
    </xf>
    <xf numFmtId="181" fontId="35" fillId="0" borderId="129" xfId="2" applyNumberFormat="1" applyFont="1" applyFill="1" applyBorder="1" applyAlignment="1">
      <alignment horizontal="center" vertical="center"/>
    </xf>
    <xf numFmtId="181" fontId="35" fillId="0" borderId="130" xfId="2" applyNumberFormat="1" applyFont="1" applyFill="1" applyBorder="1" applyAlignment="1">
      <alignment horizontal="center" vertical="center"/>
    </xf>
    <xf numFmtId="38" fontId="35" fillId="4" borderId="1" xfId="2" applyFont="1" applyFill="1" applyBorder="1" applyAlignment="1" applyProtection="1">
      <alignment horizontal="center" vertical="center"/>
    </xf>
    <xf numFmtId="38" fontId="35" fillId="0" borderId="1" xfId="2" applyFont="1" applyBorder="1" applyAlignment="1">
      <alignment vertical="center"/>
    </xf>
    <xf numFmtId="9" fontId="35" fillId="4" borderId="13" xfId="1" applyNumberFormat="1" applyFont="1" applyFill="1" applyBorder="1" applyProtection="1">
      <alignment vertical="center"/>
      <protection locked="0"/>
    </xf>
    <xf numFmtId="9" fontId="35" fillId="4" borderId="131" xfId="1" applyNumberFormat="1" applyFont="1" applyFill="1" applyBorder="1" applyProtection="1">
      <alignment vertical="center"/>
      <protection locked="0"/>
    </xf>
    <xf numFmtId="9" fontId="35" fillId="4" borderId="132" xfId="1" applyNumberFormat="1" applyFont="1" applyFill="1" applyBorder="1" applyProtection="1">
      <alignment vertical="center"/>
      <protection locked="0"/>
    </xf>
    <xf numFmtId="9" fontId="35" fillId="4" borderId="133" xfId="1" applyNumberFormat="1" applyFont="1" applyFill="1" applyBorder="1" applyProtection="1">
      <alignment vertical="center"/>
      <protection locked="0"/>
    </xf>
    <xf numFmtId="9" fontId="35" fillId="4" borderId="134" xfId="1" applyNumberFormat="1" applyFont="1" applyFill="1" applyBorder="1" applyProtection="1">
      <alignment vertical="center"/>
      <protection locked="0"/>
    </xf>
    <xf numFmtId="9" fontId="35" fillId="4" borderId="1" xfId="1" applyNumberFormat="1" applyFont="1" applyFill="1" applyBorder="1" applyProtection="1">
      <alignment vertical="center"/>
      <protection locked="0"/>
    </xf>
    <xf numFmtId="9" fontId="35" fillId="4" borderId="135" xfId="1" applyNumberFormat="1" applyFont="1" applyFill="1" applyBorder="1" applyProtection="1">
      <alignment vertical="center"/>
      <protection locked="0"/>
    </xf>
    <xf numFmtId="38" fontId="35" fillId="0" borderId="37" xfId="2" applyFont="1" applyBorder="1">
      <alignment vertical="center"/>
    </xf>
    <xf numFmtId="38" fontId="40" fillId="0" borderId="51" xfId="2" applyFont="1" applyBorder="1">
      <alignment vertical="center"/>
    </xf>
    <xf numFmtId="181" fontId="41" fillId="0" borderId="136" xfId="2" applyNumberFormat="1" applyFont="1" applyBorder="1" applyAlignment="1">
      <alignment horizontal="right" vertical="center"/>
    </xf>
    <xf numFmtId="181" fontId="41" fillId="0" borderId="137" xfId="2" applyNumberFormat="1" applyFont="1" applyBorder="1" applyAlignment="1">
      <alignment horizontal="right" vertical="center"/>
    </xf>
    <xf numFmtId="181" fontId="41" fillId="0" borderId="138" xfId="2" applyNumberFormat="1" applyFont="1" applyBorder="1" applyAlignment="1">
      <alignment horizontal="right" vertical="center"/>
    </xf>
    <xf numFmtId="38" fontId="35" fillId="0" borderId="76" xfId="2" applyFont="1" applyBorder="1">
      <alignment vertical="center"/>
    </xf>
    <xf numFmtId="38" fontId="35" fillId="0" borderId="43" xfId="2" applyFont="1" applyBorder="1">
      <alignment vertical="center"/>
    </xf>
    <xf numFmtId="38" fontId="35" fillId="4" borderId="43" xfId="2" applyFont="1" applyFill="1" applyBorder="1" applyProtection="1">
      <alignment vertical="center"/>
    </xf>
    <xf numFmtId="38" fontId="35" fillId="0" borderId="139" xfId="2" applyFont="1" applyBorder="1">
      <alignment vertical="center"/>
    </xf>
    <xf numFmtId="38" fontId="35" fillId="4" borderId="43" xfId="2" applyFont="1" applyFill="1" applyBorder="1">
      <alignment vertical="center"/>
    </xf>
    <xf numFmtId="38" fontId="42" fillId="0" borderId="140" xfId="2" applyFont="1" applyBorder="1">
      <alignment vertical="center"/>
    </xf>
    <xf numFmtId="181" fontId="43" fillId="0" borderId="42" xfId="2" applyNumberFormat="1" applyFont="1" applyBorder="1" applyAlignment="1">
      <alignment vertical="center"/>
    </xf>
    <xf numFmtId="181" fontId="43" fillId="0" borderId="141" xfId="2" applyNumberFormat="1" applyFont="1" applyBorder="1" applyAlignment="1">
      <alignment vertical="center"/>
    </xf>
    <xf numFmtId="181" fontId="43" fillId="0" borderId="76" xfId="2" applyNumberFormat="1" applyFont="1" applyBorder="1" applyAlignment="1">
      <alignment vertical="center"/>
    </xf>
    <xf numFmtId="181" fontId="43" fillId="0" borderId="142" xfId="2" applyNumberFormat="1" applyFont="1" applyBorder="1" applyAlignment="1">
      <alignment vertical="center"/>
    </xf>
    <xf numFmtId="38" fontId="35" fillId="0" borderId="143" xfId="2" applyFont="1" applyBorder="1">
      <alignment vertical="center"/>
    </xf>
    <xf numFmtId="176" fontId="35" fillId="4" borderId="45" xfId="2" applyNumberFormat="1" applyFont="1" applyFill="1" applyBorder="1">
      <alignment vertical="center"/>
    </xf>
    <xf numFmtId="38" fontId="42" fillId="0" borderId="144" xfId="2" applyFont="1" applyBorder="1">
      <alignment vertical="center"/>
    </xf>
    <xf numFmtId="181" fontId="43" fillId="0" borderId="145" xfId="2" applyNumberFormat="1" applyFont="1" applyBorder="1" applyAlignment="1">
      <alignment vertical="center"/>
    </xf>
    <xf numFmtId="181" fontId="43" fillId="0" borderId="146" xfId="2" applyNumberFormat="1" applyFont="1" applyBorder="1" applyAlignment="1">
      <alignment vertical="center"/>
    </xf>
    <xf numFmtId="181" fontId="43" fillId="0" borderId="147" xfId="2" applyNumberFormat="1" applyFont="1" applyBorder="1" applyAlignment="1">
      <alignment vertical="center"/>
    </xf>
    <xf numFmtId="181" fontId="43" fillId="0" borderId="148" xfId="2" applyNumberFormat="1" applyFont="1" applyBorder="1" applyAlignment="1">
      <alignment vertical="center"/>
    </xf>
    <xf numFmtId="181" fontId="43" fillId="0" borderId="149" xfId="2" applyNumberFormat="1" applyFont="1" applyBorder="1" applyAlignment="1">
      <alignment vertical="center"/>
    </xf>
    <xf numFmtId="181" fontId="43" fillId="0" borderId="150" xfId="2" applyNumberFormat="1" applyFont="1" applyBorder="1" applyAlignment="1">
      <alignment vertical="center"/>
    </xf>
    <xf numFmtId="38" fontId="35" fillId="0" borderId="87" xfId="2" applyFont="1" applyBorder="1">
      <alignment vertical="center"/>
    </xf>
    <xf numFmtId="38" fontId="35" fillId="0" borderId="137" xfId="2" applyFont="1" applyBorder="1">
      <alignment vertical="center"/>
    </xf>
    <xf numFmtId="38" fontId="35" fillId="4" borderId="81" xfId="2" applyFont="1" applyFill="1" applyBorder="1" applyProtection="1">
      <alignment vertical="center"/>
    </xf>
    <xf numFmtId="38" fontId="42" fillId="0" borderId="151" xfId="2" applyFont="1" applyBorder="1">
      <alignment vertical="center"/>
    </xf>
    <xf numFmtId="181" fontId="43" fillId="0" borderId="152" xfId="2" applyNumberFormat="1" applyFont="1" applyBorder="1" applyAlignment="1">
      <alignment vertical="center"/>
    </xf>
    <xf numFmtId="181" fontId="43" fillId="0" borderId="153" xfId="2" applyNumberFormat="1" applyFont="1" applyBorder="1" applyAlignment="1">
      <alignment vertical="center"/>
    </xf>
    <xf numFmtId="181" fontId="43" fillId="0" borderId="136" xfId="2" applyNumberFormat="1" applyFont="1" applyBorder="1" applyAlignment="1">
      <alignment vertical="center"/>
    </xf>
    <xf numFmtId="181" fontId="43" fillId="0" borderId="137" xfId="2" applyNumberFormat="1" applyFont="1" applyBorder="1" applyAlignment="1">
      <alignment vertical="center"/>
    </xf>
    <xf numFmtId="181" fontId="43" fillId="0" borderId="154" xfId="2" applyNumberFormat="1" applyFont="1" applyBorder="1" applyAlignment="1">
      <alignment vertical="center"/>
    </xf>
    <xf numFmtId="181" fontId="43" fillId="0" borderId="155" xfId="2" applyNumberFormat="1" applyFont="1" applyBorder="1" applyAlignment="1">
      <alignment vertical="center"/>
    </xf>
    <xf numFmtId="181" fontId="43" fillId="0" borderId="139" xfId="2" applyNumberFormat="1" applyFont="1" applyBorder="1" applyAlignment="1">
      <alignment vertical="center"/>
    </xf>
    <xf numFmtId="38" fontId="35" fillId="4" borderId="45" xfId="2" applyFont="1" applyFill="1" applyBorder="1" applyProtection="1">
      <alignment vertical="center"/>
    </xf>
    <xf numFmtId="181" fontId="43" fillId="0" borderId="156" xfId="2" applyNumberFormat="1" applyFont="1" applyBorder="1" applyAlignment="1">
      <alignment vertical="center"/>
    </xf>
    <xf numFmtId="181" fontId="43" fillId="0" borderId="157" xfId="2" applyNumberFormat="1" applyFont="1" applyBorder="1" applyAlignment="1">
      <alignment vertical="center"/>
    </xf>
    <xf numFmtId="181" fontId="43" fillId="0" borderId="158" xfId="2" applyNumberFormat="1" applyFont="1" applyBorder="1" applyAlignment="1">
      <alignment vertical="center"/>
    </xf>
    <xf numFmtId="181" fontId="43" fillId="0" borderId="159" xfId="2" applyNumberFormat="1" applyFont="1" applyBorder="1" applyAlignment="1">
      <alignment vertical="center"/>
    </xf>
    <xf numFmtId="181" fontId="43" fillId="0" borderId="160" xfId="2" applyNumberFormat="1" applyFont="1" applyBorder="1" applyAlignment="1">
      <alignment vertical="center"/>
    </xf>
    <xf numFmtId="181" fontId="43" fillId="0" borderId="161" xfId="2" applyNumberFormat="1" applyFont="1" applyBorder="1" applyAlignment="1">
      <alignment vertical="center"/>
    </xf>
    <xf numFmtId="181" fontId="43" fillId="0" borderId="162" xfId="2" applyNumberFormat="1" applyFont="1" applyBorder="1" applyAlignment="1">
      <alignment vertical="center"/>
    </xf>
    <xf numFmtId="181" fontId="43" fillId="0" borderId="163" xfId="2" applyNumberFormat="1" applyFont="1" applyBorder="1" applyAlignment="1">
      <alignment vertical="center"/>
    </xf>
    <xf numFmtId="181" fontId="43" fillId="0" borderId="164" xfId="2" applyNumberFormat="1" applyFont="1" applyBorder="1" applyAlignment="1">
      <alignment vertical="center"/>
    </xf>
    <xf numFmtId="38" fontId="39" fillId="0" borderId="21" xfId="2" applyFont="1" applyBorder="1" applyAlignment="1">
      <alignment vertical="center"/>
    </xf>
    <xf numFmtId="181" fontId="43" fillId="0" borderId="21" xfId="2" applyNumberFormat="1" applyFont="1" applyBorder="1" applyAlignment="1">
      <alignment vertical="center"/>
    </xf>
    <xf numFmtId="38" fontId="39" fillId="0" borderId="33" xfId="2" applyFont="1" applyBorder="1" applyAlignment="1">
      <alignment vertical="center"/>
    </xf>
    <xf numFmtId="181" fontId="43" fillId="0" borderId="33" xfId="2" applyNumberFormat="1" applyFont="1" applyBorder="1" applyAlignment="1">
      <alignment vertical="center"/>
    </xf>
    <xf numFmtId="181" fontId="35" fillId="0" borderId="33" xfId="2" applyNumberFormat="1" applyFont="1" applyBorder="1" applyAlignment="1">
      <alignment horizontal="center" vertical="center"/>
    </xf>
    <xf numFmtId="181" fontId="35" fillId="0" borderId="33" xfId="2" applyNumberFormat="1" applyFont="1" applyFill="1" applyBorder="1" applyAlignment="1">
      <alignment horizontal="right" vertical="center"/>
    </xf>
    <xf numFmtId="181" fontId="35" fillId="4" borderId="10" xfId="2" applyNumberFormat="1" applyFont="1" applyFill="1" applyBorder="1" applyAlignment="1" applyProtection="1">
      <alignment horizontal="center" vertical="center"/>
    </xf>
    <xf numFmtId="38" fontId="35" fillId="0" borderId="10" xfId="2" applyFont="1" applyBorder="1">
      <alignment vertical="center"/>
    </xf>
    <xf numFmtId="9" fontId="35" fillId="4" borderId="165" xfId="1" applyNumberFormat="1" applyFont="1" applyFill="1" applyBorder="1" applyProtection="1">
      <alignment vertical="center"/>
      <protection locked="0"/>
    </xf>
    <xf numFmtId="9" fontId="35" fillId="4" borderId="166" xfId="1" applyNumberFormat="1" applyFont="1" applyFill="1" applyBorder="1" applyProtection="1">
      <alignment vertical="center"/>
      <protection locked="0"/>
    </xf>
    <xf numFmtId="9" fontId="35" fillId="4" borderId="167" xfId="1" applyNumberFormat="1" applyFont="1" applyFill="1" applyBorder="1" applyProtection="1">
      <alignment vertical="center"/>
      <protection locked="0"/>
    </xf>
    <xf numFmtId="9" fontId="35" fillId="4" borderId="168" xfId="1" applyNumberFormat="1" applyFont="1" applyFill="1" applyBorder="1" applyProtection="1">
      <alignment vertical="center"/>
      <protection locked="0"/>
    </xf>
    <xf numFmtId="9" fontId="35" fillId="4" borderId="169" xfId="1" applyNumberFormat="1" applyFont="1" applyFill="1" applyBorder="1" applyProtection="1">
      <alignment vertical="center"/>
      <protection locked="0"/>
    </xf>
    <xf numFmtId="38" fontId="35" fillId="0" borderId="170" xfId="2" applyFont="1" applyBorder="1" applyAlignment="1">
      <alignment vertical="center"/>
    </xf>
    <xf numFmtId="38" fontId="35" fillId="0" borderId="81" xfId="2" applyFont="1" applyBorder="1" applyAlignment="1">
      <alignment vertical="center"/>
    </xf>
    <xf numFmtId="38" fontId="39" fillId="0" borderId="81" xfId="2" quotePrefix="1" applyFont="1" applyBorder="1" applyAlignment="1">
      <alignment horizontal="right" vertical="center"/>
    </xf>
    <xf numFmtId="38" fontId="40" fillId="0" borderId="151" xfId="2" applyFont="1" applyBorder="1">
      <alignment vertical="center"/>
    </xf>
    <xf numFmtId="181" fontId="35" fillId="0" borderId="152" xfId="1" applyNumberFormat="1" applyFont="1" applyFill="1" applyBorder="1" applyProtection="1">
      <alignment vertical="center"/>
      <protection locked="0"/>
    </xf>
    <xf numFmtId="181" fontId="35" fillId="0" borderId="136" xfId="1" applyNumberFormat="1" applyFont="1" applyFill="1" applyBorder="1" applyProtection="1">
      <alignment vertical="center"/>
      <protection locked="0"/>
    </xf>
    <xf numFmtId="181" fontId="35" fillId="0" borderId="137" xfId="1" applyNumberFormat="1" applyFont="1" applyFill="1" applyBorder="1" applyProtection="1">
      <alignment vertical="center"/>
      <protection locked="0"/>
    </xf>
    <xf numFmtId="181" fontId="35" fillId="0" borderId="153" xfId="1" applyNumberFormat="1" applyFont="1" applyFill="1" applyBorder="1" applyProtection="1">
      <alignment vertical="center"/>
      <protection locked="0"/>
    </xf>
    <xf numFmtId="181" fontId="35" fillId="0" borderId="138" xfId="1" applyNumberFormat="1" applyFont="1" applyFill="1" applyBorder="1" applyProtection="1">
      <alignment vertical="center"/>
      <protection locked="0"/>
    </xf>
    <xf numFmtId="38" fontId="35" fillId="0" borderId="75" xfId="2" applyFont="1" applyBorder="1" applyAlignment="1">
      <alignment horizontal="center" vertical="center"/>
    </xf>
    <xf numFmtId="38" fontId="35" fillId="0" borderId="171" xfId="2" applyFont="1" applyBorder="1" applyAlignment="1">
      <alignment horizontal="center" vertical="center"/>
    </xf>
    <xf numFmtId="38" fontId="35" fillId="0" borderId="159" xfId="2" applyFont="1" applyBorder="1">
      <alignment vertical="center"/>
    </xf>
    <xf numFmtId="181" fontId="43" fillId="0" borderId="172" xfId="2" applyNumberFormat="1" applyFont="1" applyBorder="1" applyAlignment="1">
      <alignment vertical="center"/>
    </xf>
    <xf numFmtId="181" fontId="43" fillId="0" borderId="173" xfId="2" applyNumberFormat="1" applyFont="1" applyBorder="1" applyAlignment="1">
      <alignment vertical="center"/>
    </xf>
    <xf numFmtId="38" fontId="35" fillId="0" borderId="174" xfId="2" applyFont="1" applyBorder="1">
      <alignment vertical="center"/>
    </xf>
    <xf numFmtId="38" fontId="35" fillId="4" borderId="51" xfId="2" applyFont="1" applyFill="1" applyBorder="1" applyProtection="1">
      <alignment vertical="center"/>
    </xf>
    <xf numFmtId="38" fontId="42" fillId="0" borderId="175" xfId="2" applyFont="1" applyBorder="1">
      <alignment vertical="center"/>
    </xf>
    <xf numFmtId="181" fontId="43" fillId="0" borderId="176" xfId="2" applyNumberFormat="1" applyFont="1" applyBorder="1" applyAlignment="1">
      <alignment vertical="center"/>
    </xf>
    <xf numFmtId="181" fontId="43" fillId="0" borderId="177" xfId="2" applyNumberFormat="1" applyFont="1" applyBorder="1" applyAlignment="1">
      <alignment vertical="center"/>
    </xf>
    <xf numFmtId="181" fontId="43" fillId="0" borderId="178" xfId="2" applyNumberFormat="1" applyFont="1" applyBorder="1" applyAlignment="1">
      <alignment vertical="center"/>
    </xf>
    <xf numFmtId="181" fontId="43" fillId="0" borderId="179" xfId="2" applyNumberFormat="1" applyFont="1" applyBorder="1" applyAlignment="1">
      <alignment vertical="center"/>
    </xf>
    <xf numFmtId="181" fontId="35" fillId="0" borderId="0" xfId="2" applyNumberFormat="1" applyFont="1" applyFill="1" applyAlignment="1">
      <alignment horizontal="center" vertical="center"/>
    </xf>
    <xf numFmtId="38" fontId="35" fillId="0" borderId="6" xfId="2" applyFont="1" applyBorder="1" applyAlignment="1">
      <alignment horizontal="center" vertical="center"/>
    </xf>
    <xf numFmtId="38" fontId="35" fillId="4" borderId="45" xfId="2" applyFont="1" applyFill="1" applyBorder="1" applyAlignment="1">
      <alignment vertical="center"/>
    </xf>
    <xf numFmtId="38" fontId="35" fillId="4" borderId="180" xfId="2" applyFont="1" applyFill="1" applyBorder="1" applyAlignment="1">
      <alignment vertical="center"/>
    </xf>
    <xf numFmtId="38" fontId="35" fillId="0" borderId="43" xfId="2" applyFont="1" applyFill="1" applyBorder="1" applyProtection="1">
      <alignment vertical="center"/>
    </xf>
    <xf numFmtId="181" fontId="13" fillId="0" borderId="3" xfId="2" applyNumberFormat="1" applyFont="1" applyFill="1" applyBorder="1" applyAlignment="1">
      <alignment horizontal="center" vertical="center" shrinkToFit="1"/>
    </xf>
    <xf numFmtId="38" fontId="35" fillId="0" borderId="43" xfId="2" applyFont="1" applyFill="1" applyBorder="1" applyAlignment="1">
      <alignment vertical="center"/>
    </xf>
    <xf numFmtId="38" fontId="35" fillId="0" borderId="139" xfId="2" applyFont="1" applyFill="1" applyBorder="1" applyAlignment="1">
      <alignment vertical="center"/>
    </xf>
    <xf numFmtId="38" fontId="35" fillId="4" borderId="43" xfId="2" applyFont="1" applyFill="1" applyBorder="1" applyAlignment="1">
      <alignment vertical="center"/>
    </xf>
    <xf numFmtId="38" fontId="35" fillId="4" borderId="139" xfId="2" applyFont="1" applyFill="1" applyBorder="1" applyAlignment="1">
      <alignment vertical="center"/>
    </xf>
    <xf numFmtId="38" fontId="35" fillId="4" borderId="73" xfId="2" applyFont="1" applyFill="1" applyBorder="1" applyAlignment="1">
      <alignment vertical="center"/>
    </xf>
    <xf numFmtId="38" fontId="35" fillId="4" borderId="157" xfId="2" applyFont="1" applyFill="1" applyBorder="1" applyAlignment="1">
      <alignment vertical="center"/>
    </xf>
    <xf numFmtId="38" fontId="35" fillId="0" borderId="81" xfId="2" applyFont="1" applyFill="1" applyBorder="1" applyAlignment="1">
      <alignment vertical="center"/>
    </xf>
    <xf numFmtId="38" fontId="35" fillId="0" borderId="153" xfId="2" applyFont="1" applyFill="1" applyBorder="1" applyAlignment="1">
      <alignment vertical="center"/>
    </xf>
    <xf numFmtId="38" fontId="35" fillId="0" borderId="10" xfId="2" applyFont="1" applyBorder="1" applyAlignment="1">
      <alignment horizontal="center" vertical="center"/>
    </xf>
    <xf numFmtId="38" fontId="35" fillId="0" borderId="1" xfId="2" applyFont="1" applyBorder="1" applyAlignment="1">
      <alignment horizontal="center" vertical="center"/>
    </xf>
    <xf numFmtId="38" fontId="35" fillId="0" borderId="51" xfId="2" applyFont="1" applyFill="1" applyBorder="1" applyAlignment="1">
      <alignment vertical="center"/>
    </xf>
    <xf numFmtId="38" fontId="35" fillId="0" borderId="181" xfId="2" applyFont="1" applyFill="1" applyBorder="1" applyAlignment="1">
      <alignment vertical="center"/>
    </xf>
    <xf numFmtId="181" fontId="43" fillId="0" borderId="77" xfId="2" applyNumberFormat="1" applyFont="1" applyBorder="1" applyAlignment="1">
      <alignment vertical="center"/>
    </xf>
    <xf numFmtId="181" fontId="43" fillId="0" borderId="181" xfId="2" applyNumberFormat="1" applyFont="1" applyBorder="1" applyAlignment="1">
      <alignment vertical="center"/>
    </xf>
    <xf numFmtId="181" fontId="43" fillId="0" borderId="182" xfId="2" applyNumberFormat="1" applyFont="1" applyBorder="1" applyAlignment="1">
      <alignment vertical="center"/>
    </xf>
    <xf numFmtId="181" fontId="43" fillId="0" borderId="174" xfId="2" applyNumberFormat="1" applyFont="1" applyBorder="1" applyAlignment="1">
      <alignment vertical="center"/>
    </xf>
    <xf numFmtId="38" fontId="35" fillId="5" borderId="159" xfId="2" applyFont="1" applyFill="1" applyBorder="1" applyAlignment="1">
      <alignment horizontal="left" vertical="center"/>
    </xf>
    <xf numFmtId="38" fontId="35" fillId="5" borderId="43" xfId="2" applyFont="1" applyFill="1" applyBorder="1" applyAlignment="1">
      <alignment vertical="center"/>
    </xf>
    <xf numFmtId="38" fontId="35" fillId="5" borderId="139" xfId="2" applyFont="1" applyFill="1" applyBorder="1" applyAlignment="1">
      <alignment vertical="center"/>
    </xf>
    <xf numFmtId="38" fontId="35" fillId="0" borderId="51" xfId="2" applyFont="1" applyFill="1" applyBorder="1" applyProtection="1">
      <alignment vertical="center"/>
    </xf>
    <xf numFmtId="38" fontId="35" fillId="5" borderId="76" xfId="2" applyFont="1" applyFill="1" applyBorder="1" applyAlignment="1">
      <alignment horizontal="left" vertical="center"/>
    </xf>
    <xf numFmtId="9" fontId="35" fillId="4" borderId="43" xfId="2" applyNumberFormat="1" applyFont="1" applyFill="1" applyBorder="1" applyProtection="1">
      <alignment vertical="center"/>
    </xf>
    <xf numFmtId="0" fontId="3" fillId="0" borderId="29" xfId="0" applyFont="1" applyBorder="1" applyAlignment="1">
      <alignment vertical="center"/>
    </xf>
    <xf numFmtId="38" fontId="23" fillId="0" borderId="0" xfId="2" applyFont="1" applyBorder="1" applyAlignment="1">
      <alignment horizontal="center" vertical="center"/>
    </xf>
    <xf numFmtId="0" fontId="4" fillId="0" borderId="0" xfId="0" applyFont="1" applyAlignment="1">
      <alignment horizontal="left" vertical="center"/>
    </xf>
    <xf numFmtId="176" fontId="3" fillId="0" borderId="3" xfId="0" applyNumberFormat="1" applyFont="1" applyBorder="1">
      <alignment vertical="center"/>
    </xf>
    <xf numFmtId="0" fontId="3" fillId="6" borderId="3" xfId="0" applyFont="1" applyFill="1" applyBorder="1">
      <alignment vertical="center"/>
    </xf>
    <xf numFmtId="38" fontId="3" fillId="6" borderId="16" xfId="2" applyFont="1" applyFill="1" applyBorder="1">
      <alignment vertical="center"/>
    </xf>
    <xf numFmtId="38" fontId="7" fillId="6" borderId="16" xfId="2" applyFont="1" applyFill="1" applyBorder="1">
      <alignment vertical="center"/>
    </xf>
    <xf numFmtId="0" fontId="3" fillId="7" borderId="13" xfId="0" applyFont="1" applyFill="1" applyBorder="1" applyAlignment="1">
      <alignment horizontal="left" vertical="center" shrinkToFit="1"/>
    </xf>
    <xf numFmtId="0" fontId="3" fillId="7" borderId="1" xfId="0" applyFont="1" applyFill="1" applyBorder="1" applyAlignment="1">
      <alignment horizontal="left" vertical="center" shrinkToFit="1"/>
    </xf>
    <xf numFmtId="0" fontId="3" fillId="7" borderId="2" xfId="0" applyFont="1" applyFill="1" applyBorder="1" applyAlignment="1">
      <alignment horizontal="left" vertical="center" shrinkToFit="1"/>
    </xf>
    <xf numFmtId="38" fontId="9" fillId="7" borderId="3" xfId="2" applyFont="1" applyFill="1" applyBorder="1">
      <alignment vertical="center"/>
    </xf>
    <xf numFmtId="38" fontId="30" fillId="7" borderId="3" xfId="2" applyFont="1" applyFill="1" applyBorder="1">
      <alignment vertical="center"/>
    </xf>
    <xf numFmtId="38" fontId="9" fillId="7" borderId="3" xfId="2" applyFont="1" applyFill="1" applyBorder="1" applyAlignment="1">
      <alignment horizontal="center" vertical="center"/>
    </xf>
    <xf numFmtId="9" fontId="3" fillId="7" borderId="3" xfId="1" applyFont="1" applyFill="1" applyBorder="1">
      <alignment vertical="center"/>
    </xf>
    <xf numFmtId="179" fontId="9" fillId="7" borderId="3" xfId="2" applyNumberFormat="1" applyFont="1" applyFill="1" applyBorder="1" applyAlignment="1">
      <alignment horizontal="center" vertical="center"/>
    </xf>
    <xf numFmtId="38" fontId="3" fillId="7" borderId="3" xfId="2" applyFont="1" applyFill="1" applyBorder="1" applyAlignment="1">
      <alignment horizontal="center" vertical="center"/>
    </xf>
    <xf numFmtId="0" fontId="3" fillId="7" borderId="3" xfId="2" applyNumberFormat="1" applyFont="1" applyFill="1" applyBorder="1" applyAlignment="1">
      <alignment horizontal="center" vertical="center"/>
    </xf>
    <xf numFmtId="38" fontId="7" fillId="6" borderId="25" xfId="2" applyFont="1" applyFill="1" applyBorder="1" applyAlignment="1">
      <alignment vertical="center" shrinkToFit="1"/>
    </xf>
    <xf numFmtId="38" fontId="9" fillId="7" borderId="7" xfId="2" applyFont="1" applyFill="1" applyBorder="1">
      <alignment vertical="center"/>
    </xf>
    <xf numFmtId="38" fontId="3" fillId="7" borderId="7" xfId="2" applyFont="1" applyFill="1" applyBorder="1">
      <alignment vertical="center"/>
    </xf>
    <xf numFmtId="38" fontId="3" fillId="7" borderId="3" xfId="2" applyFont="1" applyFill="1" applyBorder="1">
      <alignment vertical="center"/>
    </xf>
    <xf numFmtId="38" fontId="7" fillId="6" borderId="16" xfId="2" applyNumberFormat="1" applyFont="1" applyFill="1" applyBorder="1">
      <alignment vertical="center"/>
    </xf>
    <xf numFmtId="38" fontId="44" fillId="0" borderId="151" xfId="2" applyFont="1" applyBorder="1" applyAlignment="1">
      <alignment vertical="center" wrapText="1"/>
    </xf>
    <xf numFmtId="38" fontId="7" fillId="6" borderId="25" xfId="2" applyFont="1" applyFill="1" applyBorder="1" applyAlignment="1">
      <alignment horizontal="right" vertical="center"/>
    </xf>
    <xf numFmtId="38" fontId="7" fillId="6" borderId="0" xfId="2" applyFont="1" applyFill="1" applyBorder="1">
      <alignment vertical="center"/>
    </xf>
    <xf numFmtId="38" fontId="7" fillId="6" borderId="25" xfId="2" applyFont="1" applyFill="1" applyBorder="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4" fillId="0" borderId="0" xfId="0" applyFont="1" applyBorder="1" applyAlignment="1">
      <alignment horizontal="left" vertical="center" wrapText="1"/>
    </xf>
    <xf numFmtId="179" fontId="9" fillId="0" borderId="7" xfId="2" applyNumberFormat="1" applyFont="1" applyBorder="1" applyAlignment="1">
      <alignment horizontal="center" vertical="center"/>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0" xfId="0" applyFont="1" applyBorder="1" applyAlignment="1">
      <alignment horizontal="center" vertical="center" textRotation="255"/>
    </xf>
    <xf numFmtId="38" fontId="35" fillId="0" borderId="10" xfId="2" applyFont="1" applyBorder="1" applyAlignment="1">
      <alignment horizontal="center" vertical="center"/>
    </xf>
    <xf numFmtId="181" fontId="19" fillId="2" borderId="32" xfId="2" applyNumberFormat="1" applyFont="1" applyFill="1" applyBorder="1" applyAlignment="1">
      <alignment vertical="center"/>
    </xf>
    <xf numFmtId="181" fontId="19" fillId="2" borderId="37" xfId="2" applyNumberFormat="1" applyFont="1" applyFill="1" applyBorder="1" applyAlignment="1">
      <alignment vertical="center"/>
    </xf>
    <xf numFmtId="181" fontId="19" fillId="2" borderId="4" xfId="2" applyNumberFormat="1" applyFont="1" applyFill="1" applyBorder="1" applyAlignment="1">
      <alignment vertical="center"/>
    </xf>
    <xf numFmtId="38" fontId="16" fillId="2" borderId="228" xfId="2" applyFont="1" applyFill="1" applyBorder="1" applyAlignment="1">
      <alignment horizontal="right" vertical="center"/>
    </xf>
    <xf numFmtId="181" fontId="19" fillId="2" borderId="229" xfId="2" applyNumberFormat="1" applyFont="1" applyFill="1" applyBorder="1" applyAlignment="1">
      <alignment vertical="center"/>
    </xf>
    <xf numFmtId="38" fontId="13" fillId="0" borderId="0" xfId="2" applyFont="1" applyBorder="1" applyAlignment="1">
      <alignment horizontal="left" vertical="center"/>
    </xf>
    <xf numFmtId="38" fontId="13" fillId="0" borderId="0" xfId="2" applyFont="1" applyFill="1" applyBorder="1" applyAlignment="1">
      <alignment horizontal="center" vertical="center"/>
    </xf>
    <xf numFmtId="38" fontId="16" fillId="0" borderId="98" xfId="2" applyFont="1" applyBorder="1" applyAlignment="1">
      <alignment horizontal="center" vertical="center" textRotation="255" shrinkToFit="1"/>
    </xf>
    <xf numFmtId="38" fontId="16" fillId="2" borderId="9" xfId="2" applyFont="1" applyFill="1" applyBorder="1" applyAlignment="1">
      <alignment vertical="center"/>
    </xf>
    <xf numFmtId="38" fontId="16" fillId="2" borderId="10" xfId="2" applyFont="1" applyFill="1" applyBorder="1" applyAlignment="1">
      <alignment horizontal="right" vertical="center"/>
    </xf>
    <xf numFmtId="181" fontId="19" fillId="2" borderId="91" xfId="2" applyNumberFormat="1" applyFont="1" applyFill="1" applyBorder="1" applyAlignment="1">
      <alignment vertical="center"/>
    </xf>
    <xf numFmtId="38" fontId="16" fillId="2" borderId="207" xfId="2" applyFont="1" applyFill="1" applyBorder="1" applyAlignment="1">
      <alignment vertical="center"/>
    </xf>
    <xf numFmtId="181" fontId="19" fillId="2" borderId="29" xfId="2" applyNumberFormat="1" applyFont="1" applyFill="1" applyBorder="1" applyAlignment="1">
      <alignment vertical="center"/>
    </xf>
    <xf numFmtId="181" fontId="19" fillId="2" borderId="108" xfId="2" applyNumberFormat="1" applyFont="1" applyFill="1" applyBorder="1" applyAlignment="1">
      <alignment vertical="center"/>
    </xf>
    <xf numFmtId="181" fontId="19" fillId="2" borderId="24" xfId="2" applyNumberFormat="1" applyFont="1" applyFill="1" applyBorder="1" applyAlignment="1">
      <alignment vertical="center"/>
    </xf>
    <xf numFmtId="181" fontId="19" fillId="2" borderId="230" xfId="2" applyNumberFormat="1" applyFont="1" applyFill="1" applyBorder="1" applyAlignment="1">
      <alignment vertical="center"/>
    </xf>
    <xf numFmtId="181" fontId="20" fillId="2" borderId="210" xfId="2" applyNumberFormat="1" applyFont="1" applyFill="1" applyBorder="1" applyAlignment="1">
      <alignment vertical="center"/>
    </xf>
    <xf numFmtId="9" fontId="13" fillId="0" borderId="4" xfId="1" applyNumberFormat="1" applyFont="1" applyFill="1" applyBorder="1" applyProtection="1">
      <alignment vertical="center"/>
      <protection locked="0"/>
    </xf>
    <xf numFmtId="9" fontId="16" fillId="3" borderId="227" xfId="1" applyNumberFormat="1" applyFont="1" applyFill="1" applyBorder="1" applyAlignment="1" applyProtection="1">
      <alignment horizontal="center" vertical="center"/>
      <protection locked="0"/>
    </xf>
    <xf numFmtId="9" fontId="16" fillId="3" borderId="231" xfId="1" applyNumberFormat="1" applyFont="1" applyFill="1" applyBorder="1" applyAlignment="1" applyProtection="1">
      <alignment horizontal="center" vertical="center"/>
      <protection locked="0"/>
    </xf>
    <xf numFmtId="9" fontId="16" fillId="3" borderId="3" xfId="1" applyNumberFormat="1" applyFont="1" applyFill="1" applyBorder="1" applyAlignment="1" applyProtection="1">
      <alignment horizontal="center" vertical="center"/>
      <protection locked="0"/>
    </xf>
    <xf numFmtId="9" fontId="16" fillId="3" borderId="232" xfId="1" applyNumberFormat="1" applyFont="1" applyFill="1" applyBorder="1" applyAlignment="1" applyProtection="1">
      <alignment horizontal="center" vertical="center"/>
      <protection locked="0"/>
    </xf>
    <xf numFmtId="9" fontId="13" fillId="2" borderId="3" xfId="1" applyNumberFormat="1" applyFont="1" applyFill="1" applyBorder="1" applyAlignment="1" applyProtection="1">
      <alignment horizontal="center" vertical="center"/>
      <protection locked="0"/>
    </xf>
    <xf numFmtId="9" fontId="13" fillId="0" borderId="4" xfId="1" applyNumberFormat="1" applyFont="1" applyFill="1" applyBorder="1" applyAlignment="1" applyProtection="1">
      <alignment horizontal="center" vertical="center"/>
      <protection locked="0"/>
    </xf>
    <xf numFmtId="38" fontId="11" fillId="0" borderId="0" xfId="2" applyFont="1" applyAlignment="1">
      <alignment horizontal="center" wrapText="1"/>
    </xf>
    <xf numFmtId="38" fontId="13" fillId="0" borderId="0" xfId="2" applyFont="1" applyBorder="1" applyAlignment="1">
      <alignment horizontal="left" vertical="center"/>
    </xf>
    <xf numFmtId="38" fontId="16" fillId="0" borderId="10" xfId="2" applyFont="1" applyBorder="1" applyAlignment="1">
      <alignment horizontal="left" vertical="center"/>
    </xf>
    <xf numFmtId="38" fontId="13" fillId="2" borderId="207" xfId="2" applyFont="1" applyFill="1" applyBorder="1">
      <alignment vertical="center"/>
    </xf>
    <xf numFmtId="38" fontId="13" fillId="2" borderId="228" xfId="2" applyFont="1" applyFill="1" applyBorder="1">
      <alignment vertical="center"/>
    </xf>
    <xf numFmtId="38" fontId="13" fillId="2" borderId="228" xfId="2" applyFont="1" applyFill="1" applyBorder="1" applyProtection="1">
      <alignment vertical="center"/>
      <protection locked="0"/>
    </xf>
    <xf numFmtId="181" fontId="20" fillId="2" borderId="229" xfId="2" applyNumberFormat="1" applyFont="1" applyFill="1" applyBorder="1" applyAlignment="1">
      <alignment vertical="center"/>
    </xf>
    <xf numFmtId="38" fontId="16" fillId="0" borderId="230" xfId="2" applyFont="1" applyBorder="1" applyAlignment="1">
      <alignment horizontal="center" vertical="center" textRotation="255" shrinkToFit="1"/>
    </xf>
    <xf numFmtId="38" fontId="13" fillId="0" borderId="33" xfId="2" applyFont="1" applyBorder="1" applyAlignment="1">
      <alignment horizontal="center" vertical="center" textRotation="255" shrinkToFit="1"/>
    </xf>
    <xf numFmtId="38" fontId="16" fillId="2" borderId="42" xfId="2" applyFont="1" applyFill="1" applyBorder="1" applyAlignment="1">
      <alignment vertical="center"/>
    </xf>
    <xf numFmtId="38" fontId="16" fillId="2" borderId="43" xfId="2" applyFont="1" applyFill="1" applyBorder="1" applyAlignment="1">
      <alignment horizontal="right" vertical="center"/>
    </xf>
    <xf numFmtId="181" fontId="19" fillId="2" borderId="142" xfId="2" applyNumberFormat="1" applyFont="1" applyFill="1" applyBorder="1" applyAlignment="1">
      <alignment vertical="center"/>
    </xf>
    <xf numFmtId="181" fontId="43" fillId="0" borderId="0" xfId="2" applyNumberFormat="1" applyFont="1" applyBorder="1" applyAlignment="1">
      <alignment vertical="center"/>
    </xf>
    <xf numFmtId="38" fontId="39" fillId="0" borderId="0" xfId="2" applyFont="1" applyBorder="1" applyAlignment="1">
      <alignment vertical="center"/>
    </xf>
    <xf numFmtId="38" fontId="35" fillId="4" borderId="43" xfId="2" applyFont="1" applyFill="1" applyBorder="1" applyAlignment="1">
      <alignment horizontal="center" vertical="center"/>
    </xf>
    <xf numFmtId="181" fontId="20" fillId="2" borderId="35" xfId="2" applyNumberFormat="1" applyFont="1" applyFill="1" applyBorder="1" applyAlignment="1">
      <alignment vertical="center"/>
    </xf>
    <xf numFmtId="181" fontId="20" fillId="2" borderId="29" xfId="2" applyNumberFormat="1" applyFont="1" applyFill="1" applyBorder="1" applyAlignment="1">
      <alignment vertical="center"/>
    </xf>
    <xf numFmtId="181" fontId="20" fillId="2" borderId="36" xfId="2" applyNumberFormat="1" applyFont="1" applyFill="1" applyBorder="1" applyAlignment="1">
      <alignment vertical="center"/>
    </xf>
    <xf numFmtId="181" fontId="20" fillId="2" borderId="140" xfId="2" applyNumberFormat="1" applyFont="1" applyFill="1" applyBorder="1" applyAlignment="1">
      <alignment vertical="center"/>
    </xf>
    <xf numFmtId="181" fontId="20" fillId="2" borderId="123" xfId="2" applyNumberFormat="1" applyFont="1" applyFill="1" applyBorder="1" applyAlignment="1">
      <alignment vertical="center"/>
    </xf>
    <xf numFmtId="181" fontId="20" fillId="2" borderId="124" xfId="2" applyNumberFormat="1" applyFont="1" applyFill="1" applyBorder="1" applyAlignment="1">
      <alignment vertical="center"/>
    </xf>
    <xf numFmtId="181" fontId="20" fillId="2" borderId="233" xfId="2" applyNumberFormat="1" applyFont="1" applyFill="1" applyBorder="1" applyAlignment="1">
      <alignment vertical="center"/>
    </xf>
    <xf numFmtId="38" fontId="13" fillId="2" borderId="188" xfId="2" applyFont="1" applyFill="1" applyBorder="1">
      <alignment vertical="center"/>
    </xf>
    <xf numFmtId="38" fontId="13" fillId="2" borderId="188" xfId="2" applyFont="1" applyFill="1" applyBorder="1" applyProtection="1">
      <alignment vertical="center"/>
      <protection locked="0"/>
    </xf>
    <xf numFmtId="181" fontId="20" fillId="2" borderId="106" xfId="2" applyNumberFormat="1" applyFont="1" applyFill="1" applyBorder="1" applyAlignment="1">
      <alignment vertical="center"/>
    </xf>
    <xf numFmtId="181" fontId="20" fillId="2" borderId="107" xfId="2" applyNumberFormat="1" applyFont="1" applyFill="1" applyBorder="1" applyAlignment="1">
      <alignment vertical="center"/>
    </xf>
    <xf numFmtId="181" fontId="20" fillId="2" borderId="108" xfId="2" applyNumberFormat="1" applyFont="1" applyFill="1" applyBorder="1" applyAlignment="1">
      <alignment vertical="center"/>
    </xf>
    <xf numFmtId="181" fontId="20" fillId="2" borderId="117" xfId="2" applyNumberFormat="1" applyFont="1" applyFill="1" applyBorder="1" applyAlignment="1">
      <alignment vertical="center"/>
    </xf>
    <xf numFmtId="38" fontId="16" fillId="0" borderId="189" xfId="2" applyFont="1" applyBorder="1" applyAlignment="1">
      <alignment vertical="center" textRotation="255"/>
    </xf>
    <xf numFmtId="181" fontId="19" fillId="2" borderId="106" xfId="2" applyNumberFormat="1" applyFont="1" applyFill="1" applyBorder="1" applyAlignment="1">
      <alignment horizontal="right" vertical="center"/>
    </xf>
    <xf numFmtId="181" fontId="19" fillId="2" borderId="107" xfId="2" applyNumberFormat="1" applyFont="1" applyFill="1" applyBorder="1" applyAlignment="1">
      <alignment horizontal="right" vertical="center"/>
    </xf>
    <xf numFmtId="181" fontId="19" fillId="2" borderId="108" xfId="2" applyNumberFormat="1" applyFont="1" applyFill="1" applyBorder="1" applyAlignment="1">
      <alignment horizontal="right" vertical="center"/>
    </xf>
    <xf numFmtId="181" fontId="19" fillId="2" borderId="117" xfId="2" applyNumberFormat="1" applyFont="1" applyFill="1" applyBorder="1" applyAlignment="1">
      <alignment horizontal="right" vertical="center"/>
    </xf>
    <xf numFmtId="49" fontId="13" fillId="2" borderId="188" xfId="2" applyNumberFormat="1" applyFont="1" applyFill="1" applyBorder="1">
      <alignment vertical="center"/>
    </xf>
    <xf numFmtId="181" fontId="19" fillId="2" borderId="236" xfId="2" applyNumberFormat="1" applyFont="1" applyFill="1" applyBorder="1" applyAlignment="1">
      <alignment horizontal="right" vertical="center"/>
    </xf>
    <xf numFmtId="181" fontId="45" fillId="2" borderId="70" xfId="2" applyNumberFormat="1" applyFont="1" applyFill="1" applyBorder="1" applyAlignment="1">
      <alignment horizontal="right" vertical="center"/>
    </xf>
    <xf numFmtId="181" fontId="45" fillId="2" borderId="71" xfId="2" applyNumberFormat="1" applyFont="1" applyFill="1" applyBorder="1" applyAlignment="1">
      <alignment horizontal="right" vertical="center"/>
    </xf>
    <xf numFmtId="181" fontId="45" fillId="2" borderId="72" xfId="2" applyNumberFormat="1" applyFont="1" applyFill="1" applyBorder="1" applyAlignment="1">
      <alignment horizontal="right" vertical="center"/>
    </xf>
    <xf numFmtId="181" fontId="45" fillId="2" borderId="118" xfId="2" applyNumberFormat="1" applyFont="1" applyFill="1" applyBorder="1" applyAlignment="1">
      <alignment horizontal="right" vertical="center"/>
    </xf>
    <xf numFmtId="181" fontId="45" fillId="2" borderId="123" xfId="2" applyNumberFormat="1" applyFont="1" applyFill="1" applyBorder="1" applyAlignment="1">
      <alignment horizontal="right" vertical="center"/>
    </xf>
    <xf numFmtId="181" fontId="45" fillId="2" borderId="124" xfId="2" applyNumberFormat="1" applyFont="1" applyFill="1" applyBorder="1" applyAlignment="1">
      <alignment horizontal="right" vertical="center"/>
    </xf>
    <xf numFmtId="181" fontId="45" fillId="2" borderId="68" xfId="2" applyNumberFormat="1" applyFont="1" applyFill="1" applyBorder="1" applyAlignment="1">
      <alignment horizontal="right" vertical="center"/>
    </xf>
    <xf numFmtId="181" fontId="45" fillId="2" borderId="235" xfId="2" applyNumberFormat="1" applyFont="1" applyFill="1" applyBorder="1" applyAlignment="1">
      <alignment horizontal="right" vertical="center"/>
    </xf>
    <xf numFmtId="181" fontId="18" fillId="2" borderId="237" xfId="2" applyNumberFormat="1" applyFont="1" applyFill="1" applyBorder="1" applyAlignment="1">
      <alignment horizontal="right" vertical="center"/>
    </xf>
    <xf numFmtId="181" fontId="18" fillId="2" borderId="234" xfId="2" applyNumberFormat="1" applyFont="1" applyFill="1" applyBorder="1" applyAlignment="1">
      <alignment horizontal="right" vertical="center"/>
    </xf>
    <xf numFmtId="181" fontId="20" fillId="2" borderId="118" xfId="2" applyNumberFormat="1" applyFont="1" applyFill="1" applyBorder="1" applyAlignment="1">
      <alignment horizontal="right" vertical="center"/>
    </xf>
    <xf numFmtId="181" fontId="20" fillId="0" borderId="4" xfId="2" applyNumberFormat="1" applyFont="1" applyFill="1" applyBorder="1" applyAlignment="1">
      <alignment vertical="center"/>
    </xf>
    <xf numFmtId="181" fontId="20" fillId="2" borderId="7" xfId="2" applyNumberFormat="1" applyFont="1" applyFill="1" applyBorder="1" applyAlignment="1">
      <alignment vertical="center"/>
    </xf>
    <xf numFmtId="181" fontId="20" fillId="0" borderId="238" xfId="2" applyNumberFormat="1" applyFont="1" applyFill="1" applyBorder="1" applyAlignment="1">
      <alignment vertical="center"/>
    </xf>
    <xf numFmtId="181" fontId="20" fillId="0" borderId="239" xfId="2" applyNumberFormat="1" applyFont="1" applyFill="1" applyBorder="1" applyAlignment="1">
      <alignment vertical="center"/>
    </xf>
    <xf numFmtId="181" fontId="20" fillId="0" borderId="240" xfId="2" applyNumberFormat="1" applyFont="1" applyFill="1" applyBorder="1" applyAlignment="1">
      <alignment vertical="center"/>
    </xf>
    <xf numFmtId="181" fontId="18" fillId="2" borderId="123" xfId="2" applyNumberFormat="1" applyFont="1" applyFill="1" applyBorder="1" applyAlignment="1">
      <alignment horizontal="right" vertical="center"/>
    </xf>
    <xf numFmtId="181" fontId="18" fillId="2" borderId="124" xfId="2" applyNumberFormat="1" applyFont="1" applyFill="1" applyBorder="1" applyAlignment="1">
      <alignment horizontal="right" vertical="center"/>
    </xf>
    <xf numFmtId="181" fontId="18" fillId="2" borderId="68" xfId="2" applyNumberFormat="1" applyFont="1" applyFill="1" applyBorder="1" applyAlignment="1">
      <alignment horizontal="right" vertical="center"/>
    </xf>
    <xf numFmtId="181" fontId="18" fillId="2" borderId="233" xfId="2" applyNumberFormat="1" applyFont="1" applyFill="1" applyBorder="1" applyAlignment="1">
      <alignment horizontal="right" vertical="center"/>
    </xf>
    <xf numFmtId="181" fontId="20" fillId="2" borderId="46" xfId="2" applyNumberFormat="1" applyFont="1" applyFill="1" applyBorder="1" applyAlignment="1">
      <alignment horizontal="right" vertical="center"/>
    </xf>
    <xf numFmtId="181" fontId="20" fillId="2" borderId="47" xfId="2" applyNumberFormat="1" applyFont="1" applyFill="1" applyBorder="1" applyAlignment="1">
      <alignment horizontal="right" vertical="center"/>
    </xf>
    <xf numFmtId="181" fontId="20" fillId="2" borderId="48" xfId="2" applyNumberFormat="1" applyFont="1" applyFill="1" applyBorder="1" applyAlignment="1">
      <alignment horizontal="right" vertical="center"/>
    </xf>
    <xf numFmtId="181" fontId="20" fillId="2" borderId="49" xfId="2" applyNumberFormat="1" applyFont="1" applyFill="1" applyBorder="1" applyAlignment="1">
      <alignment horizontal="right" vertical="center"/>
    </xf>
    <xf numFmtId="181" fontId="19" fillId="0" borderId="119" xfId="2" applyNumberFormat="1" applyFont="1" applyBorder="1" applyAlignment="1">
      <alignment horizontal="right" vertical="center"/>
    </xf>
    <xf numFmtId="181" fontId="24" fillId="0" borderId="241" xfId="2" applyNumberFormat="1" applyFont="1" applyBorder="1" applyAlignment="1">
      <alignment horizontal="right" vertical="center"/>
    </xf>
    <xf numFmtId="181" fontId="19" fillId="0" borderId="236" xfId="2" applyNumberFormat="1" applyFont="1" applyBorder="1" applyAlignment="1">
      <alignment horizontal="right" vertical="center"/>
    </xf>
    <xf numFmtId="181" fontId="19" fillId="0" borderId="242" xfId="2" applyNumberFormat="1" applyFont="1" applyBorder="1" applyAlignment="1">
      <alignment horizontal="right" vertical="center"/>
    </xf>
    <xf numFmtId="38" fontId="16" fillId="0" borderId="97" xfId="2" applyFont="1" applyBorder="1" applyAlignment="1">
      <alignment horizontal="center" vertical="center"/>
    </xf>
    <xf numFmtId="38" fontId="16" fillId="0" borderId="187" xfId="2" applyFont="1" applyBorder="1" applyAlignment="1">
      <alignment horizontal="center" vertical="center"/>
    </xf>
    <xf numFmtId="181" fontId="16" fillId="0" borderId="97" xfId="2" applyNumberFormat="1" applyFont="1" applyFill="1" applyBorder="1" applyAlignment="1">
      <alignment horizontal="center" vertical="center" shrinkToFit="1"/>
    </xf>
    <xf numFmtId="181" fontId="16" fillId="0" borderId="98" xfId="2" applyNumberFormat="1" applyFont="1" applyFill="1" applyBorder="1" applyAlignment="1">
      <alignment horizontal="center" vertical="center" shrinkToFit="1"/>
    </xf>
    <xf numFmtId="181" fontId="16" fillId="0" borderId="99" xfId="2" applyNumberFormat="1" applyFont="1" applyFill="1" applyBorder="1" applyAlignment="1">
      <alignment horizontal="center" vertical="center" shrinkToFit="1"/>
    </xf>
    <xf numFmtId="181" fontId="16" fillId="0" borderId="101" xfId="2" applyNumberFormat="1" applyFont="1" applyFill="1" applyBorder="1" applyAlignment="1">
      <alignment horizontal="center" vertical="center" shrinkToFit="1"/>
    </xf>
    <xf numFmtId="38" fontId="35" fillId="5" borderId="43" xfId="2" applyFont="1" applyFill="1" applyBorder="1">
      <alignment vertical="center"/>
    </xf>
    <xf numFmtId="182" fontId="35" fillId="5" borderId="10" xfId="2" applyNumberFormat="1" applyFont="1" applyFill="1" applyBorder="1" applyAlignment="1">
      <alignment horizontal="center" vertical="center"/>
    </xf>
    <xf numFmtId="38" fontId="15" fillId="0" borderId="0" xfId="2" applyFont="1" applyBorder="1" applyAlignment="1"/>
    <xf numFmtId="38" fontId="13" fillId="2" borderId="243" xfId="2" applyFont="1" applyFill="1" applyBorder="1">
      <alignment vertical="center"/>
    </xf>
    <xf numFmtId="38" fontId="13" fillId="2" borderId="244" xfId="2" applyFont="1" applyFill="1" applyBorder="1">
      <alignment vertical="center"/>
    </xf>
    <xf numFmtId="38" fontId="13" fillId="2" borderId="244" xfId="2" applyFont="1" applyFill="1" applyBorder="1" applyProtection="1">
      <alignment vertical="center"/>
      <protection locked="0"/>
    </xf>
    <xf numFmtId="181" fontId="20" fillId="2" borderId="245" xfId="2" applyNumberFormat="1" applyFont="1" applyFill="1" applyBorder="1" applyAlignment="1">
      <alignment vertical="center"/>
    </xf>
    <xf numFmtId="181" fontId="20" fillId="2" borderId="246" xfId="2" applyNumberFormat="1" applyFont="1" applyFill="1" applyBorder="1" applyAlignment="1">
      <alignment vertical="center"/>
    </xf>
    <xf numFmtId="181" fontId="20" fillId="2" borderId="247" xfId="2" applyNumberFormat="1" applyFont="1" applyFill="1" applyBorder="1" applyAlignment="1">
      <alignment vertical="center"/>
    </xf>
    <xf numFmtId="181" fontId="20" fillId="2" borderId="235" xfId="2" applyNumberFormat="1" applyFont="1" applyFill="1" applyBorder="1" applyAlignment="1">
      <alignment vertical="center"/>
    </xf>
    <xf numFmtId="181" fontId="45" fillId="2" borderId="233" xfId="2" applyNumberFormat="1" applyFont="1" applyFill="1" applyBorder="1" applyAlignment="1">
      <alignment horizontal="right" vertical="center"/>
    </xf>
    <xf numFmtId="181" fontId="45" fillId="2" borderId="245" xfId="2" applyNumberFormat="1" applyFont="1" applyFill="1" applyBorder="1" applyAlignment="1">
      <alignment horizontal="right" vertical="center"/>
    </xf>
    <xf numFmtId="181" fontId="45" fillId="2" borderId="246" xfId="2" applyNumberFormat="1" applyFont="1" applyFill="1" applyBorder="1" applyAlignment="1">
      <alignment horizontal="right" vertical="center"/>
    </xf>
    <xf numFmtId="181" fontId="45" fillId="2" borderId="247" xfId="2" applyNumberFormat="1" applyFont="1" applyFill="1" applyBorder="1" applyAlignment="1">
      <alignment horizontal="right" vertical="center"/>
    </xf>
    <xf numFmtId="38" fontId="13" fillId="6" borderId="243" xfId="2" applyFont="1" applyFill="1" applyBorder="1" applyAlignment="1">
      <alignment vertical="center"/>
    </xf>
    <xf numFmtId="38" fontId="13" fillId="6" borderId="244" xfId="2" applyFont="1" applyFill="1" applyBorder="1" applyAlignment="1">
      <alignment vertical="center"/>
    </xf>
    <xf numFmtId="38" fontId="1" fillId="4" borderId="10" xfId="2" applyFont="1" applyFill="1" applyBorder="1" applyAlignment="1">
      <alignment horizontal="center" vertical="center"/>
    </xf>
    <xf numFmtId="181" fontId="3" fillId="0" borderId="0" xfId="2" applyNumberFormat="1" applyFont="1" applyBorder="1" applyAlignment="1">
      <alignment horizontal="center" vertical="center"/>
    </xf>
    <xf numFmtId="181" fontId="3" fillId="0" borderId="33" xfId="2" applyNumberFormat="1" applyFont="1" applyBorder="1" applyAlignment="1">
      <alignment horizontal="center" vertical="center"/>
    </xf>
    <xf numFmtId="38" fontId="16" fillId="0" borderId="183" xfId="2" applyFont="1" applyBorder="1" applyAlignment="1">
      <alignment horizontal="center" vertical="center"/>
    </xf>
    <xf numFmtId="38" fontId="16" fillId="0" borderId="184" xfId="2" applyFont="1" applyBorder="1" applyAlignment="1">
      <alignment horizontal="center" vertical="center"/>
    </xf>
    <xf numFmtId="38" fontId="16" fillId="0" borderId="189" xfId="2" applyFont="1" applyBorder="1" applyAlignment="1">
      <alignment horizontal="right" vertical="center"/>
    </xf>
    <xf numFmtId="38" fontId="16" fillId="0" borderId="188" xfId="2" applyFont="1" applyBorder="1" applyAlignment="1">
      <alignment horizontal="right" vertical="center"/>
    </xf>
    <xf numFmtId="38" fontId="16" fillId="0" borderId="74" xfId="2" applyFont="1" applyBorder="1" applyAlignment="1">
      <alignment horizontal="center" vertical="center" textRotation="255"/>
    </xf>
    <xf numFmtId="38" fontId="16" fillId="0" borderId="6" xfId="2" applyFont="1" applyBorder="1" applyAlignment="1">
      <alignment horizontal="center" vertical="center" textRotation="255"/>
    </xf>
    <xf numFmtId="38" fontId="16" fillId="0" borderId="191" xfId="2" applyFont="1" applyBorder="1" applyAlignment="1">
      <alignment horizontal="center" vertical="center" textRotation="255"/>
    </xf>
    <xf numFmtId="49" fontId="16" fillId="2" borderId="188" xfId="2" applyNumberFormat="1" applyFont="1" applyFill="1" applyBorder="1" applyAlignment="1" applyProtection="1">
      <alignment horizontal="right" vertical="center"/>
      <protection locked="0"/>
    </xf>
    <xf numFmtId="38" fontId="16" fillId="0" borderId="102" xfId="2" applyFont="1" applyBorder="1" applyAlignment="1">
      <alignment horizontal="center" vertical="center" textRotation="255"/>
    </xf>
    <xf numFmtId="38" fontId="16" fillId="0" borderId="32" xfId="2" applyFont="1" applyBorder="1" applyAlignment="1">
      <alignment horizontal="center" vertical="center" textRotation="255"/>
    </xf>
    <xf numFmtId="38" fontId="16" fillId="0" borderId="97" xfId="2" applyFont="1" applyBorder="1" applyAlignment="1">
      <alignment horizontal="center" vertical="center" textRotation="255"/>
    </xf>
    <xf numFmtId="38" fontId="16" fillId="0" borderId="104" xfId="2" applyFont="1" applyBorder="1" applyAlignment="1">
      <alignment horizontal="center" vertical="center" textRotation="255"/>
    </xf>
    <xf numFmtId="38" fontId="16" fillId="0" borderId="4" xfId="2" applyFont="1" applyBorder="1" applyAlignment="1">
      <alignment horizontal="center" vertical="center" textRotation="255"/>
    </xf>
    <xf numFmtId="38" fontId="16" fillId="0" borderId="18" xfId="2" applyFont="1" applyBorder="1" applyAlignment="1">
      <alignment horizontal="right" vertical="center"/>
    </xf>
    <xf numFmtId="38" fontId="16" fillId="0" borderId="17" xfId="2" applyFont="1" applyBorder="1" applyAlignment="1">
      <alignment horizontal="right" vertical="center"/>
    </xf>
    <xf numFmtId="49" fontId="16" fillId="0" borderId="17" xfId="2" applyNumberFormat="1" applyFont="1" applyBorder="1" applyAlignment="1">
      <alignment horizontal="right" vertical="center"/>
    </xf>
    <xf numFmtId="49" fontId="16" fillId="0" borderId="0" xfId="2" applyNumberFormat="1" applyFont="1" applyBorder="1" applyAlignment="1">
      <alignment horizontal="right" vertical="center"/>
    </xf>
    <xf numFmtId="38" fontId="16" fillId="0" borderId="24" xfId="2" applyFont="1" applyBorder="1" applyAlignment="1">
      <alignment horizontal="center" vertical="center" textRotation="255"/>
    </xf>
    <xf numFmtId="38" fontId="13" fillId="0" borderId="104" xfId="2" applyFont="1" applyBorder="1" applyAlignment="1">
      <alignment horizontal="center" vertical="center" textRotation="255"/>
    </xf>
    <xf numFmtId="38" fontId="13" fillId="0" borderId="4" xfId="2" applyFont="1" applyBorder="1" applyAlignment="1">
      <alignment horizontal="center" vertical="center" textRotation="255"/>
    </xf>
    <xf numFmtId="38" fontId="13" fillId="0" borderId="24" xfId="2" applyFont="1" applyBorder="1" applyAlignment="1">
      <alignment horizontal="center" vertical="center" textRotation="255"/>
    </xf>
    <xf numFmtId="38" fontId="16" fillId="2" borderId="194" xfId="2" applyFont="1" applyFill="1" applyBorder="1" applyAlignment="1">
      <alignment horizontal="right" vertical="center"/>
    </xf>
    <xf numFmtId="38" fontId="16" fillId="0" borderId="91" xfId="2" applyFont="1" applyBorder="1" applyAlignment="1">
      <alignment horizontal="left" vertical="center"/>
    </xf>
    <xf numFmtId="38" fontId="16" fillId="0" borderId="10" xfId="2" applyFont="1" applyBorder="1" applyAlignment="1">
      <alignment horizontal="left" vertical="center"/>
    </xf>
    <xf numFmtId="38" fontId="16" fillId="0" borderId="195" xfId="2" applyFont="1" applyBorder="1" applyAlignment="1">
      <alignment horizontal="right" vertical="center"/>
    </xf>
    <xf numFmtId="38" fontId="13" fillId="2" borderId="197" xfId="2" applyFont="1" applyFill="1" applyBorder="1" applyAlignment="1">
      <alignment horizontal="left" vertical="center"/>
    </xf>
    <xf numFmtId="38" fontId="13" fillId="2" borderId="79" xfId="2" applyFont="1" applyFill="1" applyBorder="1" applyAlignment="1">
      <alignment horizontal="left" vertical="center"/>
    </xf>
    <xf numFmtId="38" fontId="16" fillId="2" borderId="106" xfId="2" applyFont="1" applyFill="1" applyBorder="1" applyAlignment="1">
      <alignment horizontal="left" vertical="center"/>
    </xf>
    <xf numFmtId="38" fontId="16" fillId="2" borderId="188" xfId="2" applyFont="1" applyFill="1" applyBorder="1" applyAlignment="1">
      <alignment horizontal="left" vertical="center"/>
    </xf>
    <xf numFmtId="38" fontId="16" fillId="2" borderId="188" xfId="2" applyFont="1" applyFill="1" applyBorder="1" applyAlignment="1">
      <alignment horizontal="right" vertical="center"/>
    </xf>
    <xf numFmtId="38" fontId="16" fillId="2" borderId="192" xfId="2" applyFont="1" applyFill="1" applyBorder="1" applyAlignment="1">
      <alignment horizontal="left" vertical="center"/>
    </xf>
    <xf numFmtId="38" fontId="16" fillId="2" borderId="193" xfId="2" applyFont="1" applyFill="1" applyBorder="1" applyAlignment="1">
      <alignment horizontal="left" vertical="center"/>
    </xf>
    <xf numFmtId="38" fontId="16" fillId="2" borderId="193" xfId="2" applyFont="1" applyFill="1" applyBorder="1" applyAlignment="1">
      <alignment horizontal="right" vertical="center"/>
    </xf>
    <xf numFmtId="38" fontId="16" fillId="2" borderId="91" xfId="2" applyFont="1" applyFill="1" applyBorder="1" applyAlignment="1">
      <alignment horizontal="left" vertical="center"/>
    </xf>
    <xf numFmtId="38" fontId="16" fillId="2" borderId="10" xfId="2" applyFont="1" applyFill="1" applyBorder="1" applyAlignment="1">
      <alignment horizontal="left" vertical="center"/>
    </xf>
    <xf numFmtId="38" fontId="13" fillId="2" borderId="137" xfId="2" applyFont="1" applyFill="1" applyBorder="1" applyAlignment="1">
      <alignment horizontal="left" vertical="center"/>
    </xf>
    <xf numFmtId="38" fontId="13" fillId="2" borderId="81" xfId="2" applyFont="1" applyFill="1" applyBorder="1" applyAlignment="1">
      <alignment horizontal="left" vertical="center"/>
    </xf>
    <xf numFmtId="38" fontId="13" fillId="2" borderId="143" xfId="2" applyFont="1" applyFill="1" applyBorder="1" applyAlignment="1">
      <alignment horizontal="left" vertical="center"/>
    </xf>
    <xf numFmtId="38" fontId="13" fillId="2" borderId="45" xfId="2" applyFont="1" applyFill="1" applyBorder="1" applyAlignment="1">
      <alignment horizontal="left" vertical="center"/>
    </xf>
    <xf numFmtId="38" fontId="16" fillId="2" borderId="196" xfId="2" applyFont="1" applyFill="1" applyBorder="1" applyAlignment="1">
      <alignment horizontal="left" vertical="center"/>
    </xf>
    <xf numFmtId="38" fontId="16" fillId="2" borderId="194" xfId="2" applyFont="1" applyFill="1" applyBorder="1" applyAlignment="1">
      <alignment horizontal="left" vertical="center"/>
    </xf>
    <xf numFmtId="38" fontId="16" fillId="2" borderId="32" xfId="2" applyFont="1" applyFill="1" applyBorder="1" applyAlignment="1">
      <alignment horizontal="left" vertical="center"/>
    </xf>
    <xf numFmtId="38" fontId="16" fillId="2" borderId="0" xfId="2" applyFont="1" applyFill="1" applyBorder="1" applyAlignment="1">
      <alignment horizontal="left" vertical="center"/>
    </xf>
    <xf numFmtId="38" fontId="16" fillId="2" borderId="0" xfId="2" applyFont="1" applyFill="1" applyBorder="1" applyAlignment="1">
      <alignment horizontal="right" vertical="center"/>
    </xf>
    <xf numFmtId="38" fontId="16" fillId="0" borderId="191" xfId="2" applyFont="1" applyBorder="1" applyAlignment="1">
      <alignment horizontal="right" vertical="center"/>
    </xf>
    <xf numFmtId="0" fontId="4" fillId="0" borderId="187" xfId="3" applyFont="1" applyBorder="1">
      <alignment vertical="center"/>
    </xf>
    <xf numFmtId="38" fontId="16" fillId="0" borderId="187" xfId="2" applyFont="1" applyBorder="1" applyAlignment="1">
      <alignment horizontal="right" vertical="center"/>
    </xf>
    <xf numFmtId="49" fontId="16" fillId="0" borderId="188" xfId="2" applyNumberFormat="1" applyFont="1" applyBorder="1" applyAlignment="1">
      <alignment horizontal="right" vertical="center"/>
    </xf>
    <xf numFmtId="38" fontId="16" fillId="2" borderId="102" xfId="2" applyFont="1" applyFill="1" applyBorder="1" applyAlignment="1">
      <alignment horizontal="center" vertical="center"/>
    </xf>
    <xf numFmtId="38" fontId="16" fillId="2" borderId="39" xfId="2" applyFont="1" applyFill="1" applyBorder="1" applyAlignment="1">
      <alignment horizontal="center" vertical="center"/>
    </xf>
    <xf numFmtId="38" fontId="16" fillId="2" borderId="90" xfId="2" applyFont="1" applyFill="1" applyBorder="1" applyAlignment="1">
      <alignment horizontal="right" vertical="center"/>
    </xf>
    <xf numFmtId="38" fontId="16" fillId="2" borderId="94" xfId="2" applyFont="1" applyFill="1" applyBorder="1" applyAlignment="1">
      <alignment horizontal="center" vertical="center"/>
    </xf>
    <xf numFmtId="38" fontId="16" fillId="2" borderId="186" xfId="2" applyFont="1" applyFill="1" applyBorder="1" applyAlignment="1">
      <alignment horizontal="center" vertical="center"/>
    </xf>
    <xf numFmtId="38" fontId="16" fillId="2" borderId="186" xfId="2" applyFont="1" applyFill="1" applyBorder="1" applyAlignment="1">
      <alignment horizontal="right" vertical="center"/>
    </xf>
    <xf numFmtId="49" fontId="16" fillId="2" borderId="186" xfId="2" applyNumberFormat="1" applyFont="1" applyFill="1" applyBorder="1" applyAlignment="1" applyProtection="1">
      <alignment horizontal="right" vertical="center"/>
      <protection locked="0"/>
    </xf>
    <xf numFmtId="38" fontId="16" fillId="0" borderId="84" xfId="2" applyFont="1" applyBorder="1" applyAlignment="1">
      <alignment horizontal="right" vertical="center"/>
    </xf>
    <xf numFmtId="38" fontId="16" fillId="0" borderId="186" xfId="2" applyFont="1" applyBorder="1" applyAlignment="1">
      <alignment horizontal="right" vertical="center"/>
    </xf>
    <xf numFmtId="0" fontId="1" fillId="4" borderId="10" xfId="2" applyNumberFormat="1" applyFont="1" applyFill="1" applyBorder="1" applyAlignment="1">
      <alignment horizontal="center" vertical="center"/>
    </xf>
    <xf numFmtId="9" fontId="16" fillId="3" borderId="102" xfId="1" applyNumberFormat="1" applyFont="1" applyFill="1" applyBorder="1" applyAlignment="1" applyProtection="1">
      <alignment horizontal="center" vertical="center"/>
      <protection locked="0"/>
    </xf>
    <xf numFmtId="9" fontId="16" fillId="3" borderId="32" xfId="1" applyNumberFormat="1" applyFont="1" applyFill="1" applyBorder="1" applyAlignment="1" applyProtection="1">
      <alignment horizontal="center" vertical="center"/>
      <protection locked="0"/>
    </xf>
    <xf numFmtId="9" fontId="16" fillId="3" borderId="103" xfId="1" applyNumberFormat="1" applyFont="1" applyFill="1" applyBorder="1" applyAlignment="1" applyProtection="1">
      <alignment horizontal="center" vertical="center"/>
      <protection locked="0"/>
    </xf>
    <xf numFmtId="9" fontId="16" fillId="3" borderId="37" xfId="1" applyNumberFormat="1" applyFont="1" applyFill="1" applyBorder="1" applyAlignment="1" applyProtection="1">
      <alignment horizontal="center" vertical="center"/>
      <protection locked="0"/>
    </xf>
    <xf numFmtId="38" fontId="16" fillId="3" borderId="1" xfId="2" applyFont="1" applyFill="1" applyBorder="1" applyAlignment="1">
      <alignment horizontal="center" vertical="center"/>
    </xf>
    <xf numFmtId="9" fontId="16" fillId="3" borderId="104" xfId="1" applyNumberFormat="1" applyFont="1" applyFill="1" applyBorder="1" applyAlignment="1" applyProtection="1">
      <alignment horizontal="center" vertical="center"/>
      <protection locked="0"/>
    </xf>
    <xf numFmtId="9" fontId="16" fillId="3" borderId="4" xfId="1" applyNumberFormat="1" applyFont="1" applyFill="1" applyBorder="1" applyAlignment="1" applyProtection="1">
      <alignment horizontal="center" vertical="center"/>
      <protection locked="0"/>
    </xf>
    <xf numFmtId="38" fontId="16" fillId="0" borderId="74" xfId="2" applyFont="1" applyBorder="1" applyAlignment="1">
      <alignment horizontal="center" vertical="center" shrinkToFit="1"/>
    </xf>
    <xf numFmtId="38" fontId="16" fillId="0" borderId="39" xfId="2" applyFont="1" applyBorder="1" applyAlignment="1">
      <alignment horizontal="center" vertical="center" shrinkToFit="1"/>
    </xf>
    <xf numFmtId="38" fontId="16" fillId="0" borderId="0" xfId="2" applyFont="1" applyBorder="1" applyAlignment="1">
      <alignment horizontal="center" vertical="center" shrinkToFit="1"/>
    </xf>
    <xf numFmtId="38" fontId="16" fillId="2" borderId="30" xfId="2" applyFont="1" applyFill="1" applyBorder="1" applyAlignment="1">
      <alignment horizontal="right" vertical="center"/>
    </xf>
    <xf numFmtId="38" fontId="16" fillId="2" borderId="185" xfId="2" applyFont="1" applyFill="1" applyBorder="1" applyAlignment="1">
      <alignment horizontal="right" vertical="center"/>
    </xf>
    <xf numFmtId="181" fontId="20" fillId="2" borderId="17" xfId="2" applyNumberFormat="1" applyFont="1" applyFill="1" applyBorder="1" applyAlignment="1">
      <alignment horizontal="left" vertical="center" wrapText="1"/>
    </xf>
    <xf numFmtId="181" fontId="20" fillId="2" borderId="0" xfId="2" applyNumberFormat="1" applyFont="1" applyFill="1" applyBorder="1" applyAlignment="1">
      <alignment horizontal="left" vertical="center" wrapText="1"/>
    </xf>
    <xf numFmtId="38" fontId="13" fillId="0" borderId="0" xfId="2" applyFont="1" applyBorder="1" applyAlignment="1">
      <alignment horizontal="center"/>
    </xf>
    <xf numFmtId="38" fontId="13" fillId="0" borderId="10" xfId="2" applyFont="1" applyBorder="1" applyAlignment="1">
      <alignment horizontal="center"/>
    </xf>
    <xf numFmtId="181" fontId="13" fillId="0" borderId="7" xfId="2" applyNumberFormat="1" applyFont="1" applyFill="1" applyBorder="1" applyAlignment="1">
      <alignment horizontal="center" vertical="center" wrapText="1" shrinkToFit="1"/>
    </xf>
    <xf numFmtId="181" fontId="13" fillId="0" borderId="99" xfId="2" applyNumberFormat="1" applyFont="1" applyFill="1" applyBorder="1" applyAlignment="1">
      <alignment horizontal="center" vertical="center" shrinkToFit="1"/>
    </xf>
    <xf numFmtId="9" fontId="16" fillId="3" borderId="105" xfId="1" applyNumberFormat="1" applyFont="1" applyFill="1" applyBorder="1" applyAlignment="1" applyProtection="1">
      <alignment horizontal="center" vertical="center"/>
      <protection locked="0"/>
    </xf>
    <xf numFmtId="9" fontId="16" fillId="3" borderId="38" xfId="1" applyNumberFormat="1" applyFont="1" applyFill="1" applyBorder="1" applyAlignment="1" applyProtection="1">
      <alignment horizontal="center" vertical="center"/>
      <protection locked="0"/>
    </xf>
    <xf numFmtId="9" fontId="13" fillId="2" borderId="104" xfId="1" applyNumberFormat="1" applyFont="1" applyFill="1" applyBorder="1" applyAlignment="1" applyProtection="1">
      <alignment horizontal="center" vertical="center"/>
      <protection locked="0"/>
    </xf>
    <xf numFmtId="9" fontId="13" fillId="2" borderId="4" xfId="1" applyNumberFormat="1" applyFont="1" applyFill="1" applyBorder="1" applyAlignment="1" applyProtection="1">
      <alignment horizontal="center" vertical="center"/>
      <protection locked="0"/>
    </xf>
    <xf numFmtId="38" fontId="16" fillId="2" borderId="21" xfId="2" applyFont="1" applyFill="1" applyBorder="1" applyAlignment="1" applyProtection="1">
      <alignment horizontal="right" vertical="center"/>
      <protection locked="0"/>
    </xf>
    <xf numFmtId="38" fontId="16" fillId="0" borderId="20" xfId="2" applyFont="1" applyBorder="1" applyAlignment="1">
      <alignment horizontal="right" vertical="center"/>
    </xf>
    <xf numFmtId="38" fontId="16" fillId="0" borderId="21" xfId="2" applyFont="1" applyBorder="1" applyAlignment="1">
      <alignment horizontal="right" vertical="center"/>
    </xf>
    <xf numFmtId="38" fontId="16" fillId="0" borderId="190" xfId="2" applyFont="1" applyBorder="1" applyAlignment="1">
      <alignment horizontal="right" vertical="center"/>
    </xf>
    <xf numFmtId="38" fontId="16" fillId="0" borderId="5" xfId="2" applyFont="1" applyBorder="1" applyAlignment="1">
      <alignment horizontal="right" vertical="center"/>
    </xf>
    <xf numFmtId="38" fontId="13" fillId="0" borderId="36" xfId="2" applyFont="1" applyBorder="1" applyAlignment="1">
      <alignment horizontal="center" vertical="center" textRotation="255"/>
    </xf>
    <xf numFmtId="38" fontId="16" fillId="0" borderId="27" xfId="2" applyFont="1" applyBorder="1" applyAlignment="1">
      <alignment horizontal="center" vertical="center" textRotation="255"/>
    </xf>
    <xf numFmtId="38" fontId="16" fillId="0" borderId="103" xfId="2" applyFont="1" applyBorder="1" applyAlignment="1">
      <alignment horizontal="center" vertical="center" textRotation="255" shrinkToFit="1"/>
    </xf>
    <xf numFmtId="38" fontId="16" fillId="0" borderId="37" xfId="2" applyFont="1" applyBorder="1" applyAlignment="1">
      <alignment horizontal="center" vertical="center" textRotation="255" shrinkToFit="1"/>
    </xf>
    <xf numFmtId="38" fontId="11" fillId="0" borderId="0" xfId="2" applyFont="1" applyAlignment="1">
      <alignment horizontal="center" wrapText="1"/>
    </xf>
    <xf numFmtId="38" fontId="13" fillId="0" borderId="0" xfId="2" applyFont="1" applyBorder="1" applyAlignment="1">
      <alignment horizontal="left" vertical="center"/>
    </xf>
    <xf numFmtId="38" fontId="13" fillId="7" borderId="1" xfId="2" applyFont="1" applyFill="1" applyBorder="1" applyAlignment="1">
      <alignment horizontal="center" vertical="center"/>
    </xf>
    <xf numFmtId="38" fontId="16" fillId="3" borderId="10" xfId="2" applyFont="1" applyFill="1" applyBorder="1" applyAlignment="1">
      <alignment horizontal="center" vertical="center" shrinkToFit="1"/>
    </xf>
    <xf numFmtId="38" fontId="16" fillId="0" borderId="17" xfId="2" applyFont="1" applyBorder="1" applyAlignment="1">
      <alignment horizontal="left" vertical="center"/>
    </xf>
    <xf numFmtId="38" fontId="46" fillId="0" borderId="32" xfId="2" applyFont="1" applyBorder="1" applyAlignment="1">
      <alignment horizontal="left" vertical="center" wrapText="1"/>
    </xf>
    <xf numFmtId="38" fontId="46" fillId="0" borderId="0" xfId="2" applyFont="1" applyAlignment="1">
      <alignment horizontal="left" vertical="center" wrapText="1"/>
    </xf>
    <xf numFmtId="38" fontId="16" fillId="2" borderId="31" xfId="2" applyFont="1" applyFill="1" applyBorder="1" applyAlignment="1">
      <alignment horizontal="right" vertical="center"/>
    </xf>
    <xf numFmtId="38" fontId="16" fillId="0" borderId="36" xfId="2" applyFont="1" applyBorder="1" applyAlignment="1">
      <alignment horizontal="center" vertical="center" textRotation="255"/>
    </xf>
    <xf numFmtId="38" fontId="16" fillId="0" borderId="99" xfId="2" applyFont="1" applyBorder="1" applyAlignment="1">
      <alignment horizontal="center" vertical="center" textRotation="255"/>
    </xf>
    <xf numFmtId="38" fontId="16" fillId="0" borderId="20" xfId="2" applyFont="1" applyBorder="1" applyAlignment="1">
      <alignment horizontal="center" vertical="center" textRotation="255"/>
    </xf>
    <xf numFmtId="38" fontId="16" fillId="0" borderId="35" xfId="2" applyFont="1" applyBorder="1" applyAlignment="1">
      <alignment horizontal="center" vertical="center" textRotation="255"/>
    </xf>
    <xf numFmtId="38" fontId="16" fillId="0" borderId="37" xfId="2" applyFont="1" applyBorder="1" applyAlignment="1">
      <alignment horizontal="center" vertical="center" textRotation="255"/>
    </xf>
    <xf numFmtId="38" fontId="16" fillId="0" borderId="98" xfId="2" applyFont="1" applyBorder="1" applyAlignment="1">
      <alignment horizontal="center" vertical="center" textRotation="255"/>
    </xf>
    <xf numFmtId="49" fontId="16" fillId="2" borderId="21" xfId="2" applyNumberFormat="1" applyFont="1" applyFill="1" applyBorder="1" applyAlignment="1" applyProtection="1">
      <alignment horizontal="right" vertical="center"/>
      <protection locked="0"/>
    </xf>
    <xf numFmtId="38" fontId="3" fillId="6" borderId="211" xfId="2" applyFont="1" applyFill="1" applyBorder="1" applyAlignment="1">
      <alignment horizontal="center" vertical="center"/>
    </xf>
    <xf numFmtId="38" fontId="3" fillId="6" borderId="212" xfId="2" applyFont="1" applyFill="1" applyBorder="1" applyAlignment="1">
      <alignment horizontal="center" vertical="center"/>
    </xf>
    <xf numFmtId="0" fontId="8" fillId="0" borderId="13" xfId="0" applyFont="1" applyBorder="1" applyAlignment="1">
      <alignment horizontal="left" vertical="center"/>
    </xf>
    <xf numFmtId="0" fontId="8" fillId="0" borderId="1" xfId="0" applyFont="1" applyBorder="1" applyAlignment="1">
      <alignment horizontal="left" vertical="center"/>
    </xf>
    <xf numFmtId="0" fontId="3" fillId="0" borderId="7" xfId="0" applyFont="1" applyBorder="1" applyAlignment="1">
      <alignment horizontal="center" vertical="center" textRotation="255"/>
    </xf>
    <xf numFmtId="0" fontId="0" fillId="0" borderId="4" xfId="0" applyBorder="1">
      <alignment vertical="center"/>
    </xf>
    <xf numFmtId="0" fontId="3" fillId="0" borderId="12" xfId="0" applyFont="1" applyBorder="1" applyAlignment="1">
      <alignment horizontal="center" vertical="center" textRotation="255"/>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5" fillId="0" borderId="0" xfId="0" applyFont="1" applyBorder="1" applyAlignment="1">
      <alignment horizontal="center" vertical="center"/>
    </xf>
    <xf numFmtId="0" fontId="7" fillId="0" borderId="13" xfId="0" applyFont="1" applyBorder="1" applyAlignment="1">
      <alignment horizontal="center" vertical="center" wrapText="1"/>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3" fillId="0" borderId="18" xfId="0" applyFont="1" applyBorder="1" applyAlignment="1">
      <alignment horizontal="center" wrapText="1"/>
    </xf>
    <xf numFmtId="0" fontId="3" fillId="0" borderId="17" xfId="0" applyFont="1" applyBorder="1" applyAlignment="1">
      <alignment horizontal="center" wrapText="1"/>
    </xf>
    <xf numFmtId="0" fontId="3" fillId="0" borderId="19" xfId="0" applyFont="1" applyBorder="1" applyAlignment="1">
      <alignment horizontal="center" wrapText="1"/>
    </xf>
    <xf numFmtId="0" fontId="3" fillId="0" borderId="52" xfId="0" applyFont="1" applyBorder="1" applyAlignment="1">
      <alignment horizontal="center" vertical="center"/>
    </xf>
    <xf numFmtId="0" fontId="3" fillId="0" borderId="5" xfId="0" applyFont="1" applyBorder="1" applyAlignment="1">
      <alignment horizontal="center" vertical="center"/>
    </xf>
    <xf numFmtId="0" fontId="7" fillId="0" borderId="1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38" fontId="3" fillId="0" borderId="213" xfId="2" applyFont="1" applyBorder="1" applyAlignment="1">
      <alignment horizontal="center" vertical="center"/>
    </xf>
    <xf numFmtId="38" fontId="3" fillId="0" borderId="212" xfId="2" applyFont="1" applyBorder="1" applyAlignment="1">
      <alignment horizontal="center" vertical="center"/>
    </xf>
    <xf numFmtId="0" fontId="3" fillId="0" borderId="1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center" vertical="center" textRotation="255"/>
    </xf>
    <xf numFmtId="179" fontId="9" fillId="0" borderId="36" xfId="2" applyNumberFormat="1" applyFont="1" applyBorder="1" applyAlignment="1">
      <alignment horizontal="center" vertical="center"/>
    </xf>
    <xf numFmtId="179" fontId="9" fillId="0" borderId="4" xfId="2" applyNumberFormat="1" applyFont="1" applyBorder="1" applyAlignment="1">
      <alignment horizontal="center" vertical="center"/>
    </xf>
    <xf numFmtId="179" fontId="9" fillId="0" borderId="12" xfId="2" applyNumberFormat="1" applyFont="1" applyBorder="1" applyAlignment="1">
      <alignment horizontal="center" vertical="center"/>
    </xf>
    <xf numFmtId="179" fontId="9" fillId="0" borderId="7" xfId="2" applyNumberFormat="1" applyFont="1" applyBorder="1" applyAlignment="1">
      <alignment horizontal="center" vertical="center"/>
    </xf>
    <xf numFmtId="179" fontId="9" fillId="0" borderId="7" xfId="1" applyNumberFormat="1" applyFont="1" applyBorder="1" applyAlignment="1">
      <alignment horizontal="center" vertical="center"/>
    </xf>
    <xf numFmtId="179" fontId="9" fillId="0" borderId="4" xfId="1" applyNumberFormat="1" applyFont="1" applyBorder="1" applyAlignment="1">
      <alignment horizontal="center" vertical="center"/>
    </xf>
    <xf numFmtId="179" fontId="9" fillId="0" borderId="12" xfId="1" applyNumberFormat="1" applyFont="1" applyBorder="1" applyAlignment="1">
      <alignment horizontal="center" vertical="center"/>
    </xf>
    <xf numFmtId="0" fontId="3" fillId="7" borderId="1" xfId="0" applyFont="1" applyFill="1" applyBorder="1" applyAlignment="1">
      <alignment horizontal="center" vertical="center" shrinkToFit="1"/>
    </xf>
    <xf numFmtId="0" fontId="3" fillId="7" borderId="2" xfId="0" applyFont="1" applyFill="1" applyBorder="1" applyAlignment="1">
      <alignment horizontal="center" vertical="center" shrinkToFit="1"/>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38" fontId="3" fillId="0" borderId="26" xfId="2" applyNumberFormat="1" applyFont="1" applyBorder="1" applyAlignment="1">
      <alignment horizontal="center" vertical="center"/>
    </xf>
    <xf numFmtId="38" fontId="3" fillId="0" borderId="209" xfId="2" applyNumberFormat="1" applyFont="1" applyBorder="1" applyAlignment="1">
      <alignment horizontal="center" vertical="center"/>
    </xf>
    <xf numFmtId="0" fontId="3" fillId="7" borderId="13" xfId="0" applyFont="1" applyFill="1" applyBorder="1" applyAlignment="1">
      <alignment horizontal="left" vertical="center" shrinkToFit="1"/>
    </xf>
    <xf numFmtId="0" fontId="3" fillId="7" borderId="1" xfId="0" applyFont="1" applyFill="1" applyBorder="1" applyAlignment="1">
      <alignment horizontal="left" vertical="center" shrinkToFit="1"/>
    </xf>
    <xf numFmtId="0" fontId="3" fillId="7" borderId="2" xfId="0" applyFont="1" applyFill="1" applyBorder="1" applyAlignment="1">
      <alignment horizontal="left" vertical="center" shrinkToFit="1"/>
    </xf>
    <xf numFmtId="0" fontId="4" fillId="0" borderId="0" xfId="0" applyFont="1" applyBorder="1" applyAlignment="1">
      <alignment horizontal="left" vertical="center" wrapTex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7" fillId="0" borderId="53" xfId="0" applyFont="1" applyBorder="1" applyAlignment="1">
      <alignment horizontal="center" vertical="center" wrapText="1"/>
    </xf>
    <xf numFmtId="0" fontId="7" fillId="0" borderId="190" xfId="0" applyFont="1" applyBorder="1" applyAlignment="1">
      <alignment horizontal="center" vertical="center" wrapText="1"/>
    </xf>
    <xf numFmtId="0" fontId="3" fillId="2" borderId="17" xfId="0" applyFont="1" applyFill="1" applyBorder="1" applyAlignment="1">
      <alignment horizontal="left" vertical="center" wrapText="1"/>
    </xf>
    <xf numFmtId="0" fontId="3" fillId="0" borderId="7"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177" fontId="29" fillId="6" borderId="52" xfId="0" applyNumberFormat="1" applyFont="1" applyFill="1" applyBorder="1" applyAlignment="1">
      <alignment horizontal="center" vertical="center"/>
    </xf>
    <xf numFmtId="177" fontId="29" fillId="6" borderId="200" xfId="0" applyNumberFormat="1" applyFont="1" applyFill="1" applyBorder="1" applyAlignment="1">
      <alignment horizontal="center" vertical="center"/>
    </xf>
    <xf numFmtId="0" fontId="7" fillId="0" borderId="52" xfId="0" applyFont="1" applyBorder="1" applyAlignment="1">
      <alignment horizontal="center" vertical="center"/>
    </xf>
    <xf numFmtId="0" fontId="7" fillId="0" borderId="5" xfId="0" applyFont="1" applyBorder="1" applyAlignment="1">
      <alignment horizontal="center" vertical="center"/>
    </xf>
    <xf numFmtId="0" fontId="7" fillId="0" borderId="201" xfId="0" applyFont="1" applyBorder="1" applyAlignment="1">
      <alignment horizontal="center" vertical="center"/>
    </xf>
    <xf numFmtId="0" fontId="9" fillId="7" borderId="17" xfId="0" applyFont="1" applyFill="1" applyBorder="1" applyAlignment="1">
      <alignment horizontal="left" vertical="center" shrinkToFit="1"/>
    </xf>
    <xf numFmtId="0" fontId="9" fillId="7" borderId="19" xfId="0" applyFont="1" applyFill="1" applyBorder="1" applyAlignment="1">
      <alignment horizontal="left" vertical="center" shrinkToFit="1"/>
    </xf>
    <xf numFmtId="0" fontId="9" fillId="7" borderId="1" xfId="0" applyFont="1" applyFill="1" applyBorder="1" applyAlignment="1">
      <alignment horizontal="left" vertical="center" shrinkToFit="1"/>
    </xf>
    <xf numFmtId="0" fontId="9" fillId="7" borderId="2" xfId="0" applyFont="1" applyFill="1" applyBorder="1" applyAlignment="1">
      <alignment horizontal="left" vertical="center" shrinkToFit="1"/>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27" xfId="0" applyFont="1" applyBorder="1" applyAlignment="1">
      <alignment horizontal="left" vertical="center" shrinkToFit="1"/>
    </xf>
    <xf numFmtId="0" fontId="3" fillId="0" borderId="202" xfId="0" applyFont="1" applyBorder="1" applyAlignment="1">
      <alignment horizontal="left" vertical="center" shrinkToFit="1"/>
    </xf>
    <xf numFmtId="38" fontId="26" fillId="0" borderId="18" xfId="0" applyNumberFormat="1" applyFont="1" applyBorder="1" applyAlignment="1">
      <alignment horizontal="right" vertical="center"/>
    </xf>
    <xf numFmtId="0" fontId="26" fillId="0" borderId="203" xfId="0" applyFont="1" applyBorder="1" applyAlignment="1">
      <alignment horizontal="right"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3" fillId="0" borderId="204" xfId="0" applyFont="1" applyBorder="1" applyAlignment="1">
      <alignment horizontal="center" vertical="center"/>
    </xf>
    <xf numFmtId="0" fontId="3" fillId="0" borderId="33" xfId="0" applyFont="1" applyBorder="1" applyAlignment="1">
      <alignment horizontal="center" vertical="center"/>
    </xf>
    <xf numFmtId="0" fontId="3" fillId="0" borderId="205" xfId="0" applyFont="1" applyBorder="1" applyAlignment="1">
      <alignment horizontal="center" vertical="center"/>
    </xf>
    <xf numFmtId="0" fontId="3" fillId="0" borderId="20" xfId="0" applyFont="1" applyBorder="1" applyAlignment="1">
      <alignment horizontal="center" vertical="center"/>
    </xf>
    <xf numFmtId="0" fontId="3" fillId="0" borderId="206" xfId="0" applyFont="1" applyBorder="1" applyAlignment="1">
      <alignment horizontal="center" vertical="center"/>
    </xf>
    <xf numFmtId="38" fontId="9" fillId="0" borderId="207" xfId="0" applyNumberFormat="1" applyFont="1" applyBorder="1" applyAlignment="1">
      <alignment horizontal="right" vertical="center"/>
    </xf>
    <xf numFmtId="0" fontId="0" fillId="0" borderId="208" xfId="0" applyBorder="1">
      <alignment vertical="center"/>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3" fillId="0" borderId="17" xfId="0" applyFont="1" applyBorder="1" applyAlignment="1">
      <alignment horizontal="left" vertical="top"/>
    </xf>
    <xf numFmtId="38" fontId="9" fillId="0" borderId="198" xfId="0" applyNumberFormat="1" applyFont="1" applyBorder="1" applyAlignment="1">
      <alignment horizontal="right" vertical="center"/>
    </xf>
    <xf numFmtId="0" fontId="9" fillId="0" borderId="199" xfId="0" applyFont="1" applyBorder="1" applyAlignment="1">
      <alignment horizontal="right" vertical="center"/>
    </xf>
    <xf numFmtId="0" fontId="8" fillId="0" borderId="20"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8" fillId="0" borderId="19" xfId="0" applyFont="1" applyBorder="1" applyAlignment="1">
      <alignment horizontal="lef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9" xfId="0" applyFont="1" applyBorder="1" applyAlignment="1">
      <alignment horizontal="left" vertical="center"/>
    </xf>
    <xf numFmtId="38" fontId="9" fillId="0" borderId="190" xfId="0" applyNumberFormat="1" applyFont="1" applyBorder="1" applyAlignment="1">
      <alignment horizontal="right" vertical="center"/>
    </xf>
    <xf numFmtId="0" fontId="9" fillId="0" borderId="200" xfId="0" applyFont="1" applyBorder="1" applyAlignment="1">
      <alignment horizontal="right" vertical="center"/>
    </xf>
    <xf numFmtId="0" fontId="7" fillId="0" borderId="52" xfId="0" applyFont="1" applyBorder="1" applyAlignment="1">
      <alignment horizontal="left" vertical="center"/>
    </xf>
    <xf numFmtId="0" fontId="7" fillId="0" borderId="5" xfId="0" applyFont="1" applyBorder="1" applyAlignment="1">
      <alignment horizontal="left" vertical="center"/>
    </xf>
    <xf numFmtId="0" fontId="7" fillId="0" borderId="201" xfId="0" applyFont="1" applyBorder="1" applyAlignment="1">
      <alignment horizontal="left" vertical="center"/>
    </xf>
    <xf numFmtId="38" fontId="26" fillId="0" borderId="190" xfId="0" applyNumberFormat="1" applyFont="1" applyBorder="1" applyAlignment="1">
      <alignment horizontal="right" vertical="center"/>
    </xf>
    <xf numFmtId="0" fontId="26" fillId="0" borderId="200" xfId="0" applyFont="1" applyBorder="1" applyAlignment="1">
      <alignment horizontal="right" vertical="center"/>
    </xf>
    <xf numFmtId="0" fontId="3" fillId="0" borderId="198" xfId="0" applyFont="1" applyBorder="1" applyAlignment="1">
      <alignment horizontal="left" vertical="center"/>
    </xf>
    <xf numFmtId="0" fontId="3" fillId="0" borderId="73" xfId="0" applyFont="1" applyBorder="1" applyAlignment="1">
      <alignment horizontal="left" vertical="center"/>
    </xf>
    <xf numFmtId="0" fontId="3" fillId="0" borderId="210" xfId="0" applyFont="1" applyBorder="1" applyAlignment="1">
      <alignment horizontal="left"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3" fillId="0" borderId="26" xfId="0" applyFont="1" applyBorder="1" applyAlignment="1">
      <alignment horizontal="center" vertical="center" wrapText="1"/>
    </xf>
    <xf numFmtId="0" fontId="3" fillId="0" borderId="209" xfId="0" applyFont="1" applyBorder="1" applyAlignment="1">
      <alignment horizontal="center" vertical="center" wrapText="1"/>
    </xf>
    <xf numFmtId="0" fontId="3" fillId="0" borderId="219"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01" xfId="0" applyFont="1" applyBorder="1" applyAlignment="1">
      <alignment horizontal="center" vertical="center" wrapText="1"/>
    </xf>
    <xf numFmtId="0" fontId="26" fillId="2" borderId="190" xfId="0" applyFont="1" applyFill="1" applyBorder="1" applyAlignment="1">
      <alignment horizontal="center" vertical="center"/>
    </xf>
    <xf numFmtId="0" fontId="26" fillId="2" borderId="200" xfId="0" applyFont="1" applyFill="1" applyBorder="1" applyAlignment="1">
      <alignment horizontal="center" vertical="center"/>
    </xf>
    <xf numFmtId="177" fontId="26" fillId="2" borderId="52" xfId="0" applyNumberFormat="1" applyFont="1" applyFill="1" applyBorder="1" applyAlignment="1">
      <alignment horizontal="center" vertical="center"/>
    </xf>
    <xf numFmtId="177" fontId="26" fillId="2" borderId="200" xfId="0" applyNumberFormat="1" applyFont="1" applyFill="1" applyBorder="1" applyAlignment="1">
      <alignment horizontal="center" vertical="center"/>
    </xf>
    <xf numFmtId="0" fontId="4" fillId="0" borderId="13" xfId="0" applyFont="1" applyBorder="1" applyAlignment="1">
      <alignment horizontal="left" vertical="center" shrinkToFit="1"/>
    </xf>
    <xf numFmtId="0" fontId="4" fillId="0" borderId="2" xfId="0" applyFont="1" applyBorder="1" applyAlignment="1">
      <alignment horizontal="left" vertical="center" shrinkToFit="1"/>
    </xf>
    <xf numFmtId="0" fontId="27" fillId="0" borderId="13" xfId="0" applyFont="1" applyBorder="1" applyAlignment="1">
      <alignment horizontal="left" vertical="center" shrinkToFit="1"/>
    </xf>
    <xf numFmtId="0" fontId="27" fillId="0" borderId="2" xfId="0" applyFont="1" applyBorder="1" applyAlignment="1">
      <alignment horizontal="left" vertical="center" shrinkToFit="1"/>
    </xf>
    <xf numFmtId="38" fontId="3" fillId="0" borderId="209" xfId="2" applyFont="1" applyBorder="1" applyAlignment="1">
      <alignment horizontal="center" vertical="center"/>
    </xf>
    <xf numFmtId="0" fontId="8" fillId="0" borderId="36"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12" xfId="0" applyFont="1" applyBorder="1" applyAlignment="1">
      <alignment horizontal="center" vertical="center" textRotation="255"/>
    </xf>
    <xf numFmtId="0" fontId="3" fillId="0" borderId="97" xfId="0" applyFont="1" applyBorder="1" applyAlignment="1">
      <alignment horizontal="center" vertical="center"/>
    </xf>
    <xf numFmtId="0" fontId="3" fillId="0" borderId="187" xfId="0" applyFont="1" applyBorder="1" applyAlignment="1">
      <alignment horizontal="center" vertical="center"/>
    </xf>
    <xf numFmtId="0" fontId="3" fillId="0" borderId="218"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38" fontId="9" fillId="0" borderId="6" xfId="0" applyNumberFormat="1" applyFont="1" applyBorder="1" applyAlignment="1">
      <alignment horizontal="right" vertical="center"/>
    </xf>
    <xf numFmtId="38" fontId="9" fillId="0" borderId="214" xfId="0" applyNumberFormat="1" applyFont="1" applyBorder="1" applyAlignment="1">
      <alignment horizontal="right" vertical="center"/>
    </xf>
    <xf numFmtId="0" fontId="7" fillId="0" borderId="34" xfId="0" applyFont="1" applyBorder="1" applyAlignment="1">
      <alignment horizontal="left" vertical="center"/>
    </xf>
    <xf numFmtId="0" fontId="7" fillId="0" borderId="21" xfId="0" applyFont="1" applyBorder="1" applyAlignment="1">
      <alignment horizontal="left" vertical="center"/>
    </xf>
    <xf numFmtId="0" fontId="7" fillId="0" borderId="29" xfId="0" applyFont="1" applyBorder="1" applyAlignment="1">
      <alignment horizontal="left" vertical="center"/>
    </xf>
    <xf numFmtId="38" fontId="26" fillId="0" borderId="6" xfId="0" applyNumberFormat="1" applyFont="1" applyBorder="1" applyAlignment="1">
      <alignment horizontal="right" vertical="center"/>
    </xf>
    <xf numFmtId="0" fontId="26" fillId="0" borderId="214" xfId="0" applyFont="1" applyBorder="1" applyAlignment="1">
      <alignment horizontal="right" vertical="center"/>
    </xf>
    <xf numFmtId="0" fontId="3" fillId="0" borderId="197" xfId="0" applyFont="1" applyBorder="1" applyAlignment="1">
      <alignment horizontal="center" vertical="center"/>
    </xf>
    <xf numFmtId="0" fontId="3" fillId="0" borderId="79" xfId="0" applyFont="1" applyBorder="1" applyAlignment="1">
      <alignment horizontal="center" vertical="center"/>
    </xf>
    <xf numFmtId="0" fontId="3" fillId="0" borderId="215" xfId="0" applyFont="1" applyBorder="1" applyAlignment="1">
      <alignment horizontal="center" vertical="center"/>
    </xf>
    <xf numFmtId="38" fontId="9" fillId="0" borderId="216" xfId="0" applyNumberFormat="1" applyFont="1" applyBorder="1" applyAlignment="1">
      <alignment horizontal="right" vertical="center"/>
    </xf>
    <xf numFmtId="0" fontId="9" fillId="0" borderId="217" xfId="0" applyFont="1" applyBorder="1" applyAlignment="1">
      <alignment horizontal="right" vertical="center"/>
    </xf>
    <xf numFmtId="177" fontId="29" fillId="2" borderId="52" xfId="0" applyNumberFormat="1" applyFont="1" applyFill="1" applyBorder="1" applyAlignment="1">
      <alignment horizontal="center" vertical="center"/>
    </xf>
    <xf numFmtId="177" fontId="29" fillId="2" borderId="200" xfId="0" applyNumberFormat="1" applyFont="1" applyFill="1" applyBorder="1" applyAlignment="1">
      <alignment horizontal="center" vertical="center"/>
    </xf>
    <xf numFmtId="0" fontId="3" fillId="0" borderId="13" xfId="0" applyFont="1" applyBorder="1" applyAlignment="1">
      <alignment horizontal="center" vertical="center" wrapText="1"/>
    </xf>
    <xf numFmtId="38" fontId="30" fillId="0" borderId="13" xfId="2" applyFont="1" applyBorder="1" applyAlignment="1">
      <alignment horizontal="right" vertical="center"/>
    </xf>
    <xf numFmtId="38" fontId="30" fillId="0" borderId="2" xfId="2" applyFont="1" applyBorder="1" applyAlignment="1">
      <alignment horizontal="right" vertical="center"/>
    </xf>
    <xf numFmtId="0" fontId="3" fillId="0" borderId="18"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178" fontId="9" fillId="0" borderId="7" xfId="1" applyNumberFormat="1" applyFont="1" applyBorder="1" applyAlignment="1">
      <alignment horizontal="center" vertical="center"/>
    </xf>
    <xf numFmtId="178" fontId="9" fillId="0" borderId="4" xfId="1" applyNumberFormat="1" applyFont="1" applyBorder="1" applyAlignment="1">
      <alignment horizontal="center" vertical="center"/>
    </xf>
    <xf numFmtId="178" fontId="9" fillId="0" borderId="12" xfId="1" applyNumberFormat="1" applyFont="1" applyBorder="1" applyAlignment="1">
      <alignment horizontal="center" vertical="center"/>
    </xf>
    <xf numFmtId="0" fontId="3" fillId="0" borderId="6" xfId="0" applyFont="1" applyBorder="1" applyAlignment="1">
      <alignment horizontal="right" vertical="center" textRotation="255"/>
    </xf>
    <xf numFmtId="0" fontId="3" fillId="0" borderId="8" xfId="0" applyFont="1" applyBorder="1" applyAlignment="1">
      <alignment horizontal="right" vertical="center" textRotation="255"/>
    </xf>
    <xf numFmtId="38" fontId="9" fillId="0" borderId="7" xfId="2" applyFont="1" applyBorder="1" applyAlignment="1">
      <alignment horizontal="center" vertical="center"/>
    </xf>
    <xf numFmtId="38" fontId="9" fillId="0" borderId="4" xfId="2" applyFont="1" applyBorder="1" applyAlignment="1">
      <alignment horizontal="center" vertical="center"/>
    </xf>
    <xf numFmtId="38" fontId="9" fillId="0" borderId="12" xfId="2" applyFont="1" applyBorder="1" applyAlignment="1">
      <alignment horizontal="center" vertical="center"/>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38" fontId="3" fillId="0" borderId="13" xfId="2" applyFont="1" applyBorder="1" applyAlignment="1">
      <alignment horizontal="right" vertical="center"/>
    </xf>
    <xf numFmtId="38" fontId="3" fillId="0" borderId="2" xfId="2" applyFont="1" applyBorder="1" applyAlignment="1">
      <alignment horizontal="right" vertical="center"/>
    </xf>
    <xf numFmtId="0" fontId="8" fillId="0" borderId="13" xfId="0" applyFont="1" applyBorder="1" applyAlignment="1">
      <alignment horizontal="right" vertical="center"/>
    </xf>
    <xf numFmtId="0" fontId="8" fillId="0" borderId="1" xfId="0" applyFont="1" applyBorder="1" applyAlignment="1">
      <alignment horizontal="right" vertical="center"/>
    </xf>
    <xf numFmtId="0" fontId="3" fillId="0" borderId="127" xfId="0" applyFont="1" applyBorder="1" applyAlignment="1">
      <alignment horizontal="left" vertical="center"/>
    </xf>
    <xf numFmtId="0" fontId="3" fillId="0" borderId="220" xfId="0" applyFont="1" applyBorder="1" applyAlignment="1">
      <alignment horizontal="left" vertical="center"/>
    </xf>
    <xf numFmtId="0" fontId="3" fillId="0" borderId="202"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38" fontId="36" fillId="4" borderId="10" xfId="2" applyFont="1" applyFill="1" applyBorder="1" applyAlignment="1">
      <alignment horizontal="center" vertical="center"/>
    </xf>
    <xf numFmtId="38" fontId="35" fillId="0" borderId="224" xfId="2" applyFont="1" applyBorder="1" applyAlignment="1">
      <alignment horizontal="center" vertical="center"/>
    </xf>
    <xf numFmtId="38" fontId="35" fillId="0" borderId="225" xfId="2" applyFont="1" applyBorder="1" applyAlignment="1">
      <alignment horizontal="center" vertical="center"/>
    </xf>
    <xf numFmtId="38" fontId="35" fillId="0" borderId="226" xfId="2" applyFont="1" applyFill="1" applyBorder="1" applyAlignment="1">
      <alignment horizontal="center" vertical="center"/>
    </xf>
    <xf numFmtId="38" fontId="35" fillId="0" borderId="5" xfId="2" applyFont="1" applyFill="1" applyBorder="1" applyAlignment="1">
      <alignment horizontal="center" vertical="center"/>
    </xf>
    <xf numFmtId="38" fontId="35" fillId="0" borderId="201" xfId="2" applyFont="1" applyFill="1" applyBorder="1" applyAlignment="1">
      <alignment horizontal="center" vertical="center"/>
    </xf>
    <xf numFmtId="38" fontId="35" fillId="0" borderId="227" xfId="2" applyFont="1" applyBorder="1" applyAlignment="1">
      <alignment horizontal="center" vertical="center"/>
    </xf>
    <xf numFmtId="38" fontId="35" fillId="0" borderId="1" xfId="2" applyFont="1" applyBorder="1" applyAlignment="1">
      <alignment horizontal="center" vertical="center"/>
    </xf>
    <xf numFmtId="38" fontId="35" fillId="0" borderId="2" xfId="2" applyFont="1" applyBorder="1" applyAlignment="1">
      <alignment horizontal="center" vertical="center"/>
    </xf>
    <xf numFmtId="38" fontId="35" fillId="0" borderId="75" xfId="2" applyFont="1" applyFill="1" applyBorder="1" applyAlignment="1">
      <alignment horizontal="center" vertical="center" textRotation="255"/>
    </xf>
    <xf numFmtId="38" fontId="35" fillId="0" borderId="171" xfId="2" applyFont="1" applyFill="1" applyBorder="1" applyAlignment="1">
      <alignment horizontal="center" vertical="center" textRotation="255"/>
    </xf>
    <xf numFmtId="38" fontId="35" fillId="0" borderId="76" xfId="2" applyFont="1" applyFill="1" applyBorder="1" applyAlignment="1">
      <alignment horizontal="center" vertical="center"/>
    </xf>
    <xf numFmtId="38" fontId="35" fillId="0" borderId="43" xfId="2" applyFont="1" applyFill="1" applyBorder="1" applyAlignment="1">
      <alignment horizontal="center" vertical="center"/>
    </xf>
    <xf numFmtId="38" fontId="35" fillId="0" borderId="139" xfId="2" applyFont="1" applyFill="1" applyBorder="1" applyAlignment="1">
      <alignment horizontal="center" vertical="center"/>
    </xf>
    <xf numFmtId="38" fontId="35" fillId="0" borderId="171" xfId="2" applyFont="1" applyBorder="1" applyAlignment="1">
      <alignment horizontal="center" vertical="center" textRotation="255"/>
    </xf>
    <xf numFmtId="0" fontId="0" fillId="0" borderId="171" xfId="0" applyBorder="1" applyAlignment="1">
      <alignment horizontal="center" vertical="center" textRotation="255"/>
    </xf>
    <xf numFmtId="0" fontId="0" fillId="0" borderId="77" xfId="0" applyBorder="1" applyAlignment="1">
      <alignment horizontal="center" vertical="center" textRotation="255"/>
    </xf>
    <xf numFmtId="38" fontId="35" fillId="0" borderId="141" xfId="2" applyFont="1" applyFill="1" applyBorder="1" applyAlignment="1">
      <alignment horizontal="center" vertical="center" textRotation="255"/>
    </xf>
    <xf numFmtId="38" fontId="35" fillId="0" borderId="198" xfId="2" applyFont="1" applyFill="1" applyBorder="1" applyAlignment="1">
      <alignment vertical="center"/>
    </xf>
    <xf numFmtId="38" fontId="35" fillId="0" borderId="73" xfId="2" applyFont="1" applyFill="1" applyBorder="1" applyAlignment="1">
      <alignment vertical="center"/>
    </xf>
    <xf numFmtId="38" fontId="35" fillId="0" borderId="157" xfId="2" applyFont="1" applyFill="1" applyBorder="1" applyAlignment="1">
      <alignment vertical="center"/>
    </xf>
    <xf numFmtId="38" fontId="35" fillId="0" borderId="91" xfId="2" applyFont="1" applyBorder="1" applyAlignment="1">
      <alignment vertical="center"/>
    </xf>
    <xf numFmtId="38" fontId="35" fillId="0" borderId="1" xfId="2" applyFont="1" applyBorder="1" applyAlignment="1">
      <alignment vertical="center"/>
    </xf>
    <xf numFmtId="38" fontId="35" fillId="0" borderId="2" xfId="2" applyFont="1" applyBorder="1" applyAlignment="1">
      <alignment vertical="center"/>
    </xf>
    <xf numFmtId="38" fontId="35" fillId="0" borderId="136" xfId="2" applyFont="1" applyFill="1" applyBorder="1" applyAlignment="1">
      <alignment horizontal="center" vertical="center" textRotation="255" shrinkToFit="1"/>
    </xf>
    <xf numFmtId="38" fontId="35" fillId="0" borderId="141" xfId="2" applyFont="1" applyFill="1" applyBorder="1" applyAlignment="1">
      <alignment horizontal="center" vertical="center" textRotation="255" shrinkToFit="1"/>
    </xf>
    <xf numFmtId="38" fontId="35" fillId="0" borderId="77" xfId="2" applyFont="1" applyFill="1" applyBorder="1" applyAlignment="1">
      <alignment horizontal="center" vertical="center" textRotation="255"/>
    </xf>
    <xf numFmtId="38" fontId="35" fillId="5" borderId="76" xfId="2" applyFont="1" applyFill="1" applyBorder="1" applyAlignment="1">
      <alignment vertical="center" shrinkToFit="1"/>
    </xf>
    <xf numFmtId="38" fontId="35" fillId="5" borderId="43" xfId="2" applyFont="1" applyFill="1" applyBorder="1" applyAlignment="1">
      <alignment vertical="center" shrinkToFit="1"/>
    </xf>
    <xf numFmtId="38" fontId="35" fillId="0" borderId="32" xfId="2" applyFont="1" applyBorder="1" applyAlignment="1">
      <alignment vertical="center"/>
    </xf>
    <xf numFmtId="38" fontId="35" fillId="0" borderId="17" xfId="2" applyFont="1" applyBorder="1" applyAlignment="1">
      <alignment vertical="center"/>
    </xf>
    <xf numFmtId="38" fontId="35" fillId="0" borderId="19" xfId="2" applyFont="1" applyBorder="1" applyAlignment="1">
      <alignment vertical="center"/>
    </xf>
    <xf numFmtId="38" fontId="39" fillId="0" borderId="46" xfId="2" applyFont="1" applyBorder="1" applyAlignment="1">
      <alignment vertical="center"/>
    </xf>
    <xf numFmtId="38" fontId="39" fillId="0" borderId="185" xfId="2" applyFont="1" applyBorder="1" applyAlignment="1">
      <alignment vertical="center"/>
    </xf>
    <xf numFmtId="38" fontId="39" fillId="0" borderId="221" xfId="2" applyFont="1" applyBorder="1" applyAlignment="1">
      <alignment vertical="center"/>
    </xf>
    <xf numFmtId="38" fontId="35" fillId="0" borderId="222" xfId="2" applyFont="1" applyBorder="1" applyAlignment="1">
      <alignment horizontal="center" vertical="center"/>
    </xf>
    <xf numFmtId="38" fontId="35" fillId="0" borderId="169" xfId="2" applyFont="1" applyBorder="1" applyAlignment="1">
      <alignment horizontal="center" vertical="center"/>
    </xf>
    <xf numFmtId="38" fontId="35" fillId="0" borderId="44" xfId="2" applyFont="1" applyFill="1" applyBorder="1" applyAlignment="1">
      <alignment horizontal="center" vertical="center" textRotation="255"/>
    </xf>
    <xf numFmtId="38" fontId="35" fillId="0" borderId="6" xfId="2" applyFont="1" applyFill="1" applyBorder="1" applyAlignment="1">
      <alignment horizontal="center" vertical="center" textRotation="255"/>
    </xf>
    <xf numFmtId="38" fontId="35" fillId="0" borderId="9" xfId="2" applyFont="1" applyFill="1" applyBorder="1" applyAlignment="1">
      <alignment horizontal="center" vertical="center" textRotation="255"/>
    </xf>
    <xf numFmtId="38" fontId="35" fillId="0" borderId="170" xfId="2" applyFont="1" applyFill="1" applyBorder="1" applyAlignment="1">
      <alignment vertical="center"/>
    </xf>
    <xf numFmtId="38" fontId="35" fillId="0" borderId="81" xfId="2" applyFont="1" applyFill="1" applyBorder="1" applyAlignment="1">
      <alignment vertical="center"/>
    </xf>
    <xf numFmtId="38" fontId="35" fillId="0" borderId="153" xfId="2" applyFont="1" applyFill="1" applyBorder="1" applyAlignment="1">
      <alignment vertical="center"/>
    </xf>
    <xf numFmtId="38" fontId="35" fillId="0" borderId="223" xfId="2" applyFont="1" applyFill="1" applyBorder="1" applyAlignment="1">
      <alignment horizontal="center" vertical="center" textRotation="255"/>
    </xf>
    <xf numFmtId="38" fontId="35" fillId="0" borderId="91" xfId="2" applyFont="1" applyBorder="1" applyAlignment="1">
      <alignment horizontal="center" vertical="center"/>
    </xf>
    <xf numFmtId="38" fontId="35" fillId="0" borderId="10" xfId="2" applyFont="1" applyBorder="1" applyAlignment="1">
      <alignment horizontal="center" vertical="center"/>
    </xf>
    <xf numFmtId="38" fontId="35" fillId="0" borderId="42" xfId="2" applyFont="1" applyFill="1" applyBorder="1" applyAlignment="1">
      <alignment vertical="center"/>
    </xf>
    <xf numFmtId="38" fontId="35" fillId="0" borderId="43" xfId="2" applyFont="1" applyFill="1" applyBorder="1" applyAlignment="1">
      <alignment vertical="center"/>
    </xf>
    <xf numFmtId="38" fontId="35" fillId="0" borderId="139" xfId="2" applyFont="1" applyFill="1" applyBorder="1" applyAlignment="1">
      <alignment vertical="center"/>
    </xf>
  </cellXfs>
  <cellStyles count="4">
    <cellStyle name="パーセント" xfId="1" builtinId="5"/>
    <cellStyle name="桁区切り" xfId="2" builtinId="6"/>
    <cellStyle name="標準" xfId="0" builtinId="0"/>
    <cellStyle name="標準_△　資金収支見込（総括表）" xfId="3"/>
  </cellStyles>
  <dxfs count="7">
    <dxf>
      <font>
        <b val="0"/>
        <i val="0"/>
        <color theme="0"/>
      </font>
    </dxf>
    <dxf>
      <font>
        <condense val="0"/>
        <extend val="0"/>
        <color indexed="42"/>
      </font>
    </dxf>
    <dxf>
      <font>
        <b val="0"/>
        <i val="0"/>
        <color theme="0"/>
      </font>
    </dxf>
    <dxf>
      <font>
        <condense val="0"/>
        <extend val="0"/>
        <color indexed="42"/>
      </font>
    </dxf>
    <dxf>
      <font>
        <condense val="0"/>
        <extend val="0"/>
        <color indexed="42"/>
      </font>
    </dxf>
    <dxf>
      <font>
        <condense val="0"/>
        <extend val="0"/>
        <color indexed="42"/>
      </font>
    </dxf>
    <dxf>
      <font>
        <condense val="0"/>
        <extend val="0"/>
        <color indexed="42"/>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47625</xdr:colOff>
      <xdr:row>38</xdr:row>
      <xdr:rowOff>19049</xdr:rowOff>
    </xdr:from>
    <xdr:to>
      <xdr:col>18</xdr:col>
      <xdr:colOff>438150</xdr:colOff>
      <xdr:row>42</xdr:row>
      <xdr:rowOff>1828800</xdr:rowOff>
    </xdr:to>
    <xdr:sp macro="" textlink="">
      <xdr:nvSpPr>
        <xdr:cNvPr id="3" name="AutoShape 8"/>
        <xdr:cNvSpPr>
          <a:spLocks noChangeArrowheads="1"/>
        </xdr:cNvSpPr>
      </xdr:nvSpPr>
      <xdr:spPr bwMode="auto">
        <a:xfrm>
          <a:off x="285750" y="7781924"/>
          <a:ext cx="6581775" cy="256222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※本計画において、老健（みなし指定の短期・通所を含む）及び訪看以外の施設・事業を併設する場合</a:t>
          </a:r>
        </a:p>
        <a:p>
          <a:pPr algn="l" rtl="0">
            <a:lnSpc>
              <a:spcPts val="1300"/>
            </a:lnSpc>
            <a:defRPr sz="1000"/>
          </a:pPr>
          <a:r>
            <a:rPr lang="ja-JP" altLang="en-US" sz="1050" b="0" i="0" u="none" strike="noStrike" baseline="0">
              <a:solidFill>
                <a:srgbClr val="000000"/>
              </a:solidFill>
              <a:latin typeface="ＭＳ Ｐゴシック"/>
              <a:ea typeface="ＭＳ Ｐゴシック"/>
            </a:rPr>
            <a:t>　①既に設けてある老健及び訪看の</a:t>
          </a:r>
          <a:r>
            <a:rPr lang="ja-JP" altLang="en-US" sz="1000" b="0" i="0" u="none" strike="noStrike" baseline="0">
              <a:solidFill>
                <a:sysClr val="windowText" lastClr="000000"/>
              </a:solidFill>
              <a:effectLst/>
              <a:latin typeface="+mn-lt"/>
              <a:ea typeface="+mn-ea"/>
              <a:cs typeface="+mn-cs"/>
            </a:rPr>
            <a:t>資金収支見込計算書</a:t>
          </a:r>
          <a:r>
            <a:rPr lang="ja-JP" altLang="en-US" sz="1050" b="0" i="0" u="none" strike="noStrike" baseline="0">
              <a:solidFill>
                <a:srgbClr val="000000"/>
              </a:solidFill>
              <a:latin typeface="ＭＳ Ｐゴシック"/>
              <a:ea typeface="ＭＳ Ｐゴシック"/>
            </a:rPr>
            <a:t>（</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様式１６－２、１６－３</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）にならい、併設施設・事業分も作成してください。収入科目については、適宜、その事業用に修正してください。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また、様式</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１６－７</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mn-ea"/>
            </a:rPr>
            <a:t>にならい、収入の積算根拠（「資金収支見込計算書・積算根拠（収入）　</a:t>
          </a:r>
          <a:r>
            <a:rPr lang="en-US" altLang="ja-JP" sz="1050" b="0" i="0" u="none" strike="noStrike" baseline="0">
              <a:solidFill>
                <a:srgbClr val="000000"/>
              </a:solidFill>
              <a:latin typeface="ＭＳ Ｐゴシック"/>
              <a:ea typeface="+mn-ea"/>
            </a:rPr>
            <a:t>※</a:t>
          </a:r>
          <a:r>
            <a:rPr lang="ja-JP" altLang="en-US" sz="1050" b="0" i="0" u="none" strike="noStrike" baseline="0">
              <a:solidFill>
                <a:srgbClr val="000000"/>
              </a:solidFill>
              <a:latin typeface="ＭＳ Ｐゴシック"/>
              <a:ea typeface="+mn-ea"/>
            </a:rPr>
            <a:t>開設１年目・月別」）も示してください。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②訪問看護以外の併設がある場合は、上記（例）のように記載してください。施設運営事業の収入、支出の内訳に入力する数字については、既に計算式が入っている老健、訪看のセルを御参照ください。</a:t>
          </a:r>
        </a:p>
        <a:p>
          <a:pPr algn="l" rtl="0">
            <a:lnSpc>
              <a:spcPts val="1300"/>
            </a:lnSpc>
            <a:defRPr sz="1000"/>
          </a:pPr>
          <a:r>
            <a:rPr lang="ja-JP" altLang="en-US" sz="1050" b="0" i="0" u="none" strike="noStrike" baseline="0">
              <a:solidFill>
                <a:srgbClr val="000000"/>
              </a:solidFill>
              <a:latin typeface="ＭＳ Ｐゴシック"/>
              <a:ea typeface="ＭＳ Ｐゴシック"/>
            </a:rPr>
            <a:t>　③上記②以外で計算式が入っていないセルについては、老健、訪看、他の併設（ある場合）の各資金収支見込計算書の該当セルを足し合わせてください。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④</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様式１６－１</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では、訪問看護以外の併設を記入するセルが１つしかございませんが、複数提案される場合は、総括表において行を適宜挿入してください。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⑤居住費・食費等、入力した数字の算出根拠を別紙で示してください。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25</xdr:row>
      <xdr:rowOff>0</xdr:rowOff>
    </xdr:from>
    <xdr:to>
      <xdr:col>18</xdr:col>
      <xdr:colOff>0</xdr:colOff>
      <xdr:row>26</xdr:row>
      <xdr:rowOff>95250</xdr:rowOff>
    </xdr:to>
    <xdr:sp macro="" textlink="">
      <xdr:nvSpPr>
        <xdr:cNvPr id="4097" name="AutoShape 1"/>
        <xdr:cNvSpPr>
          <a:spLocks noChangeArrowheads="1"/>
        </xdr:cNvSpPr>
      </xdr:nvSpPr>
      <xdr:spPr bwMode="auto">
        <a:xfrm>
          <a:off x="6429375" y="3819525"/>
          <a:ext cx="0" cy="285750"/>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１年目：85％以下</a:t>
          </a:r>
        </a:p>
        <a:p>
          <a:pPr algn="l" rtl="0">
            <a:defRPr sz="1000"/>
          </a:pPr>
          <a:r>
            <a:rPr lang="ja-JP" altLang="en-US" sz="1000" b="0" i="0" u="none" strike="noStrike" baseline="0">
              <a:solidFill>
                <a:srgbClr val="000000"/>
              </a:solidFill>
              <a:latin typeface="ＭＳ Ｐゴシック"/>
              <a:ea typeface="ＭＳ Ｐゴシック"/>
            </a:rPr>
            <a:t>２年目以降：95％以下</a:t>
          </a:r>
        </a:p>
      </xdr:txBody>
    </xdr:sp>
    <xdr:clientData/>
  </xdr:twoCellAnchor>
  <xdr:twoCellAnchor>
    <xdr:from>
      <xdr:col>2</xdr:col>
      <xdr:colOff>38100</xdr:colOff>
      <xdr:row>65</xdr:row>
      <xdr:rowOff>76200</xdr:rowOff>
    </xdr:from>
    <xdr:to>
      <xdr:col>19</xdr:col>
      <xdr:colOff>447675</xdr:colOff>
      <xdr:row>68</xdr:row>
      <xdr:rowOff>400050</xdr:rowOff>
    </xdr:to>
    <xdr:sp macro="" textlink="">
      <xdr:nvSpPr>
        <xdr:cNvPr id="4104" name="AutoShape 8"/>
        <xdr:cNvSpPr>
          <a:spLocks noChangeArrowheads="1"/>
        </xdr:cNvSpPr>
      </xdr:nvSpPr>
      <xdr:spPr bwMode="auto">
        <a:xfrm>
          <a:off x="276225" y="11858625"/>
          <a:ext cx="6791325" cy="9620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居住費・食費等、入力した数字の算出根拠を別紙で示してくだい。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25</xdr:row>
      <xdr:rowOff>0</xdr:rowOff>
    </xdr:from>
    <xdr:to>
      <xdr:col>18</xdr:col>
      <xdr:colOff>0</xdr:colOff>
      <xdr:row>26</xdr:row>
      <xdr:rowOff>95250</xdr:rowOff>
    </xdr:to>
    <xdr:sp macro="" textlink="">
      <xdr:nvSpPr>
        <xdr:cNvPr id="2" name="AutoShape 1"/>
        <xdr:cNvSpPr>
          <a:spLocks noChangeArrowheads="1"/>
        </xdr:cNvSpPr>
      </xdr:nvSpPr>
      <xdr:spPr bwMode="auto">
        <a:xfrm>
          <a:off x="6429375" y="4019550"/>
          <a:ext cx="0" cy="285750"/>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１年目：85％以下</a:t>
          </a:r>
        </a:p>
        <a:p>
          <a:pPr algn="l" rtl="0">
            <a:defRPr sz="1000"/>
          </a:pPr>
          <a:r>
            <a:rPr lang="ja-JP" altLang="en-US" sz="1000" b="0" i="0" u="none" strike="noStrike" baseline="0">
              <a:solidFill>
                <a:srgbClr val="000000"/>
              </a:solidFill>
              <a:latin typeface="ＭＳ Ｐゴシック"/>
              <a:ea typeface="ＭＳ Ｐゴシック"/>
            </a:rPr>
            <a:t>２年目以降：95％以下</a:t>
          </a:r>
        </a:p>
      </xdr:txBody>
    </xdr:sp>
    <xdr:clientData/>
  </xdr:twoCellAnchor>
  <xdr:twoCellAnchor>
    <xdr:from>
      <xdr:col>1</xdr:col>
      <xdr:colOff>95251</xdr:colOff>
      <xdr:row>68</xdr:row>
      <xdr:rowOff>30306</xdr:rowOff>
    </xdr:from>
    <xdr:to>
      <xdr:col>19</xdr:col>
      <xdr:colOff>476251</xdr:colOff>
      <xdr:row>72</xdr:row>
      <xdr:rowOff>874568</xdr:rowOff>
    </xdr:to>
    <xdr:sp macro="" textlink="">
      <xdr:nvSpPr>
        <xdr:cNvPr id="3" name="AutoShape 8"/>
        <xdr:cNvSpPr>
          <a:spLocks noChangeArrowheads="1"/>
        </xdr:cNvSpPr>
      </xdr:nvSpPr>
      <xdr:spPr bwMode="auto">
        <a:xfrm>
          <a:off x="95251" y="9156988"/>
          <a:ext cx="6875318" cy="158894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注意</a:t>
          </a:r>
          <a:r>
            <a:rPr lang="en-US" altLang="ja-JP" sz="1100" b="0" i="0" u="none" strike="noStrike" baseline="0">
              <a:solidFill>
                <a:srgbClr val="000000"/>
              </a:solidFill>
              <a:latin typeface="+mn-ea"/>
              <a:ea typeface="+mn-ea"/>
            </a:rPr>
            <a:t>】</a:t>
          </a:r>
        </a:p>
        <a:p>
          <a:pPr algn="l" rtl="0">
            <a:lnSpc>
              <a:spcPts val="1300"/>
            </a:lnSpc>
            <a:defRPr sz="1000"/>
          </a:pPr>
          <a:r>
            <a:rPr lang="ja-JP" altLang="en-US" sz="1100" b="0" i="0" u="none" strike="noStrike" baseline="0">
              <a:solidFill>
                <a:srgbClr val="000000"/>
              </a:solidFill>
              <a:latin typeface="+mn-ea"/>
              <a:ea typeface="+mn-ea"/>
            </a:rPr>
            <a:t>　訪問看護については、様式</a:t>
          </a:r>
          <a:r>
            <a:rPr lang="en-US" altLang="ja-JP" sz="1100" b="0" i="0" u="none" strike="noStrike" baseline="0">
              <a:solidFill>
                <a:srgbClr val="000000"/>
              </a:solidFill>
              <a:latin typeface="+mn-ea"/>
              <a:ea typeface="+mn-ea"/>
            </a:rPr>
            <a:t>16-4</a:t>
          </a:r>
          <a:r>
            <a:rPr lang="ja-JP" altLang="en-US" sz="1100" b="0" i="0" u="none" strike="noStrike" baseline="0">
              <a:solidFill>
                <a:srgbClr val="000000"/>
              </a:solidFill>
              <a:latin typeface="+mn-ea"/>
              <a:ea typeface="+mn-ea"/>
            </a:rPr>
            <a:t>から様式</a:t>
          </a:r>
          <a:r>
            <a:rPr lang="en-US" altLang="ja-JP" sz="1100" b="0" i="0" u="none" strike="noStrike" baseline="0">
              <a:solidFill>
                <a:srgbClr val="000000"/>
              </a:solidFill>
              <a:latin typeface="+mn-ea"/>
              <a:ea typeface="+mn-ea"/>
            </a:rPr>
            <a:t>16-6</a:t>
          </a:r>
          <a:r>
            <a:rPr lang="ja-JP" altLang="en-US" sz="1100" b="0" i="0" u="none" strike="noStrike" baseline="0">
              <a:solidFill>
                <a:srgbClr val="000000"/>
              </a:solidFill>
              <a:latin typeface="+mn-ea"/>
              <a:ea typeface="+mn-ea"/>
            </a:rPr>
            <a:t>のような計算書を設けておりませんので、その算出根拠・過程が分かる資料を別途御作成の上、御入力ください。</a:t>
          </a:r>
          <a:endParaRPr lang="en-US" altLang="ja-JP" sz="1100" b="0" i="0" u="none" strike="noStrike" baseline="0">
            <a:solidFill>
              <a:srgbClr val="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n-ea"/>
              <a:ea typeface="+mn-ea"/>
              <a:cs typeface="+mn-cs"/>
            </a:rPr>
            <a:t>※</a:t>
          </a:r>
          <a:r>
            <a:rPr lang="ja-JP" altLang="ja-JP" sz="1100" b="0" i="0" baseline="0">
              <a:effectLst/>
              <a:latin typeface="+mn-ea"/>
              <a:ea typeface="+mn-ea"/>
              <a:cs typeface="+mn-cs"/>
            </a:rPr>
            <a:t>居住費・食費等、入力した数字の算出根拠を別紙で示してくだい。</a:t>
          </a:r>
          <a:endParaRPr lang="ja-JP" altLang="ja-JP" sz="1400">
            <a:effectLst/>
            <a:latin typeface="+mn-ea"/>
            <a:ea typeface="+mn-ea"/>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242455</xdr:colOff>
      <xdr:row>35</xdr:row>
      <xdr:rowOff>8662</xdr:rowOff>
    </xdr:from>
    <xdr:to>
      <xdr:col>19</xdr:col>
      <xdr:colOff>251114</xdr:colOff>
      <xdr:row>38</xdr:row>
      <xdr:rowOff>155864</xdr:rowOff>
    </xdr:to>
    <xdr:cxnSp macro="">
      <xdr:nvCxnSpPr>
        <xdr:cNvPr id="5" name="直線矢印コネクタ 4"/>
        <xdr:cNvCxnSpPr/>
      </xdr:nvCxnSpPr>
      <xdr:spPr>
        <a:xfrm flipH="1" flipV="1">
          <a:off x="6736773" y="2450526"/>
          <a:ext cx="8659" cy="770656"/>
        </a:xfrm>
        <a:prstGeom prst="straightConnector1">
          <a:avLst/>
        </a:prstGeom>
        <a:ln w="571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419100</xdr:colOff>
      <xdr:row>3</xdr:row>
      <xdr:rowOff>9525</xdr:rowOff>
    </xdr:from>
    <xdr:to>
      <xdr:col>14</xdr:col>
      <xdr:colOff>266700</xdr:colOff>
      <xdr:row>5</xdr:row>
      <xdr:rowOff>133350</xdr:rowOff>
    </xdr:to>
    <xdr:sp macro="" textlink="">
      <xdr:nvSpPr>
        <xdr:cNvPr id="5121" name="AutoShape 1"/>
        <xdr:cNvSpPr>
          <a:spLocks noChangeArrowheads="1"/>
        </xdr:cNvSpPr>
      </xdr:nvSpPr>
      <xdr:spPr bwMode="auto">
        <a:xfrm>
          <a:off x="5410200" y="571500"/>
          <a:ext cx="1971675" cy="419100"/>
        </a:xfrm>
        <a:prstGeom prst="roundRect">
          <a:avLst>
            <a:gd name="adj"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ctr" anchorCtr="1" upright="1"/>
        <a:lstStyle/>
        <a:p>
          <a:pPr algn="l" rtl="0">
            <a:defRPr sz="1000"/>
          </a:pPr>
          <a:r>
            <a:rPr lang="ja-JP" altLang="en-US" sz="1100" b="1" i="1" u="none" strike="noStrike" baseline="0">
              <a:solidFill>
                <a:srgbClr val="000000"/>
              </a:solidFill>
              <a:latin typeface="ＭＳ Ｐゴシック"/>
              <a:ea typeface="ＭＳ Ｐゴシック"/>
            </a:rPr>
            <a:t>※黄色の欄に入力すること</a:t>
          </a:r>
        </a:p>
      </xdr:txBody>
    </xdr:sp>
    <xdr:clientData/>
  </xdr:twoCellAnchor>
  <xdr:twoCellAnchor>
    <xdr:from>
      <xdr:col>9</xdr:col>
      <xdr:colOff>228600</xdr:colOff>
      <xdr:row>109</xdr:row>
      <xdr:rowOff>76200</xdr:rowOff>
    </xdr:from>
    <xdr:to>
      <xdr:col>11</xdr:col>
      <xdr:colOff>209550</xdr:colOff>
      <xdr:row>111</xdr:row>
      <xdr:rowOff>76200</xdr:rowOff>
    </xdr:to>
    <xdr:sp macro="" textlink="">
      <xdr:nvSpPr>
        <xdr:cNvPr id="5122" name="AutoShape 2"/>
        <xdr:cNvSpPr>
          <a:spLocks noChangeArrowheads="1"/>
        </xdr:cNvSpPr>
      </xdr:nvSpPr>
      <xdr:spPr bwMode="auto">
        <a:xfrm>
          <a:off x="5219700" y="18249900"/>
          <a:ext cx="1419225" cy="457200"/>
        </a:xfrm>
        <a:prstGeom prst="wedgeRoundRectCallout">
          <a:avLst>
            <a:gd name="adj1" fmla="val -55370"/>
            <a:gd name="adj2" fmla="val 1229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16-2</a:t>
          </a:r>
          <a:r>
            <a:rPr lang="ja-JP" altLang="en-US" sz="1000" b="0" i="0" u="none" strike="noStrike" baseline="0">
              <a:solidFill>
                <a:srgbClr val="000000"/>
              </a:solidFill>
              <a:latin typeface="ＭＳ Ｐゴシック"/>
              <a:ea typeface="ＭＳ Ｐゴシック"/>
            </a:rPr>
            <a:t>がリンク先となっている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tabSelected="1" view="pageBreakPreview" topLeftCell="B28" zoomScaleNormal="100" zoomScaleSheetLayoutView="100" workbookViewId="0">
      <selection activeCell="I37" sqref="I37:L37"/>
    </sheetView>
  </sheetViews>
  <sheetFormatPr defaultColWidth="8" defaultRowHeight="17.25" customHeight="1"/>
  <cols>
    <col min="1" max="1" width="1.5" style="148" hidden="1" customWidth="1"/>
    <col min="2" max="3" width="3.125" style="148" customWidth="1"/>
    <col min="4" max="4" width="3" style="148" customWidth="1"/>
    <col min="5" max="5" width="2.625" style="148" customWidth="1"/>
    <col min="6" max="6" width="4.25" style="148" customWidth="1"/>
    <col min="7" max="7" width="3.375" style="148" customWidth="1"/>
    <col min="8" max="8" width="1.875" style="148" customWidth="1"/>
    <col min="9" max="9" width="4.125" style="148" bestFit="1" customWidth="1"/>
    <col min="10" max="10" width="2.125" style="148" customWidth="1"/>
    <col min="11" max="11" width="3.375" style="148" customWidth="1"/>
    <col min="12" max="12" width="2.375" style="148" customWidth="1"/>
    <col min="13" max="13" width="8.5" style="148" customWidth="1"/>
    <col min="14" max="18" width="8.5" style="153" customWidth="1"/>
    <col min="19" max="19" width="7.875" style="148" customWidth="1"/>
    <col min="20" max="16384" width="8" style="148"/>
  </cols>
  <sheetData>
    <row r="1" spans="2:20" ht="6.75" customHeight="1">
      <c r="R1" s="281"/>
    </row>
    <row r="2" spans="2:20" ht="1.5" hidden="1" customHeight="1"/>
    <row r="3" spans="2:20" ht="17.25" customHeight="1">
      <c r="B3" s="11" t="s">
        <v>277</v>
      </c>
      <c r="C3" s="11"/>
      <c r="D3" s="143"/>
      <c r="E3" s="143"/>
      <c r="F3" s="143"/>
      <c r="G3" s="143"/>
      <c r="H3" s="143"/>
      <c r="I3" s="143"/>
      <c r="J3" s="143"/>
      <c r="K3" s="143"/>
      <c r="L3" s="143"/>
      <c r="M3" s="144"/>
      <c r="N3" s="145"/>
      <c r="O3" s="145"/>
      <c r="P3" s="146" t="s">
        <v>120</v>
      </c>
      <c r="Q3" s="665"/>
      <c r="R3" s="665"/>
      <c r="S3" s="580"/>
      <c r="T3" s="147"/>
    </row>
    <row r="4" spans="2:20" ht="5.25" customHeight="1">
      <c r="B4" s="149"/>
      <c r="C4" s="149"/>
      <c r="D4" s="149"/>
      <c r="E4" s="149"/>
      <c r="F4" s="149"/>
      <c r="G4" s="149"/>
      <c r="H4" s="149"/>
      <c r="I4" s="149"/>
      <c r="J4" s="149"/>
      <c r="K4" s="149"/>
      <c r="L4" s="149"/>
      <c r="M4" s="150"/>
      <c r="N4" s="151"/>
      <c r="O4" s="151"/>
      <c r="P4" s="152"/>
      <c r="R4" s="151"/>
    </row>
    <row r="5" spans="2:20" s="158" customFormat="1" ht="14.25" customHeight="1">
      <c r="B5" s="282" t="s">
        <v>301</v>
      </c>
      <c r="C5" s="154"/>
      <c r="D5" s="154"/>
      <c r="E5" s="154"/>
      <c r="F5" s="154"/>
      <c r="G5" s="154"/>
      <c r="H5" s="154"/>
      <c r="I5" s="154"/>
      <c r="J5" s="651"/>
      <c r="K5" s="651"/>
      <c r="L5" s="651"/>
      <c r="M5" s="155"/>
      <c r="N5" s="151"/>
      <c r="O5" s="151"/>
      <c r="P5" s="156"/>
      <c r="Q5" s="157"/>
      <c r="R5" s="666" t="s">
        <v>121</v>
      </c>
    </row>
    <row r="6" spans="2:20" ht="5.25" customHeight="1" thickBot="1">
      <c r="B6" s="159"/>
      <c r="C6" s="159"/>
      <c r="D6" s="160"/>
      <c r="E6" s="160"/>
      <c r="F6" s="160"/>
      <c r="G6" s="160"/>
      <c r="H6" s="160"/>
      <c r="I6" s="160"/>
      <c r="J6" s="160"/>
      <c r="K6" s="160"/>
      <c r="L6" s="160"/>
      <c r="M6" s="160"/>
      <c r="N6" s="161"/>
      <c r="O6" s="162"/>
      <c r="P6" s="161"/>
      <c r="Q6" s="163"/>
      <c r="R6" s="667"/>
    </row>
    <row r="7" spans="2:20" ht="12.75" customHeight="1">
      <c r="B7" s="668"/>
      <c r="C7" s="669"/>
      <c r="D7" s="669"/>
      <c r="E7" s="669"/>
      <c r="F7" s="669"/>
      <c r="G7" s="669"/>
      <c r="H7" s="669"/>
      <c r="I7" s="669"/>
      <c r="J7" s="669"/>
      <c r="K7" s="669"/>
      <c r="L7" s="669"/>
      <c r="M7" s="164" t="s">
        <v>186</v>
      </c>
      <c r="N7" s="165" t="s">
        <v>187</v>
      </c>
      <c r="O7" s="166" t="s">
        <v>188</v>
      </c>
      <c r="P7" s="166" t="s">
        <v>189</v>
      </c>
      <c r="Q7" s="166" t="s">
        <v>190</v>
      </c>
      <c r="R7" s="261" t="s">
        <v>191</v>
      </c>
    </row>
    <row r="8" spans="2:20" ht="9.75" customHeight="1">
      <c r="B8" s="167"/>
      <c r="C8" s="168"/>
      <c r="D8" s="168"/>
      <c r="E8" s="168"/>
      <c r="F8" s="168"/>
      <c r="G8" s="168"/>
      <c r="H8" s="168"/>
      <c r="I8" s="168"/>
      <c r="J8" s="168"/>
      <c r="K8" s="168"/>
      <c r="L8" s="168"/>
      <c r="M8" s="257" t="s">
        <v>192</v>
      </c>
      <c r="N8" s="258" t="s">
        <v>192</v>
      </c>
      <c r="O8" s="259" t="s">
        <v>192</v>
      </c>
      <c r="P8" s="259" t="s">
        <v>192</v>
      </c>
      <c r="Q8" s="259" t="s">
        <v>192</v>
      </c>
      <c r="R8" s="260" t="s">
        <v>192</v>
      </c>
    </row>
    <row r="9" spans="2:20" ht="12" customHeight="1" thickBot="1">
      <c r="B9" s="167"/>
      <c r="C9" s="168"/>
      <c r="D9" s="168"/>
      <c r="E9" s="168"/>
      <c r="F9" s="168"/>
      <c r="G9" s="168"/>
      <c r="H9" s="168"/>
      <c r="I9" s="168"/>
      <c r="J9" s="168"/>
      <c r="K9" s="168"/>
      <c r="L9" s="168"/>
      <c r="M9" s="169" t="s">
        <v>264</v>
      </c>
      <c r="N9" s="170"/>
      <c r="O9" s="171"/>
      <c r="P9" s="171"/>
      <c r="Q9" s="171"/>
      <c r="R9" s="172"/>
    </row>
    <row r="10" spans="2:20" ht="24" customHeight="1" thickTop="1">
      <c r="B10" s="676" t="s">
        <v>124</v>
      </c>
      <c r="C10" s="679" t="s">
        <v>125</v>
      </c>
      <c r="D10" s="679" t="s">
        <v>287</v>
      </c>
      <c r="E10" s="182" t="s">
        <v>297</v>
      </c>
      <c r="F10" s="183"/>
      <c r="G10" s="183"/>
      <c r="H10" s="183"/>
      <c r="I10" s="184"/>
      <c r="J10" s="184"/>
      <c r="K10" s="184"/>
      <c r="L10" s="183"/>
      <c r="M10" s="224">
        <f>老健の収支表!M33</f>
        <v>0</v>
      </c>
      <c r="N10" s="225">
        <f>老健の収支表!N33</f>
        <v>0</v>
      </c>
      <c r="O10" s="226">
        <f>老健の収支表!O33</f>
        <v>0</v>
      </c>
      <c r="P10" s="226">
        <f>老健の収支表!P33</f>
        <v>0</v>
      </c>
      <c r="Q10" s="226">
        <f>老健の収支表!Q33</f>
        <v>0</v>
      </c>
      <c r="R10" s="323">
        <f>老健の収支表!R33</f>
        <v>0</v>
      </c>
    </row>
    <row r="11" spans="2:20" ht="24" customHeight="1">
      <c r="B11" s="677"/>
      <c r="C11" s="680"/>
      <c r="D11" s="680"/>
      <c r="E11" s="188" t="s">
        <v>298</v>
      </c>
      <c r="F11" s="189"/>
      <c r="G11" s="189"/>
      <c r="H11" s="189"/>
      <c r="I11" s="190"/>
      <c r="J11" s="190"/>
      <c r="K11" s="190"/>
      <c r="L11" s="189"/>
      <c r="M11" s="599">
        <f>訪問看護の収支表!M37</f>
        <v>0</v>
      </c>
      <c r="N11" s="600">
        <f>訪問看護の収支表!N37</f>
        <v>0</v>
      </c>
      <c r="O11" s="217">
        <f>訪問看護の収支表!O37</f>
        <v>0</v>
      </c>
      <c r="P11" s="217">
        <f>訪問看護の収支表!P36</f>
        <v>0</v>
      </c>
      <c r="Q11" s="217">
        <f>訪問看護の収支表!Q37</f>
        <v>0</v>
      </c>
      <c r="R11" s="601">
        <f>訪問看護の収支表!R37</f>
        <v>0</v>
      </c>
    </row>
    <row r="12" spans="2:20" ht="24" customHeight="1" thickBot="1">
      <c r="B12" s="677"/>
      <c r="C12" s="680"/>
      <c r="D12" s="685"/>
      <c r="E12" s="652" t="s">
        <v>304</v>
      </c>
      <c r="F12" s="653"/>
      <c r="G12" s="653"/>
      <c r="H12" s="653"/>
      <c r="I12" s="654"/>
      <c r="J12" s="654"/>
      <c r="K12" s="654"/>
      <c r="L12" s="653"/>
      <c r="M12" s="655"/>
      <c r="N12" s="656"/>
      <c r="O12" s="657"/>
      <c r="P12" s="657"/>
      <c r="Q12" s="657"/>
      <c r="R12" s="658"/>
    </row>
    <row r="13" spans="2:20" ht="24" customHeight="1" thickBot="1">
      <c r="B13" s="677"/>
      <c r="C13" s="680"/>
      <c r="D13" s="608"/>
      <c r="E13" s="602"/>
      <c r="F13" s="602"/>
      <c r="G13" s="602" t="s">
        <v>138</v>
      </c>
      <c r="H13" s="602"/>
      <c r="I13" s="603"/>
      <c r="J13" s="603"/>
      <c r="K13" s="603"/>
      <c r="L13" s="613" t="s">
        <v>290</v>
      </c>
      <c r="M13" s="604">
        <f>SUM(M10:M12)</f>
        <v>0</v>
      </c>
      <c r="N13" s="605">
        <f>SUM(N10:N12)</f>
        <v>0</v>
      </c>
      <c r="O13" s="606">
        <f>SUM(O10:O12)</f>
        <v>0</v>
      </c>
      <c r="P13" s="606">
        <f t="shared" ref="P13:Q13" si="0">SUM(P10:P12)</f>
        <v>0</v>
      </c>
      <c r="Q13" s="606">
        <f t="shared" si="0"/>
        <v>0</v>
      </c>
      <c r="R13" s="607">
        <f>SUM(R10:R12)</f>
        <v>0</v>
      </c>
    </row>
    <row r="14" spans="2:20" ht="23.25" customHeight="1" thickTop="1">
      <c r="B14" s="677"/>
      <c r="C14" s="672" t="s">
        <v>139</v>
      </c>
      <c r="D14" s="686" t="s">
        <v>287</v>
      </c>
      <c r="E14" s="223" t="s">
        <v>297</v>
      </c>
      <c r="F14" s="223"/>
      <c r="G14" s="223"/>
      <c r="H14" s="223"/>
      <c r="I14" s="223"/>
      <c r="J14" s="223"/>
      <c r="K14" s="223"/>
      <c r="L14" s="223"/>
      <c r="M14" s="615">
        <f>老健の収支表!M43</f>
        <v>0</v>
      </c>
      <c r="N14" s="616">
        <f>老健の収支表!N43</f>
        <v>0</v>
      </c>
      <c r="O14" s="617">
        <f>老健の収支表!O43</f>
        <v>0</v>
      </c>
      <c r="P14" s="617">
        <f>老健の収支表!P43</f>
        <v>0</v>
      </c>
      <c r="Q14" s="617">
        <f>老健の収支表!Q43</f>
        <v>0</v>
      </c>
      <c r="R14" s="618">
        <f>老健の収支表!R43</f>
        <v>0</v>
      </c>
    </row>
    <row r="15" spans="2:20" ht="23.25" customHeight="1">
      <c r="B15" s="677"/>
      <c r="C15" s="673"/>
      <c r="D15" s="687"/>
      <c r="E15" s="231" t="s">
        <v>298</v>
      </c>
      <c r="F15" s="231"/>
      <c r="G15" s="231"/>
      <c r="H15" s="231"/>
      <c r="I15" s="231"/>
      <c r="J15" s="231"/>
      <c r="K15" s="231"/>
      <c r="L15" s="231"/>
      <c r="M15" s="619">
        <f>訪問看護の収支表!M47</f>
        <v>0</v>
      </c>
      <c r="N15" s="620">
        <f>訪問看護の収支表!N47</f>
        <v>0</v>
      </c>
      <c r="O15" s="621">
        <f>訪問看護の収支表!O47</f>
        <v>0</v>
      </c>
      <c r="P15" s="621">
        <f>訪問看護の収支表!P47</f>
        <v>0</v>
      </c>
      <c r="Q15" s="621">
        <f>訪問看護の収支表!Q47</f>
        <v>0</v>
      </c>
      <c r="R15" s="659">
        <f>訪問看護の収支表!R47</f>
        <v>0</v>
      </c>
    </row>
    <row r="16" spans="2:20" ht="23.25" customHeight="1" thickBot="1">
      <c r="B16" s="677"/>
      <c r="C16" s="673"/>
      <c r="D16" s="688"/>
      <c r="E16" s="663" t="s">
        <v>304</v>
      </c>
      <c r="F16" s="664"/>
      <c r="G16" s="664"/>
      <c r="H16" s="664"/>
      <c r="I16" s="664"/>
      <c r="J16" s="664"/>
      <c r="K16" s="664"/>
      <c r="L16" s="664"/>
      <c r="M16" s="660"/>
      <c r="N16" s="661"/>
      <c r="O16" s="662"/>
      <c r="P16" s="662"/>
      <c r="Q16" s="662"/>
      <c r="R16" s="622"/>
    </row>
    <row r="17" spans="2:18" ht="23.25" customHeight="1" thickBot="1">
      <c r="B17" s="677"/>
      <c r="C17" s="674"/>
      <c r="D17" s="670" t="s">
        <v>151</v>
      </c>
      <c r="E17" s="671"/>
      <c r="F17" s="671"/>
      <c r="G17" s="671"/>
      <c r="H17" s="671"/>
      <c r="I17" s="675" t="s">
        <v>152</v>
      </c>
      <c r="J17" s="675"/>
      <c r="K17" s="675"/>
      <c r="L17" s="675"/>
      <c r="M17" s="609">
        <f>SUM(M14:M16)</f>
        <v>0</v>
      </c>
      <c r="N17" s="610">
        <f>SUM(N14:N16)</f>
        <v>0</v>
      </c>
      <c r="O17" s="611">
        <f>SUM(O14:O16)</f>
        <v>0</v>
      </c>
      <c r="P17" s="611">
        <f t="shared" ref="P17:Q17" si="1">SUM(P14:P16)</f>
        <v>0</v>
      </c>
      <c r="Q17" s="611">
        <f t="shared" si="1"/>
        <v>0</v>
      </c>
      <c r="R17" s="612">
        <f>SUM(R14:R16)</f>
        <v>0</v>
      </c>
    </row>
    <row r="18" spans="2:18" ht="17.25" customHeight="1" thickTop="1" thickBot="1">
      <c r="B18" s="678"/>
      <c r="C18" s="712" t="s">
        <v>153</v>
      </c>
      <c r="D18" s="713"/>
      <c r="E18" s="713"/>
      <c r="F18" s="713"/>
      <c r="G18" s="713"/>
      <c r="H18" s="713"/>
      <c r="I18" s="714" t="s">
        <v>154</v>
      </c>
      <c r="J18" s="714"/>
      <c r="K18" s="714"/>
      <c r="L18" s="714"/>
      <c r="M18" s="286">
        <f>M13-M17</f>
        <v>0</v>
      </c>
      <c r="N18" s="287">
        <f>N13-N17</f>
        <v>0</v>
      </c>
      <c r="O18" s="288">
        <f>O13-O17</f>
        <v>0</v>
      </c>
      <c r="P18" s="288">
        <f t="shared" ref="P18:R18" si="2">P13-P17</f>
        <v>0</v>
      </c>
      <c r="Q18" s="288">
        <f t="shared" si="2"/>
        <v>0</v>
      </c>
      <c r="R18" s="614">
        <f t="shared" si="2"/>
        <v>0</v>
      </c>
    </row>
    <row r="19" spans="2:18" ht="18.75" customHeight="1" thickTop="1">
      <c r="B19" s="676" t="s">
        <v>155</v>
      </c>
      <c r="C19" s="679" t="s">
        <v>156</v>
      </c>
      <c r="D19" s="235" t="s">
        <v>157</v>
      </c>
      <c r="E19" s="236"/>
      <c r="F19" s="236"/>
      <c r="G19" s="236"/>
      <c r="H19" s="236"/>
      <c r="I19" s="236"/>
      <c r="J19" s="236"/>
      <c r="K19" s="236"/>
      <c r="L19" s="236"/>
      <c r="M19" s="334"/>
      <c r="N19" s="623"/>
      <c r="O19" s="624"/>
      <c r="P19" s="624"/>
      <c r="Q19" s="624"/>
      <c r="R19" s="337"/>
    </row>
    <row r="20" spans="2:18" ht="17.25" customHeight="1" thickBot="1">
      <c r="B20" s="677"/>
      <c r="C20" s="680"/>
      <c r="D20" s="681" t="s">
        <v>138</v>
      </c>
      <c r="E20" s="682"/>
      <c r="F20" s="682"/>
      <c r="G20" s="682"/>
      <c r="H20" s="682"/>
      <c r="I20" s="683" t="s">
        <v>158</v>
      </c>
      <c r="J20" s="683"/>
      <c r="K20" s="683"/>
      <c r="L20" s="683"/>
      <c r="M20" s="294">
        <f>M19</f>
        <v>0</v>
      </c>
      <c r="N20" s="295">
        <f>N19</f>
        <v>0</v>
      </c>
      <c r="O20" s="296">
        <f>O19</f>
        <v>0</v>
      </c>
      <c r="P20" s="296">
        <f t="shared" ref="P20:R20" si="3">P19</f>
        <v>0</v>
      </c>
      <c r="Q20" s="296">
        <f t="shared" si="3"/>
        <v>0</v>
      </c>
      <c r="R20" s="289">
        <f t="shared" si="3"/>
        <v>0</v>
      </c>
    </row>
    <row r="21" spans="2:18" ht="15" customHeight="1" thickTop="1">
      <c r="B21" s="677"/>
      <c r="C21" s="679" t="s">
        <v>159</v>
      </c>
      <c r="D21" s="236" t="s">
        <v>160</v>
      </c>
      <c r="E21" s="236"/>
      <c r="F21" s="236"/>
      <c r="G21" s="236"/>
      <c r="H21" s="236"/>
      <c r="I21" s="236"/>
      <c r="J21" s="236"/>
      <c r="K21" s="236"/>
      <c r="L21" s="236"/>
      <c r="M21" s="291">
        <f>SUM(M22:M23)</f>
        <v>0</v>
      </c>
      <c r="N21" s="292">
        <f>SUM(N22:N23)</f>
        <v>0</v>
      </c>
      <c r="O21" s="293">
        <f>SUM(O22:O23)</f>
        <v>0</v>
      </c>
      <c r="P21" s="293">
        <f t="shared" ref="P21:Q21" si="4">SUM(P22:P23)</f>
        <v>0</v>
      </c>
      <c r="Q21" s="293">
        <f t="shared" si="4"/>
        <v>0</v>
      </c>
      <c r="R21" s="625">
        <f>SUM(R22:R23)</f>
        <v>0</v>
      </c>
    </row>
    <row r="22" spans="2:18" ht="15" customHeight="1">
      <c r="B22" s="677"/>
      <c r="C22" s="680"/>
      <c r="D22" s="237"/>
      <c r="E22" s="238" t="s">
        <v>161</v>
      </c>
      <c r="F22" s="229"/>
      <c r="G22" s="229"/>
      <c r="H22" s="229"/>
      <c r="I22" s="229"/>
      <c r="J22" s="229"/>
      <c r="K22" s="229"/>
      <c r="L22" s="229"/>
      <c r="M22" s="329"/>
      <c r="N22" s="330"/>
      <c r="O22" s="331"/>
      <c r="P22" s="331"/>
      <c r="Q22" s="331"/>
      <c r="R22" s="338"/>
    </row>
    <row r="23" spans="2:18" ht="15" customHeight="1">
      <c r="B23" s="677"/>
      <c r="C23" s="680"/>
      <c r="D23" s="239"/>
      <c r="E23" s="238" t="s">
        <v>162</v>
      </c>
      <c r="F23" s="231"/>
      <c r="G23" s="231"/>
      <c r="H23" s="231"/>
      <c r="I23" s="231"/>
      <c r="J23" s="231"/>
      <c r="K23" s="229"/>
      <c r="L23" s="229"/>
      <c r="M23" s="329"/>
      <c r="N23" s="330"/>
      <c r="O23" s="331"/>
      <c r="P23" s="331"/>
      <c r="Q23" s="331"/>
      <c r="R23" s="338"/>
    </row>
    <row r="24" spans="2:18" ht="15" customHeight="1">
      <c r="B24" s="677"/>
      <c r="C24" s="680"/>
      <c r="D24" s="232" t="s">
        <v>163</v>
      </c>
      <c r="E24" s="232"/>
      <c r="F24" s="232"/>
      <c r="G24" s="232"/>
      <c r="H24" s="232"/>
      <c r="I24" s="232"/>
      <c r="J24" s="232"/>
      <c r="K24" s="232"/>
      <c r="L24" s="232"/>
      <c r="M24" s="631"/>
      <c r="N24" s="632"/>
      <c r="O24" s="633"/>
      <c r="P24" s="633"/>
      <c r="Q24" s="633"/>
      <c r="R24" s="634"/>
    </row>
    <row r="25" spans="2:18" ht="17.25" customHeight="1" thickBot="1">
      <c r="B25" s="677"/>
      <c r="C25" s="680"/>
      <c r="D25" s="681" t="s">
        <v>151</v>
      </c>
      <c r="E25" s="682"/>
      <c r="F25" s="682"/>
      <c r="G25" s="682"/>
      <c r="H25" s="682"/>
      <c r="I25" s="683" t="s">
        <v>164</v>
      </c>
      <c r="J25" s="683"/>
      <c r="K25" s="684"/>
      <c r="L25" s="684"/>
      <c r="M25" s="635">
        <f>SUM(M21,M24)</f>
        <v>0</v>
      </c>
      <c r="N25" s="636">
        <f>SUM(N21,N24)</f>
        <v>0</v>
      </c>
      <c r="O25" s="637">
        <f>SUM(O21,O24)</f>
        <v>0</v>
      </c>
      <c r="P25" s="637">
        <f t="shared" ref="P25:Q25" si="5">SUM(P21,P24)</f>
        <v>0</v>
      </c>
      <c r="Q25" s="637">
        <f t="shared" si="5"/>
        <v>0</v>
      </c>
      <c r="R25" s="638">
        <f>SUM(R21,R24)</f>
        <v>0</v>
      </c>
    </row>
    <row r="26" spans="2:18" ht="17.25" customHeight="1" thickBot="1">
      <c r="B26" s="677"/>
      <c r="C26" s="670" t="s">
        <v>153</v>
      </c>
      <c r="D26" s="671"/>
      <c r="E26" s="671"/>
      <c r="F26" s="671"/>
      <c r="G26" s="671"/>
      <c r="H26" s="671"/>
      <c r="I26" s="715" t="s">
        <v>165</v>
      </c>
      <c r="J26" s="715"/>
      <c r="K26" s="715"/>
      <c r="L26" s="715"/>
      <c r="M26" s="303">
        <f>M20-M25</f>
        <v>0</v>
      </c>
      <c r="N26" s="304">
        <f>N20-N25</f>
        <v>0</v>
      </c>
      <c r="O26" s="305">
        <f>O20-O25</f>
        <v>0</v>
      </c>
      <c r="P26" s="305">
        <f t="shared" ref="P26:Q26" si="6">P20-P25</f>
        <v>0</v>
      </c>
      <c r="Q26" s="305">
        <f t="shared" si="6"/>
        <v>0</v>
      </c>
      <c r="R26" s="320">
        <f>R20-R25</f>
        <v>0</v>
      </c>
    </row>
    <row r="27" spans="2:18" ht="17.25" customHeight="1" thickTop="1">
      <c r="B27" s="716" t="s">
        <v>166</v>
      </c>
      <c r="C27" s="717"/>
      <c r="D27" s="717"/>
      <c r="E27" s="717"/>
      <c r="F27" s="717"/>
      <c r="G27" s="717"/>
      <c r="H27" s="717"/>
      <c r="I27" s="718" t="s">
        <v>167</v>
      </c>
      <c r="J27" s="718"/>
      <c r="K27" s="718"/>
      <c r="L27" s="718"/>
      <c r="M27" s="306">
        <f>M13+M20</f>
        <v>0</v>
      </c>
      <c r="N27" s="307">
        <f>N13+N20</f>
        <v>0</v>
      </c>
      <c r="O27" s="308">
        <f>O13+O20</f>
        <v>0</v>
      </c>
      <c r="P27" s="308">
        <f t="shared" ref="P27:Q27" si="7">P13+P20</f>
        <v>0</v>
      </c>
      <c r="Q27" s="308">
        <f t="shared" si="7"/>
        <v>0</v>
      </c>
      <c r="R27" s="639">
        <f>R13+R20</f>
        <v>0</v>
      </c>
    </row>
    <row r="28" spans="2:18" ht="17.25" customHeight="1" thickBot="1">
      <c r="B28" s="719" t="s">
        <v>168</v>
      </c>
      <c r="C28" s="720"/>
      <c r="D28" s="720"/>
      <c r="E28" s="720"/>
      <c r="F28" s="720"/>
      <c r="G28" s="720"/>
      <c r="H28" s="720"/>
      <c r="I28" s="721" t="s">
        <v>169</v>
      </c>
      <c r="J28" s="721"/>
      <c r="K28" s="721"/>
      <c r="L28" s="721"/>
      <c r="M28" s="309">
        <f>M17+M25</f>
        <v>0</v>
      </c>
      <c r="N28" s="310">
        <f>N17+N25</f>
        <v>0</v>
      </c>
      <c r="O28" s="311">
        <f>O17+O25</f>
        <v>0</v>
      </c>
      <c r="P28" s="311">
        <f t="shared" ref="P28:Q28" si="8">P17+P25</f>
        <v>0</v>
      </c>
      <c r="Q28" s="311">
        <f t="shared" si="8"/>
        <v>0</v>
      </c>
      <c r="R28" s="322">
        <f>R17+R25</f>
        <v>0</v>
      </c>
    </row>
    <row r="29" spans="2:18" ht="17.25" customHeight="1" thickTop="1" thickBot="1">
      <c r="B29" s="709" t="s">
        <v>170</v>
      </c>
      <c r="C29" s="710"/>
      <c r="D29" s="710"/>
      <c r="E29" s="710"/>
      <c r="F29" s="710"/>
      <c r="G29" s="710"/>
      <c r="H29" s="710"/>
      <c r="I29" s="711" t="s">
        <v>171</v>
      </c>
      <c r="J29" s="711"/>
      <c r="K29" s="711"/>
      <c r="L29" s="711"/>
      <c r="M29" s="309">
        <f>M27-M28</f>
        <v>0</v>
      </c>
      <c r="N29" s="310">
        <f>N27-N28</f>
        <v>0</v>
      </c>
      <c r="O29" s="311">
        <f>O27-O28</f>
        <v>0</v>
      </c>
      <c r="P29" s="311">
        <f t="shared" ref="P29:Q29" si="9">P27-P28</f>
        <v>0</v>
      </c>
      <c r="Q29" s="311">
        <f t="shared" si="9"/>
        <v>0</v>
      </c>
      <c r="R29" s="322">
        <f>R27-R28</f>
        <v>0</v>
      </c>
    </row>
    <row r="30" spans="2:18" ht="17.25" customHeight="1" thickTop="1" thickBot="1">
      <c r="B30" s="693" t="s">
        <v>172</v>
      </c>
      <c r="C30" s="694"/>
      <c r="D30" s="694"/>
      <c r="E30" s="694"/>
      <c r="F30" s="694"/>
      <c r="G30" s="694"/>
      <c r="H30" s="694"/>
      <c r="I30" s="242"/>
      <c r="J30" s="242"/>
      <c r="K30" s="242"/>
      <c r="L30" s="243" t="s">
        <v>173</v>
      </c>
      <c r="M30" s="343"/>
      <c r="N30" s="344"/>
      <c r="O30" s="345"/>
      <c r="P30" s="345"/>
      <c r="Q30" s="345"/>
      <c r="R30" s="640"/>
    </row>
    <row r="31" spans="2:18" ht="17.25" customHeight="1" thickBot="1">
      <c r="B31" s="695" t="s">
        <v>174</v>
      </c>
      <c r="C31" s="696"/>
      <c r="D31" s="696"/>
      <c r="E31" s="696"/>
      <c r="F31" s="696"/>
      <c r="G31" s="696"/>
      <c r="H31" s="696"/>
      <c r="I31" s="697" t="s">
        <v>175</v>
      </c>
      <c r="J31" s="697"/>
      <c r="K31" s="697"/>
      <c r="L31" s="697"/>
      <c r="M31" s="303">
        <f>M29-M30</f>
        <v>0</v>
      </c>
      <c r="N31" s="304">
        <f>N29-N30</f>
        <v>0</v>
      </c>
      <c r="O31" s="305">
        <f>O29-O30</f>
        <v>0</v>
      </c>
      <c r="P31" s="305">
        <f t="shared" ref="P31:Q31" si="10">P29-P30</f>
        <v>0</v>
      </c>
      <c r="Q31" s="305">
        <f t="shared" si="10"/>
        <v>0</v>
      </c>
      <c r="R31" s="320">
        <f>R29-R30</f>
        <v>0</v>
      </c>
    </row>
    <row r="32" spans="2:18" ht="17.25" customHeight="1" thickTop="1" thickBot="1">
      <c r="B32" s="698" t="s">
        <v>176</v>
      </c>
      <c r="C32" s="699"/>
      <c r="D32" s="699"/>
      <c r="E32" s="699"/>
      <c r="F32" s="699"/>
      <c r="G32" s="699"/>
      <c r="H32" s="699"/>
      <c r="I32" s="700" t="s">
        <v>302</v>
      </c>
      <c r="J32" s="700"/>
      <c r="K32" s="700"/>
      <c r="L32" s="700"/>
      <c r="M32" s="303"/>
      <c r="N32" s="304"/>
      <c r="O32" s="305"/>
      <c r="P32" s="305"/>
      <c r="Q32" s="305"/>
      <c r="R32" s="641"/>
    </row>
    <row r="33" spans="2:20" ht="17.25" customHeight="1" thickTop="1">
      <c r="B33" s="701" t="s">
        <v>177</v>
      </c>
      <c r="C33" s="702"/>
      <c r="D33" s="702"/>
      <c r="E33" s="702"/>
      <c r="F33" s="702"/>
      <c r="G33" s="702"/>
      <c r="H33" s="702"/>
      <c r="I33" s="244"/>
      <c r="J33" s="244"/>
      <c r="K33" s="244"/>
      <c r="L33" s="245" t="s">
        <v>303</v>
      </c>
      <c r="M33" s="306">
        <f>SUM(M34:M35)</f>
        <v>0</v>
      </c>
      <c r="N33" s="307">
        <f>SUM(N34:N35)</f>
        <v>0</v>
      </c>
      <c r="O33" s="308">
        <f>SUM(O34:O35)</f>
        <v>0</v>
      </c>
      <c r="P33" s="308">
        <f t="shared" ref="P33:Q33" si="11">SUM(P34:P35)</f>
        <v>0</v>
      </c>
      <c r="Q33" s="308">
        <f t="shared" si="11"/>
        <v>0</v>
      </c>
      <c r="R33" s="639">
        <f>SUM(R34:R35)</f>
        <v>0</v>
      </c>
    </row>
    <row r="34" spans="2:20" ht="15" customHeight="1">
      <c r="B34" s="246"/>
      <c r="C34" s="703" t="s">
        <v>179</v>
      </c>
      <c r="D34" s="704"/>
      <c r="E34" s="704"/>
      <c r="F34" s="704"/>
      <c r="G34" s="704"/>
      <c r="H34" s="704"/>
      <c r="I34" s="247"/>
      <c r="J34" s="247"/>
      <c r="K34" s="247"/>
      <c r="L34" s="247"/>
      <c r="M34" s="347"/>
      <c r="N34" s="348"/>
      <c r="O34" s="349"/>
      <c r="P34" s="349"/>
      <c r="Q34" s="349"/>
      <c r="R34" s="350"/>
    </row>
    <row r="35" spans="2:20" ht="15" customHeight="1" thickBot="1">
      <c r="B35" s="249"/>
      <c r="C35" s="705" t="s">
        <v>180</v>
      </c>
      <c r="D35" s="706"/>
      <c r="E35" s="706"/>
      <c r="F35" s="706"/>
      <c r="G35" s="706"/>
      <c r="H35" s="706"/>
      <c r="I35" s="250"/>
      <c r="J35" s="250"/>
      <c r="K35" s="250"/>
      <c r="L35" s="250"/>
      <c r="M35" s="351"/>
      <c r="N35" s="352"/>
      <c r="O35" s="353"/>
      <c r="P35" s="353"/>
      <c r="Q35" s="353"/>
      <c r="R35" s="354"/>
    </row>
    <row r="36" spans="2:20" ht="18" customHeight="1" thickTop="1" thickBot="1">
      <c r="B36" s="707" t="s">
        <v>181</v>
      </c>
      <c r="C36" s="708"/>
      <c r="D36" s="708"/>
      <c r="E36" s="708"/>
      <c r="F36" s="708"/>
      <c r="G36" s="708"/>
      <c r="H36" s="708"/>
      <c r="I36" s="708"/>
      <c r="J36" s="689" t="s">
        <v>182</v>
      </c>
      <c r="K36" s="689"/>
      <c r="L36" s="689"/>
      <c r="M36" s="312">
        <f>M32-M33</f>
        <v>0</v>
      </c>
      <c r="N36" s="313">
        <f>N32-N33</f>
        <v>0</v>
      </c>
      <c r="O36" s="314">
        <f>O32-O33</f>
        <v>0</v>
      </c>
      <c r="P36" s="314">
        <f t="shared" ref="P36:Q36" si="12">P32-P33</f>
        <v>0</v>
      </c>
      <c r="Q36" s="314">
        <f t="shared" si="12"/>
        <v>0</v>
      </c>
      <c r="R36" s="315">
        <f>R32-R33</f>
        <v>0</v>
      </c>
    </row>
    <row r="37" spans="2:20" ht="18.75" customHeight="1" thickTop="1" thickBot="1">
      <c r="B37" s="690" t="s">
        <v>183</v>
      </c>
      <c r="C37" s="691"/>
      <c r="D37" s="691"/>
      <c r="E37" s="691"/>
      <c r="F37" s="691"/>
      <c r="G37" s="691"/>
      <c r="H37" s="691"/>
      <c r="I37" s="692" t="s">
        <v>184</v>
      </c>
      <c r="J37" s="692"/>
      <c r="K37" s="692"/>
      <c r="L37" s="692"/>
      <c r="M37" s="316"/>
      <c r="N37" s="317"/>
      <c r="O37" s="318"/>
      <c r="P37" s="318"/>
      <c r="Q37" s="318"/>
      <c r="R37" s="642"/>
    </row>
    <row r="38" spans="2:20" ht="3.75" customHeight="1">
      <c r="B38" s="251"/>
      <c r="C38" s="251"/>
      <c r="D38" s="251"/>
      <c r="E38" s="251"/>
      <c r="F38" s="251"/>
      <c r="G38" s="251"/>
      <c r="H38" s="251"/>
      <c r="I38" s="262"/>
      <c r="J38" s="262"/>
      <c r="K38" s="262"/>
      <c r="L38" s="262"/>
      <c r="M38" s="252"/>
      <c r="N38" s="252"/>
      <c r="O38" s="252"/>
      <c r="P38" s="252"/>
      <c r="Q38" s="252"/>
      <c r="R38" s="252"/>
    </row>
    <row r="39" spans="2:20" s="263" customFormat="1" ht="9" customHeight="1">
      <c r="B39" s="264"/>
      <c r="C39" s="265"/>
      <c r="D39" s="265"/>
      <c r="E39" s="265"/>
      <c r="F39" s="265"/>
      <c r="G39" s="265"/>
      <c r="H39" s="265"/>
      <c r="I39" s="265"/>
      <c r="J39" s="265"/>
      <c r="K39" s="265"/>
      <c r="L39" s="265"/>
      <c r="M39" s="241"/>
      <c r="N39" s="241"/>
      <c r="O39" s="241"/>
      <c r="P39" s="241"/>
      <c r="Q39" s="241"/>
      <c r="R39" s="241"/>
    </row>
    <row r="40" spans="2:20" s="263" customFormat="1" ht="16.5" customHeight="1">
      <c r="B40" s="377"/>
      <c r="C40" s="377"/>
      <c r="D40" s="377"/>
      <c r="E40" s="377"/>
      <c r="F40" s="377"/>
      <c r="G40" s="377"/>
      <c r="H40" s="377"/>
      <c r="I40" s="377"/>
      <c r="J40" s="377"/>
      <c r="K40" s="377"/>
      <c r="L40" s="377"/>
      <c r="M40" s="377"/>
      <c r="N40" s="378"/>
      <c r="O40" s="378"/>
      <c r="P40" s="378"/>
      <c r="Q40" s="378"/>
      <c r="R40" s="378"/>
      <c r="S40" s="377"/>
      <c r="T40" s="377"/>
    </row>
    <row r="41" spans="2:20" s="263" customFormat="1" ht="15.75" customHeight="1">
      <c r="B41" s="377"/>
      <c r="C41" s="377"/>
      <c r="D41" s="377"/>
      <c r="E41" s="377"/>
      <c r="F41" s="377"/>
      <c r="G41" s="377"/>
      <c r="H41" s="377"/>
      <c r="I41" s="377"/>
      <c r="J41" s="377"/>
      <c r="K41" s="377"/>
      <c r="L41" s="377"/>
      <c r="M41" s="377"/>
      <c r="N41" s="378"/>
      <c r="O41" s="378"/>
      <c r="P41" s="378"/>
      <c r="Q41" s="378"/>
      <c r="R41" s="378"/>
      <c r="S41" s="377"/>
      <c r="T41" s="377"/>
    </row>
    <row r="42" spans="2:20" s="263" customFormat="1" ht="18" customHeight="1">
      <c r="B42" s="377"/>
      <c r="C42" s="377"/>
      <c r="D42" s="377"/>
      <c r="E42" s="377"/>
      <c r="F42" s="377"/>
      <c r="G42" s="377"/>
      <c r="H42" s="377"/>
      <c r="I42" s="377"/>
      <c r="J42" s="377"/>
      <c r="K42" s="377"/>
      <c r="L42" s="377"/>
      <c r="M42" s="377"/>
      <c r="N42" s="378"/>
      <c r="O42" s="378"/>
      <c r="P42" s="378"/>
      <c r="Q42" s="378"/>
      <c r="R42" s="378"/>
      <c r="S42" s="377"/>
      <c r="T42" s="377"/>
    </row>
    <row r="43" spans="2:20" s="263" customFormat="1" ht="225.75" customHeight="1">
      <c r="N43" s="266"/>
      <c r="O43" s="266"/>
      <c r="P43" s="266"/>
      <c r="Q43" s="266"/>
      <c r="R43" s="266"/>
    </row>
    <row r="44" spans="2:20" s="263" customFormat="1" ht="17.25" customHeight="1">
      <c r="N44" s="266"/>
      <c r="O44" s="266"/>
      <c r="P44" s="266"/>
      <c r="Q44" s="266"/>
      <c r="R44" s="266"/>
    </row>
    <row r="45" spans="2:20" s="263" customFormat="1" ht="17.25" customHeight="1">
      <c r="N45" s="266"/>
      <c r="O45" s="266"/>
      <c r="P45" s="266"/>
      <c r="Q45" s="266"/>
      <c r="R45" s="266"/>
    </row>
    <row r="46" spans="2:20" s="263" customFormat="1" ht="17.25" customHeight="1">
      <c r="N46" s="266"/>
      <c r="O46" s="266"/>
      <c r="P46" s="266"/>
      <c r="Q46" s="266"/>
      <c r="R46" s="266"/>
    </row>
  </sheetData>
  <mergeCells count="39">
    <mergeCell ref="B29:H29"/>
    <mergeCell ref="I29:L29"/>
    <mergeCell ref="C18:H18"/>
    <mergeCell ref="I18:L18"/>
    <mergeCell ref="B19:B26"/>
    <mergeCell ref="C19:C20"/>
    <mergeCell ref="I26:L26"/>
    <mergeCell ref="B27:H27"/>
    <mergeCell ref="I27:L27"/>
    <mergeCell ref="B28:H28"/>
    <mergeCell ref="I28:L28"/>
    <mergeCell ref="J36:L36"/>
    <mergeCell ref="B37:H37"/>
    <mergeCell ref="I37:L37"/>
    <mergeCell ref="B30:H30"/>
    <mergeCell ref="B31:H31"/>
    <mergeCell ref="I31:L31"/>
    <mergeCell ref="B32:H32"/>
    <mergeCell ref="I32:L32"/>
    <mergeCell ref="B33:H33"/>
    <mergeCell ref="C34:H34"/>
    <mergeCell ref="C35:H35"/>
    <mergeCell ref="B36:I36"/>
    <mergeCell ref="Q3:R3"/>
    <mergeCell ref="R5:R6"/>
    <mergeCell ref="B7:L7"/>
    <mergeCell ref="C26:H26"/>
    <mergeCell ref="C14:C17"/>
    <mergeCell ref="D17:H17"/>
    <mergeCell ref="I17:L17"/>
    <mergeCell ref="B10:B18"/>
    <mergeCell ref="C10:C13"/>
    <mergeCell ref="D20:H20"/>
    <mergeCell ref="I20:L20"/>
    <mergeCell ref="C21:C25"/>
    <mergeCell ref="D25:H25"/>
    <mergeCell ref="I25:L25"/>
    <mergeCell ref="D10:D12"/>
    <mergeCell ref="D14:D16"/>
  </mergeCells>
  <phoneticPr fontId="2"/>
  <pageMargins left="0.86614173228346458" right="0.19685039370078741" top="0.51181102362204722" bottom="0.35433070866141736" header="0.31496062992125984" footer="0.11811023622047245"/>
  <pageSetup paperSize="9" scale="96" fitToWidth="0" orientation="portrait" r:id="rId1"/>
  <headerFooter alignWithMargins="0">
    <oddHeader>&amp;R【様式１６－１】</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2"/>
  <sheetViews>
    <sheetView view="pageBreakPreview" topLeftCell="B52" zoomScaleNormal="100" zoomScaleSheetLayoutView="100" workbookViewId="0">
      <selection activeCell="O75" sqref="O75"/>
    </sheetView>
  </sheetViews>
  <sheetFormatPr defaultColWidth="8" defaultRowHeight="17.25" customHeight="1"/>
  <cols>
    <col min="1" max="1" width="1.5" style="148" hidden="1" customWidth="1"/>
    <col min="2" max="3" width="3.125" style="148" customWidth="1"/>
    <col min="4" max="4" width="3" style="148" customWidth="1"/>
    <col min="5" max="5" width="2.625" style="148" customWidth="1"/>
    <col min="6" max="6" width="4.25" style="148" customWidth="1"/>
    <col min="7" max="7" width="3.375" style="148" customWidth="1"/>
    <col min="8" max="8" width="1.875" style="148" customWidth="1"/>
    <col min="9" max="9" width="4.125" style="148" bestFit="1" customWidth="1"/>
    <col min="10" max="10" width="2.125" style="148" customWidth="1"/>
    <col min="11" max="11" width="3.375" style="148" customWidth="1"/>
    <col min="12" max="12" width="2.375" style="148" customWidth="1"/>
    <col min="13" max="13" width="8.5" style="148" customWidth="1"/>
    <col min="14" max="18" width="8.5" style="153" customWidth="1"/>
    <col min="19" max="19" width="2.5" style="148" customWidth="1"/>
    <col min="20" max="20" width="12.625" style="148" customWidth="1"/>
    <col min="21" max="16384" width="8" style="148"/>
  </cols>
  <sheetData>
    <row r="1" spans="2:21" ht="17.25" customHeight="1">
      <c r="R1" s="281"/>
      <c r="T1" s="523"/>
    </row>
    <row r="2" spans="2:21" ht="1.5" customHeight="1"/>
    <row r="3" spans="2:21" ht="17.25" customHeight="1">
      <c r="B3" s="11" t="s">
        <v>276</v>
      </c>
      <c r="C3" s="11"/>
      <c r="D3" s="143"/>
      <c r="E3" s="143"/>
      <c r="F3" s="143"/>
      <c r="G3" s="143"/>
      <c r="H3" s="143"/>
      <c r="I3" s="143"/>
      <c r="J3" s="143"/>
      <c r="K3" s="143"/>
      <c r="L3" s="143"/>
      <c r="M3" s="144"/>
      <c r="N3" s="145"/>
      <c r="O3" s="145"/>
      <c r="P3" s="146" t="s">
        <v>120</v>
      </c>
      <c r="Q3" s="725"/>
      <c r="R3" s="725"/>
      <c r="S3" s="757"/>
      <c r="T3" s="757"/>
      <c r="U3" s="147"/>
    </row>
    <row r="4" spans="2:21" ht="11.25" customHeight="1">
      <c r="B4" s="149"/>
      <c r="C4" s="149"/>
      <c r="D4" s="149"/>
      <c r="E4" s="149"/>
      <c r="F4" s="149"/>
      <c r="G4" s="149"/>
      <c r="H4" s="149"/>
      <c r="I4" s="149"/>
      <c r="J4" s="149"/>
      <c r="K4" s="149"/>
      <c r="L4" s="149"/>
      <c r="M4" s="150"/>
      <c r="N4" s="151"/>
      <c r="O4" s="151"/>
      <c r="P4" s="152"/>
      <c r="R4" s="151"/>
      <c r="T4" s="150"/>
    </row>
    <row r="5" spans="2:21" s="158" customFormat="1" ht="14.25" customHeight="1">
      <c r="B5" s="282" t="s">
        <v>294</v>
      </c>
      <c r="C5" s="154"/>
      <c r="D5" s="154"/>
      <c r="E5" s="154"/>
      <c r="F5" s="154"/>
      <c r="G5" s="154"/>
      <c r="H5" s="154"/>
      <c r="I5" s="154"/>
      <c r="J5" s="154"/>
      <c r="K5" s="154"/>
      <c r="L5" s="154"/>
      <c r="M5" s="155"/>
      <c r="N5" s="151"/>
      <c r="O5" s="151"/>
      <c r="P5" s="156"/>
      <c r="Q5" s="157"/>
      <c r="R5" s="666" t="s">
        <v>121</v>
      </c>
      <c r="T5" s="740"/>
    </row>
    <row r="6" spans="2:21" ht="8.25" customHeight="1" thickBot="1">
      <c r="B6" s="159"/>
      <c r="C6" s="159"/>
      <c r="D6" s="160"/>
      <c r="E6" s="160"/>
      <c r="F6" s="160"/>
      <c r="G6" s="160"/>
      <c r="H6" s="160"/>
      <c r="I6" s="160"/>
      <c r="J6" s="160"/>
      <c r="K6" s="160"/>
      <c r="L6" s="160"/>
      <c r="M6" s="160"/>
      <c r="N6" s="161"/>
      <c r="O6" s="162"/>
      <c r="P6" s="161"/>
      <c r="Q6" s="163"/>
      <c r="R6" s="667"/>
      <c r="T6" s="741"/>
    </row>
    <row r="7" spans="2:21" ht="12.75" customHeight="1">
      <c r="B7" s="668"/>
      <c r="C7" s="669"/>
      <c r="D7" s="669"/>
      <c r="E7" s="669"/>
      <c r="F7" s="669"/>
      <c r="G7" s="669"/>
      <c r="H7" s="669"/>
      <c r="I7" s="669"/>
      <c r="J7" s="669"/>
      <c r="K7" s="669"/>
      <c r="L7" s="669"/>
      <c r="M7" s="164" t="s">
        <v>186</v>
      </c>
      <c r="N7" s="165" t="s">
        <v>187</v>
      </c>
      <c r="O7" s="166" t="s">
        <v>188</v>
      </c>
      <c r="P7" s="166" t="s">
        <v>189</v>
      </c>
      <c r="Q7" s="166" t="s">
        <v>190</v>
      </c>
      <c r="R7" s="261" t="s">
        <v>191</v>
      </c>
      <c r="T7" s="499" t="s">
        <v>122</v>
      </c>
    </row>
    <row r="8" spans="2:21" ht="9.75" customHeight="1">
      <c r="B8" s="167"/>
      <c r="C8" s="168"/>
      <c r="D8" s="168"/>
      <c r="E8" s="168"/>
      <c r="F8" s="168"/>
      <c r="G8" s="168"/>
      <c r="H8" s="168"/>
      <c r="I8" s="168"/>
      <c r="J8" s="168"/>
      <c r="K8" s="168"/>
      <c r="L8" s="168"/>
      <c r="M8" s="257" t="s">
        <v>192</v>
      </c>
      <c r="N8" s="258" t="s">
        <v>192</v>
      </c>
      <c r="O8" s="259" t="s">
        <v>192</v>
      </c>
      <c r="P8" s="259" t="s">
        <v>192</v>
      </c>
      <c r="Q8" s="259" t="s">
        <v>192</v>
      </c>
      <c r="R8" s="260" t="s">
        <v>192</v>
      </c>
      <c r="T8" s="742" t="s">
        <v>203</v>
      </c>
    </row>
    <row r="9" spans="2:21" ht="12" customHeight="1" thickBot="1">
      <c r="B9" s="167"/>
      <c r="C9" s="168"/>
      <c r="D9" s="168"/>
      <c r="E9" s="168"/>
      <c r="F9" s="168"/>
      <c r="G9" s="168"/>
      <c r="H9" s="168"/>
      <c r="I9" s="168"/>
      <c r="J9" s="168"/>
      <c r="K9" s="168"/>
      <c r="L9" s="168"/>
      <c r="M9" s="169" t="s">
        <v>264</v>
      </c>
      <c r="N9" s="170"/>
      <c r="O9" s="171"/>
      <c r="P9" s="171"/>
      <c r="Q9" s="171"/>
      <c r="R9" s="172"/>
      <c r="T9" s="743"/>
    </row>
    <row r="10" spans="2:21" ht="13.5" customHeight="1" thickTop="1">
      <c r="B10" s="755" t="s">
        <v>123</v>
      </c>
      <c r="C10" s="733" t="s">
        <v>12</v>
      </c>
      <c r="D10" s="734"/>
      <c r="E10" s="734"/>
      <c r="F10" s="267"/>
      <c r="G10" s="173" t="s">
        <v>9</v>
      </c>
      <c r="H10" s="173"/>
      <c r="I10" s="173"/>
      <c r="J10" s="173"/>
      <c r="K10" s="173"/>
      <c r="L10" s="173"/>
      <c r="M10" s="726"/>
      <c r="N10" s="728"/>
      <c r="O10" s="731"/>
      <c r="P10" s="731"/>
      <c r="Q10" s="731"/>
      <c r="R10" s="744"/>
      <c r="T10" s="746">
        <v>1</v>
      </c>
    </row>
    <row r="11" spans="2:21" ht="11.25" customHeight="1">
      <c r="B11" s="756"/>
      <c r="C11" s="174"/>
      <c r="D11" s="735" t="s">
        <v>13</v>
      </c>
      <c r="E11" s="735"/>
      <c r="F11" s="268"/>
      <c r="G11" s="175" t="s">
        <v>9</v>
      </c>
      <c r="H11" s="735" t="s">
        <v>23</v>
      </c>
      <c r="I11" s="735"/>
      <c r="J11" s="760"/>
      <c r="K11" s="760"/>
      <c r="L11" s="175" t="s">
        <v>9</v>
      </c>
      <c r="M11" s="727"/>
      <c r="N11" s="729"/>
      <c r="O11" s="732"/>
      <c r="P11" s="732"/>
      <c r="Q11" s="732"/>
      <c r="R11" s="745"/>
      <c r="T11" s="747"/>
    </row>
    <row r="12" spans="2:21" ht="3" customHeight="1">
      <c r="B12" s="756"/>
      <c r="C12" s="174"/>
      <c r="D12" s="176"/>
      <c r="E12" s="177"/>
      <c r="F12" s="176"/>
      <c r="G12" s="176"/>
      <c r="H12" s="176"/>
      <c r="I12" s="176"/>
      <c r="J12" s="176"/>
      <c r="K12" s="176"/>
      <c r="L12" s="176"/>
      <c r="M12" s="269"/>
      <c r="N12" s="270"/>
      <c r="O12" s="271"/>
      <c r="P12" s="271"/>
      <c r="Q12" s="271"/>
      <c r="R12" s="272"/>
      <c r="T12" s="273"/>
    </row>
    <row r="13" spans="2:21" ht="13.5" customHeight="1" thickBot="1">
      <c r="B13" s="756"/>
      <c r="C13" s="178"/>
      <c r="D13" s="761" t="s">
        <v>46</v>
      </c>
      <c r="E13" s="761"/>
      <c r="F13" s="761"/>
      <c r="G13" s="730"/>
      <c r="H13" s="730"/>
      <c r="I13" s="179" t="s">
        <v>9</v>
      </c>
      <c r="J13" s="179"/>
      <c r="K13" s="179"/>
      <c r="L13" s="179"/>
      <c r="M13" s="574"/>
      <c r="N13" s="575"/>
      <c r="O13" s="576"/>
      <c r="P13" s="576"/>
      <c r="Q13" s="576"/>
      <c r="R13" s="577"/>
      <c r="T13" s="578">
        <v>1</v>
      </c>
    </row>
    <row r="14" spans="2:21" ht="14.25" hidden="1" customHeight="1">
      <c r="B14" s="756"/>
      <c r="C14" s="180"/>
      <c r="D14" s="758" t="s">
        <v>291</v>
      </c>
      <c r="E14" s="758"/>
      <c r="F14" s="758"/>
      <c r="G14" s="759"/>
      <c r="H14" s="759"/>
      <c r="I14" s="181" t="s">
        <v>271</v>
      </c>
      <c r="J14" s="181"/>
      <c r="K14" s="181"/>
      <c r="L14" s="181"/>
      <c r="M14" s="277"/>
      <c r="N14" s="278"/>
      <c r="O14" s="279"/>
      <c r="P14" s="279"/>
      <c r="Q14" s="279"/>
      <c r="R14" s="280"/>
      <c r="T14" s="579">
        <v>1</v>
      </c>
    </row>
    <row r="15" spans="2:21" ht="4.5" hidden="1" customHeight="1" thickBot="1">
      <c r="B15" s="563"/>
      <c r="C15" s="180"/>
      <c r="D15" s="561"/>
      <c r="E15" s="561"/>
      <c r="F15" s="561"/>
      <c r="G15" s="562"/>
      <c r="H15" s="562"/>
      <c r="I15" s="181"/>
      <c r="J15" s="181"/>
      <c r="K15" s="181"/>
      <c r="L15" s="181"/>
      <c r="M15" s="277"/>
      <c r="N15" s="278"/>
      <c r="O15" s="279"/>
      <c r="P15" s="279"/>
      <c r="Q15" s="279"/>
      <c r="R15" s="280"/>
      <c r="T15" s="573"/>
    </row>
    <row r="16" spans="2:21" ht="15" customHeight="1" thickTop="1">
      <c r="B16" s="676" t="s">
        <v>124</v>
      </c>
      <c r="C16" s="679" t="s">
        <v>125</v>
      </c>
      <c r="D16" s="672" t="s">
        <v>126</v>
      </c>
      <c r="E16" s="182" t="s">
        <v>127</v>
      </c>
      <c r="F16" s="183"/>
      <c r="G16" s="183"/>
      <c r="H16" s="183"/>
      <c r="I16" s="184"/>
      <c r="J16" s="184"/>
      <c r="K16" s="184"/>
      <c r="L16" s="183"/>
      <c r="M16" s="224">
        <f>収入積算!W27</f>
        <v>0</v>
      </c>
      <c r="N16" s="225">
        <f t="shared" ref="N16:R20" si="0">$T16*N$10</f>
        <v>0</v>
      </c>
      <c r="O16" s="226">
        <f t="shared" si="0"/>
        <v>0</v>
      </c>
      <c r="P16" s="226">
        <f t="shared" si="0"/>
        <v>0</v>
      </c>
      <c r="Q16" s="226">
        <f t="shared" si="0"/>
        <v>0</v>
      </c>
      <c r="R16" s="323">
        <f t="shared" si="0"/>
        <v>0</v>
      </c>
      <c r="T16" s="226">
        <f>入所収入!H112</f>
        <v>0</v>
      </c>
    </row>
    <row r="17" spans="2:20" ht="15" customHeight="1">
      <c r="B17" s="677"/>
      <c r="C17" s="680"/>
      <c r="D17" s="673"/>
      <c r="E17" s="185" t="s">
        <v>29</v>
      </c>
      <c r="F17" s="186"/>
      <c r="G17" s="186"/>
      <c r="H17" s="186"/>
      <c r="I17" s="187"/>
      <c r="J17" s="187"/>
      <c r="K17" s="187"/>
      <c r="L17" s="186"/>
      <c r="M17" s="209">
        <f>収入積算!W34</f>
        <v>0</v>
      </c>
      <c r="N17" s="210">
        <f t="shared" si="0"/>
        <v>0</v>
      </c>
      <c r="O17" s="211">
        <f t="shared" si="0"/>
        <v>0</v>
      </c>
      <c r="P17" s="211">
        <f t="shared" si="0"/>
        <v>0</v>
      </c>
      <c r="Q17" s="211">
        <f t="shared" si="0"/>
        <v>0</v>
      </c>
      <c r="R17" s="212">
        <f t="shared" si="0"/>
        <v>0</v>
      </c>
      <c r="T17" s="211">
        <f>入所収入!H113</f>
        <v>0</v>
      </c>
    </row>
    <row r="18" spans="2:20" ht="15" customHeight="1">
      <c r="B18" s="677"/>
      <c r="C18" s="680"/>
      <c r="D18" s="673"/>
      <c r="E18" s="185" t="s">
        <v>30</v>
      </c>
      <c r="F18" s="186"/>
      <c r="G18" s="186"/>
      <c r="H18" s="186"/>
      <c r="I18" s="187"/>
      <c r="J18" s="187"/>
      <c r="K18" s="187"/>
      <c r="L18" s="186"/>
      <c r="M18" s="209">
        <f>収入積算!W37</f>
        <v>0</v>
      </c>
      <c r="N18" s="210">
        <f t="shared" si="0"/>
        <v>0</v>
      </c>
      <c r="O18" s="211">
        <f t="shared" si="0"/>
        <v>0</v>
      </c>
      <c r="P18" s="211">
        <f t="shared" si="0"/>
        <v>0</v>
      </c>
      <c r="Q18" s="211">
        <f t="shared" si="0"/>
        <v>0</v>
      </c>
      <c r="R18" s="212">
        <f t="shared" si="0"/>
        <v>0</v>
      </c>
      <c r="T18" s="211">
        <f>入所収入!H114</f>
        <v>0</v>
      </c>
    </row>
    <row r="19" spans="2:20" ht="15" customHeight="1">
      <c r="B19" s="677"/>
      <c r="C19" s="680"/>
      <c r="D19" s="673"/>
      <c r="E19" s="185" t="s">
        <v>128</v>
      </c>
      <c r="F19" s="186"/>
      <c r="G19" s="186"/>
      <c r="H19" s="186"/>
      <c r="I19" s="187"/>
      <c r="J19" s="187"/>
      <c r="K19" s="187"/>
      <c r="L19" s="186"/>
      <c r="M19" s="209">
        <f>収入積算!W38</f>
        <v>0</v>
      </c>
      <c r="N19" s="210">
        <f t="shared" si="0"/>
        <v>0</v>
      </c>
      <c r="O19" s="211">
        <f t="shared" si="0"/>
        <v>0</v>
      </c>
      <c r="P19" s="211">
        <f t="shared" si="0"/>
        <v>0</v>
      </c>
      <c r="Q19" s="211">
        <f t="shared" si="0"/>
        <v>0</v>
      </c>
      <c r="R19" s="212">
        <f t="shared" si="0"/>
        <v>0</v>
      </c>
      <c r="T19" s="211">
        <f>入所収入!H115</f>
        <v>0</v>
      </c>
    </row>
    <row r="20" spans="2:20" ht="15" customHeight="1">
      <c r="B20" s="677"/>
      <c r="C20" s="680"/>
      <c r="D20" s="673"/>
      <c r="E20" s="188" t="s">
        <v>83</v>
      </c>
      <c r="F20" s="189"/>
      <c r="G20" s="189"/>
      <c r="H20" s="189"/>
      <c r="I20" s="190"/>
      <c r="J20" s="190"/>
      <c r="K20" s="190"/>
      <c r="L20" s="189"/>
      <c r="M20" s="240">
        <f>収入積算!W39</f>
        <v>0</v>
      </c>
      <c r="N20" s="214">
        <f t="shared" si="0"/>
        <v>0</v>
      </c>
      <c r="O20" s="215">
        <f t="shared" si="0"/>
        <v>0</v>
      </c>
      <c r="P20" s="215">
        <f t="shared" si="0"/>
        <v>0</v>
      </c>
      <c r="Q20" s="215">
        <f t="shared" si="0"/>
        <v>0</v>
      </c>
      <c r="R20" s="216">
        <f t="shared" si="0"/>
        <v>0</v>
      </c>
      <c r="T20" s="215">
        <f>入所収入!H116</f>
        <v>0</v>
      </c>
    </row>
    <row r="21" spans="2:20" ht="17.25" customHeight="1" thickBot="1">
      <c r="B21" s="677"/>
      <c r="C21" s="680"/>
      <c r="D21" s="754"/>
      <c r="E21" s="736" t="s">
        <v>129</v>
      </c>
      <c r="F21" s="737"/>
      <c r="G21" s="737"/>
      <c r="H21" s="737"/>
      <c r="I21" s="737" t="s">
        <v>62</v>
      </c>
      <c r="J21" s="737"/>
      <c r="K21" s="737"/>
      <c r="L21" s="737"/>
      <c r="M21" s="191">
        <f t="shared" ref="M21:R21" si="1">SUM(M16:M20)</f>
        <v>0</v>
      </c>
      <c r="N21" s="192">
        <f t="shared" si="1"/>
        <v>0</v>
      </c>
      <c r="O21" s="193">
        <f t="shared" si="1"/>
        <v>0</v>
      </c>
      <c r="P21" s="193">
        <f t="shared" si="1"/>
        <v>0</v>
      </c>
      <c r="Q21" s="193">
        <f t="shared" si="1"/>
        <v>0</v>
      </c>
      <c r="R21" s="194">
        <f t="shared" si="1"/>
        <v>0</v>
      </c>
      <c r="T21" s="195">
        <f>SUM(T16:T20)</f>
        <v>0</v>
      </c>
    </row>
    <row r="22" spans="2:20" ht="15" customHeight="1">
      <c r="B22" s="677"/>
      <c r="C22" s="680"/>
      <c r="D22" s="673" t="s">
        <v>130</v>
      </c>
      <c r="E22" s="196" t="s">
        <v>127</v>
      </c>
      <c r="F22" s="197"/>
      <c r="G22" s="197"/>
      <c r="H22" s="197"/>
      <c r="I22" s="198"/>
      <c r="J22" s="198"/>
      <c r="K22" s="198"/>
      <c r="L22" s="197"/>
      <c r="M22" s="209"/>
      <c r="N22" s="205">
        <f t="shared" ref="N22:R26" si="2">$T22*N$10</f>
        <v>0</v>
      </c>
      <c r="O22" s="206">
        <f t="shared" si="2"/>
        <v>0</v>
      </c>
      <c r="P22" s="206">
        <f t="shared" si="2"/>
        <v>0</v>
      </c>
      <c r="Q22" s="206">
        <f t="shared" si="2"/>
        <v>0</v>
      </c>
      <c r="R22" s="207">
        <f t="shared" si="2"/>
        <v>0</v>
      </c>
      <c r="T22" s="248">
        <f>短期収入!H108</f>
        <v>0</v>
      </c>
    </row>
    <row r="23" spans="2:20" ht="15" customHeight="1">
      <c r="B23" s="677"/>
      <c r="C23" s="680"/>
      <c r="D23" s="673"/>
      <c r="E23" s="185" t="s">
        <v>43</v>
      </c>
      <c r="F23" s="186"/>
      <c r="G23" s="186"/>
      <c r="H23" s="186"/>
      <c r="I23" s="187"/>
      <c r="J23" s="187"/>
      <c r="K23" s="187"/>
      <c r="L23" s="186"/>
      <c r="M23" s="209"/>
      <c r="N23" s="210">
        <f t="shared" si="2"/>
        <v>0</v>
      </c>
      <c r="O23" s="211">
        <f t="shared" si="2"/>
        <v>0</v>
      </c>
      <c r="P23" s="211">
        <f t="shared" si="2"/>
        <v>0</v>
      </c>
      <c r="Q23" s="211">
        <f t="shared" si="2"/>
        <v>0</v>
      </c>
      <c r="R23" s="212">
        <f t="shared" si="2"/>
        <v>0</v>
      </c>
      <c r="T23" s="248">
        <f>短期収入!H109</f>
        <v>0</v>
      </c>
    </row>
    <row r="24" spans="2:20" ht="15" customHeight="1">
      <c r="B24" s="677"/>
      <c r="C24" s="680"/>
      <c r="D24" s="673"/>
      <c r="E24" s="185" t="s">
        <v>99</v>
      </c>
      <c r="F24" s="186"/>
      <c r="G24" s="186"/>
      <c r="H24" s="186"/>
      <c r="I24" s="187"/>
      <c r="J24" s="187"/>
      <c r="K24" s="187"/>
      <c r="L24" s="186"/>
      <c r="M24" s="209"/>
      <c r="N24" s="210">
        <f t="shared" si="2"/>
        <v>0</v>
      </c>
      <c r="O24" s="211">
        <f t="shared" si="2"/>
        <v>0</v>
      </c>
      <c r="P24" s="211">
        <f t="shared" si="2"/>
        <v>0</v>
      </c>
      <c r="Q24" s="211">
        <f t="shared" si="2"/>
        <v>0</v>
      </c>
      <c r="R24" s="212">
        <f t="shared" si="2"/>
        <v>0</v>
      </c>
      <c r="T24" s="248">
        <f>短期収入!H110</f>
        <v>0</v>
      </c>
    </row>
    <row r="25" spans="2:20" ht="15" customHeight="1">
      <c r="B25" s="677"/>
      <c r="C25" s="680"/>
      <c r="D25" s="673"/>
      <c r="E25" s="185" t="s">
        <v>128</v>
      </c>
      <c r="F25" s="186"/>
      <c r="G25" s="186"/>
      <c r="H25" s="186"/>
      <c r="I25" s="187"/>
      <c r="J25" s="187"/>
      <c r="K25" s="187"/>
      <c r="L25" s="186"/>
      <c r="M25" s="209"/>
      <c r="N25" s="210">
        <f t="shared" si="2"/>
        <v>0</v>
      </c>
      <c r="O25" s="211">
        <f t="shared" si="2"/>
        <v>0</v>
      </c>
      <c r="P25" s="211">
        <f t="shared" si="2"/>
        <v>0</v>
      </c>
      <c r="Q25" s="211">
        <f t="shared" si="2"/>
        <v>0</v>
      </c>
      <c r="R25" s="212">
        <f t="shared" si="2"/>
        <v>0</v>
      </c>
      <c r="T25" s="248">
        <f>短期収入!H111</f>
        <v>0</v>
      </c>
    </row>
    <row r="26" spans="2:20" ht="15" customHeight="1">
      <c r="B26" s="677"/>
      <c r="C26" s="680"/>
      <c r="D26" s="673"/>
      <c r="E26" s="188" t="s">
        <v>83</v>
      </c>
      <c r="F26" s="189"/>
      <c r="G26" s="189"/>
      <c r="H26" s="189"/>
      <c r="I26" s="190"/>
      <c r="J26" s="190"/>
      <c r="K26" s="190"/>
      <c r="L26" s="189"/>
      <c r="M26" s="209"/>
      <c r="N26" s="214">
        <f t="shared" si="2"/>
        <v>0</v>
      </c>
      <c r="O26" s="215">
        <f t="shared" si="2"/>
        <v>0</v>
      </c>
      <c r="P26" s="215">
        <f t="shared" si="2"/>
        <v>0</v>
      </c>
      <c r="Q26" s="215">
        <f t="shared" si="2"/>
        <v>0</v>
      </c>
      <c r="R26" s="216">
        <f t="shared" si="2"/>
        <v>0</v>
      </c>
      <c r="T26" s="248">
        <f>短期収入!H112</f>
        <v>0</v>
      </c>
    </row>
    <row r="27" spans="2:20" ht="17.25" customHeight="1" thickBot="1">
      <c r="B27" s="677"/>
      <c r="C27" s="680"/>
      <c r="D27" s="673"/>
      <c r="E27" s="736" t="s">
        <v>131</v>
      </c>
      <c r="F27" s="737"/>
      <c r="G27" s="737"/>
      <c r="H27" s="737"/>
      <c r="I27" s="737" t="s">
        <v>132</v>
      </c>
      <c r="J27" s="737"/>
      <c r="K27" s="737"/>
      <c r="L27" s="737"/>
      <c r="M27" s="191">
        <f t="shared" ref="M27:R27" si="3">SUM(M22:M26)</f>
        <v>0</v>
      </c>
      <c r="N27" s="192">
        <f t="shared" si="3"/>
        <v>0</v>
      </c>
      <c r="O27" s="193">
        <f t="shared" si="3"/>
        <v>0</v>
      </c>
      <c r="P27" s="193">
        <f t="shared" si="3"/>
        <v>0</v>
      </c>
      <c r="Q27" s="193">
        <f t="shared" si="3"/>
        <v>0</v>
      </c>
      <c r="R27" s="194">
        <f t="shared" si="3"/>
        <v>0</v>
      </c>
      <c r="T27" s="195">
        <f>SUM(T22:T26)</f>
        <v>0</v>
      </c>
    </row>
    <row r="28" spans="2:20" ht="17.25" customHeight="1" thickBot="1">
      <c r="B28" s="677"/>
      <c r="C28" s="680"/>
      <c r="D28" s="751" t="s">
        <v>133</v>
      </c>
      <c r="E28" s="752"/>
      <c r="F28" s="752"/>
      <c r="G28" s="752"/>
      <c r="H28" s="752"/>
      <c r="I28" s="752" t="s">
        <v>134</v>
      </c>
      <c r="J28" s="752"/>
      <c r="K28" s="752"/>
      <c r="L28" s="752"/>
      <c r="M28" s="199">
        <f t="shared" ref="M28:R28" si="4">M21+M27</f>
        <v>0</v>
      </c>
      <c r="N28" s="200">
        <f t="shared" si="4"/>
        <v>0</v>
      </c>
      <c r="O28" s="201">
        <f t="shared" si="4"/>
        <v>0</v>
      </c>
      <c r="P28" s="201">
        <f t="shared" si="4"/>
        <v>0</v>
      </c>
      <c r="Q28" s="201">
        <f t="shared" si="4"/>
        <v>0</v>
      </c>
      <c r="R28" s="202">
        <f t="shared" si="4"/>
        <v>0</v>
      </c>
      <c r="T28" s="203">
        <f>T21+T27</f>
        <v>0</v>
      </c>
    </row>
    <row r="29" spans="2:20" ht="15" customHeight="1">
      <c r="B29" s="677"/>
      <c r="C29" s="680"/>
      <c r="D29" s="753" t="s">
        <v>135</v>
      </c>
      <c r="E29" s="197" t="s">
        <v>127</v>
      </c>
      <c r="F29" s="197"/>
      <c r="G29" s="197"/>
      <c r="H29" s="197"/>
      <c r="I29" s="198"/>
      <c r="J29" s="198"/>
      <c r="K29" s="198"/>
      <c r="L29" s="197"/>
      <c r="M29" s="204">
        <f>収入積算!W59</f>
        <v>0</v>
      </c>
      <c r="N29" s="205">
        <f t="shared" ref="N29:R31" si="5">$T29*N$13</f>
        <v>0</v>
      </c>
      <c r="O29" s="206">
        <f t="shared" si="5"/>
        <v>0</v>
      </c>
      <c r="P29" s="206">
        <f t="shared" si="5"/>
        <v>0</v>
      </c>
      <c r="Q29" s="206">
        <f t="shared" si="5"/>
        <v>0</v>
      </c>
      <c r="R29" s="207">
        <f t="shared" si="5"/>
        <v>0</v>
      </c>
      <c r="T29" s="208">
        <f>通所収入!H84</f>
        <v>0</v>
      </c>
    </row>
    <row r="30" spans="2:20" ht="15" customHeight="1">
      <c r="B30" s="677"/>
      <c r="C30" s="680"/>
      <c r="D30" s="687"/>
      <c r="E30" s="186" t="s">
        <v>30</v>
      </c>
      <c r="F30" s="186"/>
      <c r="G30" s="186"/>
      <c r="H30" s="186"/>
      <c r="I30" s="187"/>
      <c r="J30" s="187"/>
      <c r="K30" s="187"/>
      <c r="L30" s="186"/>
      <c r="M30" s="209">
        <f>収入積算!W60</f>
        <v>0</v>
      </c>
      <c r="N30" s="210">
        <f t="shared" si="5"/>
        <v>0</v>
      </c>
      <c r="O30" s="211">
        <f t="shared" si="5"/>
        <v>0</v>
      </c>
      <c r="P30" s="211">
        <f t="shared" si="5"/>
        <v>0</v>
      </c>
      <c r="Q30" s="211">
        <f t="shared" si="5"/>
        <v>0</v>
      </c>
      <c r="R30" s="212">
        <f t="shared" si="5"/>
        <v>0</v>
      </c>
      <c r="T30" s="211">
        <f>通所収入!H85</f>
        <v>0</v>
      </c>
    </row>
    <row r="31" spans="2:20" ht="15" customHeight="1">
      <c r="B31" s="677"/>
      <c r="C31" s="680"/>
      <c r="D31" s="687"/>
      <c r="E31" s="189" t="s">
        <v>128</v>
      </c>
      <c r="F31" s="189"/>
      <c r="G31" s="189"/>
      <c r="H31" s="189"/>
      <c r="I31" s="190"/>
      <c r="J31" s="190"/>
      <c r="K31" s="190"/>
      <c r="L31" s="189"/>
      <c r="M31" s="213">
        <f>収入積算!W61</f>
        <v>0</v>
      </c>
      <c r="N31" s="214">
        <f t="shared" si="5"/>
        <v>0</v>
      </c>
      <c r="O31" s="215">
        <f t="shared" si="5"/>
        <v>0</v>
      </c>
      <c r="P31" s="215">
        <f t="shared" si="5"/>
        <v>0</v>
      </c>
      <c r="Q31" s="215">
        <f t="shared" si="5"/>
        <v>0</v>
      </c>
      <c r="R31" s="216">
        <f t="shared" si="5"/>
        <v>0</v>
      </c>
      <c r="T31" s="217">
        <f>通所収入!H86</f>
        <v>0</v>
      </c>
    </row>
    <row r="32" spans="2:20" ht="17.25" customHeight="1" thickBot="1">
      <c r="B32" s="677"/>
      <c r="C32" s="680"/>
      <c r="D32" s="688"/>
      <c r="E32" s="736" t="s">
        <v>136</v>
      </c>
      <c r="F32" s="737"/>
      <c r="G32" s="737"/>
      <c r="H32" s="737"/>
      <c r="I32" s="737" t="s">
        <v>137</v>
      </c>
      <c r="J32" s="737"/>
      <c r="K32" s="737"/>
      <c r="L32" s="737"/>
      <c r="M32" s="191">
        <f t="shared" ref="M32:R32" si="6">SUM(M29:M31)</f>
        <v>0</v>
      </c>
      <c r="N32" s="192">
        <f t="shared" si="6"/>
        <v>0</v>
      </c>
      <c r="O32" s="193">
        <f t="shared" si="6"/>
        <v>0</v>
      </c>
      <c r="P32" s="193">
        <f t="shared" si="6"/>
        <v>0</v>
      </c>
      <c r="Q32" s="193">
        <f t="shared" si="6"/>
        <v>0</v>
      </c>
      <c r="R32" s="194">
        <f t="shared" si="6"/>
        <v>0</v>
      </c>
      <c r="T32" s="195">
        <f>SUM(T29:T31)</f>
        <v>0</v>
      </c>
    </row>
    <row r="33" spans="2:20" ht="17.25" customHeight="1" thickBot="1">
      <c r="B33" s="677"/>
      <c r="C33" s="680"/>
      <c r="D33" s="749" t="s">
        <v>138</v>
      </c>
      <c r="E33" s="750"/>
      <c r="F33" s="750"/>
      <c r="G33" s="750"/>
      <c r="H33" s="750"/>
      <c r="I33" s="748" t="s">
        <v>289</v>
      </c>
      <c r="J33" s="748"/>
      <c r="K33" s="748"/>
      <c r="L33" s="748"/>
      <c r="M33" s="218">
        <f t="shared" ref="M33:R33" si="7">M28+M32</f>
        <v>0</v>
      </c>
      <c r="N33" s="557">
        <f t="shared" si="7"/>
        <v>0</v>
      </c>
      <c r="O33" s="569">
        <f t="shared" si="7"/>
        <v>0</v>
      </c>
      <c r="P33" s="568">
        <f t="shared" si="7"/>
        <v>0</v>
      </c>
      <c r="Q33" s="219">
        <f t="shared" si="7"/>
        <v>0</v>
      </c>
      <c r="R33" s="220">
        <f t="shared" si="7"/>
        <v>0</v>
      </c>
      <c r="T33" s="221">
        <f>T28+T32</f>
        <v>0</v>
      </c>
    </row>
    <row r="34" spans="2:20" ht="15" customHeight="1" thickTop="1">
      <c r="B34" s="677"/>
      <c r="C34" s="672" t="s">
        <v>139</v>
      </c>
      <c r="D34" s="222" t="s">
        <v>140</v>
      </c>
      <c r="E34" s="223"/>
      <c r="F34" s="223"/>
      <c r="G34" s="223"/>
      <c r="H34" s="223"/>
      <c r="I34" s="223"/>
      <c r="J34" s="223"/>
      <c r="K34" s="223"/>
      <c r="L34" s="223"/>
      <c r="M34" s="324"/>
      <c r="N34" s="325"/>
      <c r="O34" s="326"/>
      <c r="P34" s="326"/>
      <c r="Q34" s="327"/>
      <c r="R34" s="328"/>
      <c r="T34" s="738"/>
    </row>
    <row r="35" spans="2:20" ht="15" customHeight="1">
      <c r="B35" s="677"/>
      <c r="C35" s="673"/>
      <c r="D35" s="228" t="s">
        <v>141</v>
      </c>
      <c r="E35" s="229"/>
      <c r="F35" s="229"/>
      <c r="G35" s="229"/>
      <c r="H35" s="229"/>
      <c r="I35" s="229"/>
      <c r="J35" s="229"/>
      <c r="K35" s="229"/>
      <c r="L35" s="229"/>
      <c r="M35" s="329"/>
      <c r="N35" s="330"/>
      <c r="O35" s="331"/>
      <c r="P35" s="331"/>
      <c r="Q35" s="332"/>
      <c r="R35" s="333"/>
      <c r="T35" s="739"/>
    </row>
    <row r="36" spans="2:20" ht="15" customHeight="1">
      <c r="B36" s="677"/>
      <c r="C36" s="673"/>
      <c r="D36" s="228"/>
      <c r="E36" s="229" t="s">
        <v>142</v>
      </c>
      <c r="F36" s="229"/>
      <c r="G36" s="229"/>
      <c r="H36" s="229"/>
      <c r="I36" s="229"/>
      <c r="J36" s="229"/>
      <c r="K36" s="229"/>
      <c r="L36" s="229"/>
      <c r="M36" s="329"/>
      <c r="N36" s="330"/>
      <c r="O36" s="331"/>
      <c r="P36" s="331"/>
      <c r="Q36" s="332"/>
      <c r="R36" s="333"/>
      <c r="T36" s="227"/>
    </row>
    <row r="37" spans="2:20" ht="15" customHeight="1">
      <c r="B37" s="677"/>
      <c r="C37" s="673"/>
      <c r="D37" s="228" t="s">
        <v>143</v>
      </c>
      <c r="E37" s="229"/>
      <c r="F37" s="229"/>
      <c r="G37" s="229"/>
      <c r="H37" s="229"/>
      <c r="I37" s="229"/>
      <c r="J37" s="229"/>
      <c r="K37" s="229"/>
      <c r="L37" s="229"/>
      <c r="M37" s="329"/>
      <c r="N37" s="330"/>
      <c r="O37" s="331"/>
      <c r="P37" s="331"/>
      <c r="Q37" s="332"/>
      <c r="R37" s="333"/>
      <c r="T37" s="227"/>
    </row>
    <row r="38" spans="2:20" ht="15" customHeight="1">
      <c r="B38" s="677"/>
      <c r="C38" s="673"/>
      <c r="D38" s="228"/>
      <c r="E38" s="229" t="s">
        <v>144</v>
      </c>
      <c r="F38" s="229"/>
      <c r="G38" s="229"/>
      <c r="H38" s="229"/>
      <c r="I38" s="229"/>
      <c r="J38" s="229"/>
      <c r="K38" s="229"/>
      <c r="L38" s="229"/>
      <c r="M38" s="329"/>
      <c r="N38" s="330"/>
      <c r="O38" s="331"/>
      <c r="P38" s="331"/>
      <c r="Q38" s="332"/>
      <c r="R38" s="333"/>
      <c r="T38" s="227"/>
    </row>
    <row r="39" spans="2:20" ht="15" customHeight="1">
      <c r="B39" s="677"/>
      <c r="C39" s="673"/>
      <c r="D39" s="228" t="s">
        <v>145</v>
      </c>
      <c r="E39" s="229"/>
      <c r="F39" s="229"/>
      <c r="G39" s="229"/>
      <c r="H39" s="229"/>
      <c r="I39" s="229"/>
      <c r="J39" s="229"/>
      <c r="K39" s="229"/>
      <c r="L39" s="229"/>
      <c r="M39" s="329"/>
      <c r="N39" s="330"/>
      <c r="O39" s="331"/>
      <c r="P39" s="331"/>
      <c r="Q39" s="332"/>
      <c r="R39" s="333"/>
      <c r="T39" s="227"/>
    </row>
    <row r="40" spans="2:20" ht="15" customHeight="1">
      <c r="B40" s="677"/>
      <c r="C40" s="673"/>
      <c r="D40" s="228"/>
      <c r="E40" s="229" t="s">
        <v>146</v>
      </c>
      <c r="F40" s="229"/>
      <c r="G40" s="229"/>
      <c r="H40" s="229"/>
      <c r="I40" s="229"/>
      <c r="J40" s="229"/>
      <c r="K40" s="229"/>
      <c r="L40" s="229"/>
      <c r="M40" s="329"/>
      <c r="N40" s="330"/>
      <c r="O40" s="331"/>
      <c r="P40" s="331"/>
      <c r="Q40" s="332"/>
      <c r="R40" s="333"/>
      <c r="T40" s="227"/>
    </row>
    <row r="41" spans="2:20" ht="15" customHeight="1">
      <c r="B41" s="677"/>
      <c r="C41" s="673"/>
      <c r="D41" s="230" t="s">
        <v>147</v>
      </c>
      <c r="E41" s="231"/>
      <c r="F41" s="231"/>
      <c r="G41" s="231"/>
      <c r="H41" s="231"/>
      <c r="I41" s="231"/>
      <c r="J41" s="231"/>
      <c r="K41" s="231"/>
      <c r="L41" s="231"/>
      <c r="M41" s="329"/>
      <c r="N41" s="330"/>
      <c r="O41" s="331"/>
      <c r="P41" s="331"/>
      <c r="Q41" s="332"/>
      <c r="R41" s="333"/>
      <c r="T41" s="227"/>
    </row>
    <row r="42" spans="2:20" ht="15.75" customHeight="1">
      <c r="B42" s="677"/>
      <c r="C42" s="673"/>
      <c r="D42" s="230" t="s">
        <v>148</v>
      </c>
      <c r="E42" s="231"/>
      <c r="F42" s="231"/>
      <c r="G42" s="231"/>
      <c r="H42" s="231"/>
      <c r="I42" s="231"/>
      <c r="J42" s="232" t="s">
        <v>149</v>
      </c>
      <c r="K42" s="232"/>
      <c r="L42" s="233" t="s">
        <v>150</v>
      </c>
      <c r="M42" s="329"/>
      <c r="N42" s="330"/>
      <c r="O42" s="331"/>
      <c r="P42" s="331"/>
      <c r="Q42" s="332"/>
      <c r="R42" s="333"/>
      <c r="T42" s="227"/>
    </row>
    <row r="43" spans="2:20" ht="17.25" customHeight="1" thickBot="1">
      <c r="B43" s="677"/>
      <c r="C43" s="674"/>
      <c r="D43" s="723" t="s">
        <v>151</v>
      </c>
      <c r="E43" s="724"/>
      <c r="F43" s="724"/>
      <c r="G43" s="724"/>
      <c r="H43" s="724"/>
      <c r="I43" s="722" t="s">
        <v>152</v>
      </c>
      <c r="J43" s="722"/>
      <c r="K43" s="722"/>
      <c r="L43" s="722"/>
      <c r="M43" s="283"/>
      <c r="N43" s="284"/>
      <c r="O43" s="285"/>
      <c r="P43" s="285"/>
      <c r="Q43" s="285"/>
      <c r="R43" s="289"/>
      <c r="T43" s="234"/>
    </row>
    <row r="44" spans="2:20" ht="17.25" customHeight="1" thickTop="1" thickBot="1">
      <c r="B44" s="678"/>
      <c r="C44" s="712" t="s">
        <v>153</v>
      </c>
      <c r="D44" s="713"/>
      <c r="E44" s="713"/>
      <c r="F44" s="713"/>
      <c r="G44" s="713"/>
      <c r="H44" s="713"/>
      <c r="I44" s="714" t="s">
        <v>154</v>
      </c>
      <c r="J44" s="714"/>
      <c r="K44" s="714"/>
      <c r="L44" s="714"/>
      <c r="M44" s="286"/>
      <c r="N44" s="287"/>
      <c r="O44" s="288"/>
      <c r="P44" s="288"/>
      <c r="Q44" s="288"/>
      <c r="R44" s="290"/>
      <c r="T44" s="234"/>
    </row>
    <row r="45" spans="2:20" ht="18.75" customHeight="1" thickTop="1">
      <c r="B45" s="676" t="s">
        <v>155</v>
      </c>
      <c r="C45" s="679" t="s">
        <v>156</v>
      </c>
      <c r="D45" s="235" t="s">
        <v>157</v>
      </c>
      <c r="E45" s="236"/>
      <c r="F45" s="236"/>
      <c r="G45" s="236"/>
      <c r="H45" s="236"/>
      <c r="I45" s="236"/>
      <c r="J45" s="236"/>
      <c r="K45" s="236"/>
      <c r="L45" s="236"/>
      <c r="M45" s="334"/>
      <c r="N45" s="335"/>
      <c r="O45" s="336"/>
      <c r="P45" s="336"/>
      <c r="Q45" s="336"/>
      <c r="R45" s="337"/>
      <c r="T45" s="227"/>
    </row>
    <row r="46" spans="2:20" ht="17.25" customHeight="1" thickBot="1">
      <c r="B46" s="677"/>
      <c r="C46" s="680"/>
      <c r="D46" s="681" t="s">
        <v>138</v>
      </c>
      <c r="E46" s="682"/>
      <c r="F46" s="682"/>
      <c r="G46" s="682"/>
      <c r="H46" s="682"/>
      <c r="I46" s="683" t="s">
        <v>158</v>
      </c>
      <c r="J46" s="683"/>
      <c r="K46" s="683"/>
      <c r="L46" s="683"/>
      <c r="M46" s="294"/>
      <c r="N46" s="295"/>
      <c r="O46" s="296"/>
      <c r="P46" s="296"/>
      <c r="Q46" s="296"/>
      <c r="R46" s="297"/>
      <c r="T46" s="234"/>
    </row>
    <row r="47" spans="2:20" ht="15" customHeight="1" thickTop="1">
      <c r="B47" s="677"/>
      <c r="C47" s="679" t="s">
        <v>159</v>
      </c>
      <c r="D47" s="236" t="s">
        <v>160</v>
      </c>
      <c r="E47" s="236"/>
      <c r="F47" s="236"/>
      <c r="G47" s="236"/>
      <c r="H47" s="236"/>
      <c r="I47" s="236"/>
      <c r="J47" s="236"/>
      <c r="K47" s="236"/>
      <c r="L47" s="236"/>
      <c r="M47" s="291"/>
      <c r="N47" s="292"/>
      <c r="O47" s="293"/>
      <c r="P47" s="293"/>
      <c r="Q47" s="293"/>
      <c r="R47" s="298"/>
      <c r="T47" s="227"/>
    </row>
    <row r="48" spans="2:20" ht="15" customHeight="1">
      <c r="B48" s="677"/>
      <c r="C48" s="680"/>
      <c r="D48" s="237"/>
      <c r="E48" s="238" t="s">
        <v>161</v>
      </c>
      <c r="F48" s="229"/>
      <c r="G48" s="229"/>
      <c r="H48" s="229"/>
      <c r="I48" s="229"/>
      <c r="J48" s="229"/>
      <c r="K48" s="229"/>
      <c r="L48" s="229"/>
      <c r="M48" s="329"/>
      <c r="N48" s="330"/>
      <c r="O48" s="331"/>
      <c r="P48" s="331"/>
      <c r="Q48" s="331"/>
      <c r="R48" s="338"/>
      <c r="T48" s="227"/>
    </row>
    <row r="49" spans="2:20" ht="15" customHeight="1">
      <c r="B49" s="677"/>
      <c r="C49" s="680"/>
      <c r="D49" s="239"/>
      <c r="E49" s="238" t="s">
        <v>162</v>
      </c>
      <c r="F49" s="231"/>
      <c r="G49" s="231"/>
      <c r="H49" s="231"/>
      <c r="I49" s="231"/>
      <c r="J49" s="231"/>
      <c r="K49" s="229"/>
      <c r="L49" s="229"/>
      <c r="M49" s="329"/>
      <c r="N49" s="330"/>
      <c r="O49" s="331"/>
      <c r="P49" s="331"/>
      <c r="Q49" s="331"/>
      <c r="R49" s="338"/>
      <c r="T49" s="227"/>
    </row>
    <row r="50" spans="2:20" ht="15" customHeight="1">
      <c r="B50" s="677"/>
      <c r="C50" s="680"/>
      <c r="D50" s="232" t="s">
        <v>163</v>
      </c>
      <c r="E50" s="232"/>
      <c r="F50" s="232"/>
      <c r="G50" s="232"/>
      <c r="H50" s="232"/>
      <c r="I50" s="232"/>
      <c r="J50" s="232"/>
      <c r="K50" s="232"/>
      <c r="L50" s="232"/>
      <c r="M50" s="339"/>
      <c r="N50" s="340"/>
      <c r="O50" s="341"/>
      <c r="P50" s="341"/>
      <c r="Q50" s="341"/>
      <c r="R50" s="342"/>
      <c r="T50" s="227"/>
    </row>
    <row r="51" spans="2:20" ht="17.25" customHeight="1" thickBot="1">
      <c r="B51" s="677"/>
      <c r="C51" s="680"/>
      <c r="D51" s="681" t="s">
        <v>151</v>
      </c>
      <c r="E51" s="682"/>
      <c r="F51" s="682"/>
      <c r="G51" s="682"/>
      <c r="H51" s="682"/>
      <c r="I51" s="683" t="s">
        <v>164</v>
      </c>
      <c r="J51" s="683"/>
      <c r="K51" s="684"/>
      <c r="L51" s="684"/>
      <c r="M51" s="299"/>
      <c r="N51" s="300"/>
      <c r="O51" s="301"/>
      <c r="P51" s="301"/>
      <c r="Q51" s="301"/>
      <c r="R51" s="302"/>
      <c r="T51" s="234"/>
    </row>
    <row r="52" spans="2:20" ht="17.25" customHeight="1" thickBot="1">
      <c r="B52" s="677"/>
      <c r="C52" s="670" t="s">
        <v>153</v>
      </c>
      <c r="D52" s="671"/>
      <c r="E52" s="671"/>
      <c r="F52" s="671"/>
      <c r="G52" s="671"/>
      <c r="H52" s="671"/>
      <c r="I52" s="715" t="s">
        <v>165</v>
      </c>
      <c r="J52" s="715"/>
      <c r="K52" s="715"/>
      <c r="L52" s="715"/>
      <c r="M52" s="303"/>
      <c r="N52" s="304"/>
      <c r="O52" s="305"/>
      <c r="P52" s="305"/>
      <c r="Q52" s="305"/>
      <c r="R52" s="320"/>
      <c r="T52" s="241"/>
    </row>
    <row r="53" spans="2:20" ht="17.25" customHeight="1" thickTop="1">
      <c r="B53" s="716" t="s">
        <v>166</v>
      </c>
      <c r="C53" s="717"/>
      <c r="D53" s="717"/>
      <c r="E53" s="717"/>
      <c r="F53" s="717"/>
      <c r="G53" s="717"/>
      <c r="H53" s="717"/>
      <c r="I53" s="718" t="s">
        <v>167</v>
      </c>
      <c r="J53" s="718"/>
      <c r="K53" s="718"/>
      <c r="L53" s="718"/>
      <c r="M53" s="306"/>
      <c r="N53" s="307"/>
      <c r="O53" s="308"/>
      <c r="P53" s="308"/>
      <c r="Q53" s="308"/>
      <c r="R53" s="321"/>
      <c r="T53" s="234"/>
    </row>
    <row r="54" spans="2:20" ht="17.25" customHeight="1" thickBot="1">
      <c r="B54" s="719" t="s">
        <v>168</v>
      </c>
      <c r="C54" s="720"/>
      <c r="D54" s="720"/>
      <c r="E54" s="720"/>
      <c r="F54" s="720"/>
      <c r="G54" s="720"/>
      <c r="H54" s="720"/>
      <c r="I54" s="721" t="s">
        <v>169</v>
      </c>
      <c r="J54" s="721"/>
      <c r="K54" s="721"/>
      <c r="L54" s="721"/>
      <c r="M54" s="309"/>
      <c r="N54" s="310"/>
      <c r="O54" s="311"/>
      <c r="P54" s="311"/>
      <c r="Q54" s="311"/>
      <c r="R54" s="322"/>
      <c r="T54" s="234"/>
    </row>
    <row r="55" spans="2:20" ht="17.25" customHeight="1" thickTop="1" thickBot="1">
      <c r="B55" s="709" t="s">
        <v>170</v>
      </c>
      <c r="C55" s="710"/>
      <c r="D55" s="710"/>
      <c r="E55" s="710"/>
      <c r="F55" s="710"/>
      <c r="G55" s="710"/>
      <c r="H55" s="710"/>
      <c r="I55" s="711" t="s">
        <v>171</v>
      </c>
      <c r="J55" s="711"/>
      <c r="K55" s="711"/>
      <c r="L55" s="711"/>
      <c r="M55" s="303"/>
      <c r="N55" s="304"/>
      <c r="O55" s="305"/>
      <c r="P55" s="305"/>
      <c r="Q55" s="305"/>
      <c r="R55" s="320"/>
      <c r="T55" s="234"/>
    </row>
    <row r="56" spans="2:20" ht="17.25" customHeight="1" thickTop="1" thickBot="1">
      <c r="B56" s="693" t="s">
        <v>172</v>
      </c>
      <c r="C56" s="694"/>
      <c r="D56" s="694"/>
      <c r="E56" s="694"/>
      <c r="F56" s="694"/>
      <c r="G56" s="694"/>
      <c r="H56" s="694"/>
      <c r="I56" s="242"/>
      <c r="J56" s="242"/>
      <c r="K56" s="242"/>
      <c r="L56" s="243" t="s">
        <v>173</v>
      </c>
      <c r="M56" s="343"/>
      <c r="N56" s="344"/>
      <c r="O56" s="345"/>
      <c r="P56" s="345"/>
      <c r="Q56" s="345"/>
      <c r="R56" s="346"/>
      <c r="T56" s="227"/>
    </row>
    <row r="57" spans="2:20" ht="17.25" customHeight="1" thickBot="1">
      <c r="B57" s="695" t="s">
        <v>174</v>
      </c>
      <c r="C57" s="696"/>
      <c r="D57" s="696"/>
      <c r="E57" s="696"/>
      <c r="F57" s="696"/>
      <c r="G57" s="696"/>
      <c r="H57" s="696"/>
      <c r="I57" s="697" t="s">
        <v>175</v>
      </c>
      <c r="J57" s="697"/>
      <c r="K57" s="697"/>
      <c r="L57" s="697"/>
      <c r="M57" s="303"/>
      <c r="N57" s="304"/>
      <c r="O57" s="305"/>
      <c r="P57" s="305"/>
      <c r="Q57" s="305"/>
      <c r="R57" s="320"/>
      <c r="T57" s="234"/>
    </row>
    <row r="58" spans="2:20" ht="17.25" customHeight="1" thickTop="1" thickBot="1">
      <c r="B58" s="698" t="s">
        <v>176</v>
      </c>
      <c r="C58" s="699"/>
      <c r="D58" s="699"/>
      <c r="E58" s="699"/>
      <c r="F58" s="699"/>
      <c r="G58" s="699"/>
      <c r="H58" s="699"/>
      <c r="I58" s="700" t="s">
        <v>204</v>
      </c>
      <c r="J58" s="700"/>
      <c r="K58" s="700"/>
      <c r="L58" s="700"/>
      <c r="M58" s="303"/>
      <c r="N58" s="304"/>
      <c r="O58" s="305"/>
      <c r="P58" s="305"/>
      <c r="Q58" s="305"/>
      <c r="R58" s="320"/>
      <c r="T58" s="234"/>
    </row>
    <row r="59" spans="2:20" ht="17.25" customHeight="1" thickTop="1">
      <c r="B59" s="701" t="s">
        <v>177</v>
      </c>
      <c r="C59" s="702"/>
      <c r="D59" s="702"/>
      <c r="E59" s="702"/>
      <c r="F59" s="702"/>
      <c r="G59" s="702"/>
      <c r="H59" s="702"/>
      <c r="I59" s="244"/>
      <c r="J59" s="244"/>
      <c r="K59" s="244"/>
      <c r="L59" s="245" t="s">
        <v>178</v>
      </c>
      <c r="M59" s="306"/>
      <c r="N59" s="307"/>
      <c r="O59" s="308"/>
      <c r="P59" s="308"/>
      <c r="Q59" s="308"/>
      <c r="R59" s="321"/>
      <c r="T59" s="234"/>
    </row>
    <row r="60" spans="2:20" ht="15" customHeight="1">
      <c r="B60" s="246"/>
      <c r="C60" s="703" t="s">
        <v>179</v>
      </c>
      <c r="D60" s="704"/>
      <c r="E60" s="704"/>
      <c r="F60" s="704"/>
      <c r="G60" s="704"/>
      <c r="H60" s="704"/>
      <c r="I60" s="247"/>
      <c r="J60" s="247"/>
      <c r="K60" s="247"/>
      <c r="L60" s="247"/>
      <c r="M60" s="347"/>
      <c r="N60" s="348"/>
      <c r="O60" s="349"/>
      <c r="P60" s="349"/>
      <c r="Q60" s="349"/>
      <c r="R60" s="350"/>
      <c r="T60" s="227"/>
    </row>
    <row r="61" spans="2:20" ht="15" customHeight="1" thickBot="1">
      <c r="B61" s="249"/>
      <c r="C61" s="705" t="s">
        <v>180</v>
      </c>
      <c r="D61" s="706"/>
      <c r="E61" s="706"/>
      <c r="F61" s="706"/>
      <c r="G61" s="706"/>
      <c r="H61" s="706"/>
      <c r="I61" s="250"/>
      <c r="J61" s="250"/>
      <c r="K61" s="250"/>
      <c r="L61" s="250"/>
      <c r="M61" s="351"/>
      <c r="N61" s="352"/>
      <c r="O61" s="353"/>
      <c r="P61" s="353"/>
      <c r="Q61" s="353"/>
      <c r="R61" s="354"/>
      <c r="T61" s="227"/>
    </row>
    <row r="62" spans="2:20" ht="18" customHeight="1" thickTop="1" thickBot="1">
      <c r="B62" s="707" t="s">
        <v>181</v>
      </c>
      <c r="C62" s="708"/>
      <c r="D62" s="708"/>
      <c r="E62" s="708"/>
      <c r="F62" s="708"/>
      <c r="G62" s="708"/>
      <c r="H62" s="708"/>
      <c r="I62" s="708"/>
      <c r="J62" s="689" t="s">
        <v>182</v>
      </c>
      <c r="K62" s="689"/>
      <c r="L62" s="689"/>
      <c r="M62" s="312"/>
      <c r="N62" s="313"/>
      <c r="O62" s="314"/>
      <c r="P62" s="314"/>
      <c r="Q62" s="314"/>
      <c r="R62" s="315"/>
      <c r="T62" s="234"/>
    </row>
    <row r="63" spans="2:20" ht="18.75" customHeight="1" thickTop="1" thickBot="1">
      <c r="B63" s="690" t="s">
        <v>183</v>
      </c>
      <c r="C63" s="691"/>
      <c r="D63" s="691"/>
      <c r="E63" s="691"/>
      <c r="F63" s="691"/>
      <c r="G63" s="691"/>
      <c r="H63" s="691"/>
      <c r="I63" s="692" t="s">
        <v>184</v>
      </c>
      <c r="J63" s="692"/>
      <c r="K63" s="692"/>
      <c r="L63" s="692"/>
      <c r="M63" s="316"/>
      <c r="N63" s="317"/>
      <c r="O63" s="318"/>
      <c r="P63" s="318"/>
      <c r="Q63" s="318"/>
      <c r="R63" s="319"/>
      <c r="T63" s="241"/>
    </row>
    <row r="64" spans="2:20" ht="3.75" customHeight="1">
      <c r="B64" s="251"/>
      <c r="C64" s="251"/>
      <c r="D64" s="251"/>
      <c r="E64" s="251"/>
      <c r="F64" s="251"/>
      <c r="G64" s="251"/>
      <c r="H64" s="251"/>
      <c r="I64" s="262"/>
      <c r="J64" s="262"/>
      <c r="K64" s="262"/>
      <c r="L64" s="262"/>
      <c r="M64" s="252"/>
      <c r="N64" s="252"/>
      <c r="O64" s="252"/>
      <c r="P64" s="252"/>
      <c r="Q64" s="252"/>
      <c r="R64" s="252"/>
      <c r="T64" s="252"/>
    </row>
    <row r="65" spans="2:21" s="263" customFormat="1" ht="9" customHeight="1">
      <c r="B65" s="264"/>
      <c r="C65" s="265"/>
      <c r="D65" s="265"/>
      <c r="E65" s="265"/>
      <c r="F65" s="265"/>
      <c r="G65" s="265"/>
      <c r="H65" s="265"/>
      <c r="I65" s="265"/>
      <c r="J65" s="265"/>
      <c r="K65" s="265"/>
      <c r="L65" s="265"/>
      <c r="M65" s="241"/>
      <c r="N65" s="241"/>
      <c r="O65" s="241"/>
      <c r="P65" s="241"/>
      <c r="Q65" s="241"/>
      <c r="R65" s="241"/>
      <c r="T65" s="241"/>
    </row>
    <row r="66" spans="2:21" s="263" customFormat="1" ht="16.5" customHeight="1">
      <c r="B66" s="377"/>
      <c r="C66" s="377"/>
      <c r="D66" s="377"/>
      <c r="E66" s="377"/>
      <c r="F66" s="377"/>
      <c r="G66" s="377"/>
      <c r="H66" s="377"/>
      <c r="I66" s="377"/>
      <c r="J66" s="377"/>
      <c r="K66" s="377"/>
      <c r="L66" s="377"/>
      <c r="M66" s="377"/>
      <c r="N66" s="378"/>
      <c r="O66" s="378"/>
      <c r="P66" s="378"/>
      <c r="Q66" s="378"/>
      <c r="R66" s="378"/>
      <c r="S66" s="377"/>
      <c r="T66" s="377"/>
      <c r="U66" s="377"/>
    </row>
    <row r="67" spans="2:21" s="263" customFormat="1" ht="15.75" customHeight="1">
      <c r="B67" s="377"/>
      <c r="C67" s="377"/>
      <c r="D67" s="377"/>
      <c r="E67" s="377"/>
      <c r="F67" s="377"/>
      <c r="G67" s="377"/>
      <c r="H67" s="377"/>
      <c r="I67" s="377"/>
      <c r="J67" s="377"/>
      <c r="K67" s="377"/>
      <c r="L67" s="377"/>
      <c r="M67" s="377"/>
      <c r="N67" s="378"/>
      <c r="O67" s="378"/>
      <c r="P67" s="378"/>
      <c r="Q67" s="378"/>
      <c r="R67" s="378"/>
      <c r="S67" s="377"/>
      <c r="T67" s="377"/>
      <c r="U67" s="377"/>
    </row>
    <row r="68" spans="2:21" s="263" customFormat="1" ht="18" customHeight="1">
      <c r="B68" s="377"/>
      <c r="C68" s="377"/>
      <c r="D68" s="377"/>
      <c r="E68" s="377"/>
      <c r="F68" s="377"/>
      <c r="G68" s="377"/>
      <c r="H68" s="377"/>
      <c r="I68" s="377"/>
      <c r="J68" s="377"/>
      <c r="K68" s="377"/>
      <c r="L68" s="377"/>
      <c r="M68" s="377"/>
      <c r="N68" s="378"/>
      <c r="O68" s="378"/>
      <c r="P68" s="378"/>
      <c r="Q68" s="378"/>
      <c r="R68" s="378"/>
      <c r="S68" s="377"/>
      <c r="T68" s="377"/>
      <c r="U68" s="377"/>
    </row>
    <row r="69" spans="2:21" s="263" customFormat="1" ht="48.75" customHeight="1">
      <c r="N69" s="266"/>
      <c r="O69" s="266"/>
      <c r="P69" s="266"/>
      <c r="Q69" s="266"/>
      <c r="R69" s="266"/>
    </row>
    <row r="70" spans="2:21" s="263" customFormat="1" ht="17.25" customHeight="1">
      <c r="N70" s="266"/>
      <c r="O70" s="266"/>
      <c r="P70" s="266"/>
      <c r="Q70" s="266"/>
      <c r="R70" s="266"/>
    </row>
    <row r="71" spans="2:21" s="263" customFormat="1" ht="17.25" customHeight="1">
      <c r="N71" s="266"/>
      <c r="O71" s="266"/>
      <c r="P71" s="266"/>
      <c r="Q71" s="266"/>
      <c r="R71" s="266"/>
    </row>
    <row r="72" spans="2:21" s="263" customFormat="1" ht="17.25" customHeight="1">
      <c r="N72" s="266"/>
      <c r="O72" s="266"/>
      <c r="P72" s="266"/>
      <c r="Q72" s="266"/>
      <c r="R72" s="266"/>
    </row>
  </sheetData>
  <mergeCells count="70">
    <mergeCell ref="B10:B14"/>
    <mergeCell ref="S3:T3"/>
    <mergeCell ref="D14:F14"/>
    <mergeCell ref="G14:H14"/>
    <mergeCell ref="J11:K11"/>
    <mergeCell ref="D13:F13"/>
    <mergeCell ref="D16:D21"/>
    <mergeCell ref="I21:L21"/>
    <mergeCell ref="I28:L28"/>
    <mergeCell ref="I27:L27"/>
    <mergeCell ref="I32:L32"/>
    <mergeCell ref="B16:B44"/>
    <mergeCell ref="E21:H21"/>
    <mergeCell ref="T34:T35"/>
    <mergeCell ref="T5:T6"/>
    <mergeCell ref="T8:T9"/>
    <mergeCell ref="R10:R11"/>
    <mergeCell ref="Q10:Q11"/>
    <mergeCell ref="T10:T11"/>
    <mergeCell ref="I33:L33"/>
    <mergeCell ref="I44:L44"/>
    <mergeCell ref="C34:C43"/>
    <mergeCell ref="D33:H33"/>
    <mergeCell ref="D28:H28"/>
    <mergeCell ref="D29:D32"/>
    <mergeCell ref="E32:H32"/>
    <mergeCell ref="C44:H44"/>
    <mergeCell ref="I46:L46"/>
    <mergeCell ref="D43:H43"/>
    <mergeCell ref="Q3:R3"/>
    <mergeCell ref="B7:L7"/>
    <mergeCell ref="D22:D27"/>
    <mergeCell ref="R5:R6"/>
    <mergeCell ref="M10:M11"/>
    <mergeCell ref="N10:N11"/>
    <mergeCell ref="G13:H13"/>
    <mergeCell ref="O10:O11"/>
    <mergeCell ref="P10:P11"/>
    <mergeCell ref="C10:E10"/>
    <mergeCell ref="D11:E11"/>
    <mergeCell ref="H11:I11"/>
    <mergeCell ref="E27:H27"/>
    <mergeCell ref="C16:C33"/>
    <mergeCell ref="I43:L43"/>
    <mergeCell ref="B58:H58"/>
    <mergeCell ref="I54:L54"/>
    <mergeCell ref="B55:H55"/>
    <mergeCell ref="B53:H53"/>
    <mergeCell ref="B54:H54"/>
    <mergeCell ref="I51:L51"/>
    <mergeCell ref="I55:L55"/>
    <mergeCell ref="B56:H56"/>
    <mergeCell ref="B45:B52"/>
    <mergeCell ref="I52:L52"/>
    <mergeCell ref="C52:H52"/>
    <mergeCell ref="C45:C46"/>
    <mergeCell ref="I53:L53"/>
    <mergeCell ref="D46:H46"/>
    <mergeCell ref="D51:H51"/>
    <mergeCell ref="C47:C51"/>
    <mergeCell ref="B63:H63"/>
    <mergeCell ref="J62:L62"/>
    <mergeCell ref="I63:L63"/>
    <mergeCell ref="C61:H61"/>
    <mergeCell ref="I57:L57"/>
    <mergeCell ref="I58:L58"/>
    <mergeCell ref="B62:I62"/>
    <mergeCell ref="B59:H59"/>
    <mergeCell ref="C60:H60"/>
    <mergeCell ref="B57:H57"/>
  </mergeCells>
  <phoneticPr fontId="2"/>
  <pageMargins left="0.86614173228346458" right="0.19685039370078741" top="0.51181102362204722" bottom="0.35433070866141736" header="0.31496062992125984" footer="0.11811023622047245"/>
  <pageSetup paperSize="9" scale="83" fitToWidth="0" orientation="portrait" r:id="rId1"/>
  <headerFooter alignWithMargins="0">
    <oddHeader>&amp;R【様式１６－２】</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
  <sheetViews>
    <sheetView view="pageBreakPreview" topLeftCell="B1" zoomScale="110" zoomScaleNormal="100" zoomScaleSheetLayoutView="110" workbookViewId="0">
      <selection activeCell="W40" sqref="W40"/>
    </sheetView>
  </sheetViews>
  <sheetFormatPr defaultColWidth="8" defaultRowHeight="17.25" customHeight="1"/>
  <cols>
    <col min="1" max="1" width="1.5" style="148" hidden="1" customWidth="1"/>
    <col min="2" max="3" width="3.125" style="148" customWidth="1"/>
    <col min="4" max="4" width="3" style="148" customWidth="1"/>
    <col min="5" max="5" width="2.625" style="148" customWidth="1"/>
    <col min="6" max="6" width="4.25" style="148" customWidth="1"/>
    <col min="7" max="7" width="3.375" style="148" customWidth="1"/>
    <col min="8" max="8" width="1.875" style="148" customWidth="1"/>
    <col min="9" max="9" width="4.125" style="148" bestFit="1" customWidth="1"/>
    <col min="10" max="10" width="2.125" style="148" customWidth="1"/>
    <col min="11" max="11" width="3.375" style="148" customWidth="1"/>
    <col min="12" max="12" width="2" style="148" customWidth="1"/>
    <col min="13" max="13" width="8.5" style="148" customWidth="1"/>
    <col min="14" max="18" width="8.5" style="153" customWidth="1"/>
    <col min="19" max="19" width="0.875" style="148" customWidth="1"/>
    <col min="20" max="20" width="9.25" style="148" customWidth="1"/>
    <col min="21" max="21" width="0.125" style="148" customWidth="1"/>
    <col min="22" max="16384" width="8" style="148"/>
  </cols>
  <sheetData>
    <row r="1" spans="2:21" ht="17.25" customHeight="1">
      <c r="R1" s="281"/>
      <c r="T1" s="523"/>
    </row>
    <row r="2" spans="2:21" ht="1.5" customHeight="1"/>
    <row r="3" spans="2:21" ht="17.25" customHeight="1">
      <c r="B3" s="11" t="s">
        <v>276</v>
      </c>
      <c r="C3" s="11"/>
      <c r="D3" s="143"/>
      <c r="E3" s="143"/>
      <c r="F3" s="143"/>
      <c r="G3" s="143"/>
      <c r="H3" s="143"/>
      <c r="I3" s="143"/>
      <c r="J3" s="143"/>
      <c r="K3" s="143"/>
      <c r="L3" s="143"/>
      <c r="M3" s="144"/>
      <c r="N3" s="145"/>
      <c r="O3" s="145"/>
      <c r="P3" s="146" t="s">
        <v>120</v>
      </c>
      <c r="Q3" s="665"/>
      <c r="R3" s="665"/>
      <c r="S3" s="757"/>
      <c r="T3" s="757"/>
      <c r="U3" s="147"/>
    </row>
    <row r="4" spans="2:21" ht="11.25" customHeight="1">
      <c r="B4" s="149"/>
      <c r="C4" s="149"/>
      <c r="D4" s="149"/>
      <c r="E4" s="149"/>
      <c r="F4" s="149"/>
      <c r="G4" s="149"/>
      <c r="H4" s="149"/>
      <c r="I4" s="149"/>
      <c r="J4" s="149"/>
      <c r="K4" s="149"/>
      <c r="L4" s="149"/>
      <c r="M4" s="150"/>
      <c r="N4" s="151"/>
      <c r="O4" s="151"/>
      <c r="P4" s="152"/>
      <c r="R4" s="151"/>
      <c r="T4" s="150"/>
    </row>
    <row r="5" spans="2:21" s="158" customFormat="1" ht="14.25" customHeight="1">
      <c r="B5" s="282" t="s">
        <v>295</v>
      </c>
      <c r="C5" s="154"/>
      <c r="D5" s="154"/>
      <c r="E5" s="154"/>
      <c r="F5" s="154"/>
      <c r="G5" s="154"/>
      <c r="H5" s="154"/>
      <c r="I5" s="154"/>
      <c r="J5" s="154"/>
      <c r="K5" s="154"/>
      <c r="L5" s="154"/>
      <c r="M5" s="155"/>
      <c r="N5" s="151"/>
      <c r="O5" s="151"/>
      <c r="P5" s="156"/>
      <c r="Q5" s="157"/>
      <c r="R5" s="666" t="s">
        <v>121</v>
      </c>
      <c r="T5" s="740"/>
    </row>
    <row r="6" spans="2:21" ht="8.25" customHeight="1" thickBot="1">
      <c r="B6" s="159"/>
      <c r="C6" s="159"/>
      <c r="D6" s="160"/>
      <c r="E6" s="160"/>
      <c r="F6" s="160"/>
      <c r="G6" s="160"/>
      <c r="H6" s="160"/>
      <c r="I6" s="160"/>
      <c r="J6" s="160"/>
      <c r="K6" s="160"/>
      <c r="L6" s="160"/>
      <c r="M6" s="160"/>
      <c r="N6" s="161"/>
      <c r="O6" s="162"/>
      <c r="P6" s="161"/>
      <c r="Q6" s="163"/>
      <c r="R6" s="667"/>
      <c r="T6" s="741"/>
    </row>
    <row r="7" spans="2:21" ht="12.75" customHeight="1">
      <c r="B7" s="668"/>
      <c r="C7" s="669"/>
      <c r="D7" s="669"/>
      <c r="E7" s="669"/>
      <c r="F7" s="669"/>
      <c r="G7" s="669"/>
      <c r="H7" s="669"/>
      <c r="I7" s="669"/>
      <c r="J7" s="669"/>
      <c r="K7" s="669"/>
      <c r="L7" s="669"/>
      <c r="M7" s="164" t="s">
        <v>186</v>
      </c>
      <c r="N7" s="165" t="s">
        <v>187</v>
      </c>
      <c r="O7" s="166" t="s">
        <v>188</v>
      </c>
      <c r="P7" s="166" t="s">
        <v>189</v>
      </c>
      <c r="Q7" s="166" t="s">
        <v>190</v>
      </c>
      <c r="R7" s="261" t="s">
        <v>191</v>
      </c>
      <c r="T7" s="499" t="s">
        <v>122</v>
      </c>
    </row>
    <row r="8" spans="2:21" ht="9.75" customHeight="1">
      <c r="B8" s="167"/>
      <c r="C8" s="168"/>
      <c r="D8" s="168"/>
      <c r="E8" s="168"/>
      <c r="F8" s="168"/>
      <c r="G8" s="168"/>
      <c r="H8" s="168"/>
      <c r="I8" s="168"/>
      <c r="J8" s="168"/>
      <c r="K8" s="168"/>
      <c r="L8" s="168"/>
      <c r="M8" s="257" t="s">
        <v>192</v>
      </c>
      <c r="N8" s="258" t="s">
        <v>192</v>
      </c>
      <c r="O8" s="259" t="s">
        <v>192</v>
      </c>
      <c r="P8" s="259" t="s">
        <v>192</v>
      </c>
      <c r="Q8" s="259" t="s">
        <v>192</v>
      </c>
      <c r="R8" s="260" t="s">
        <v>192</v>
      </c>
      <c r="T8" s="742" t="s">
        <v>203</v>
      </c>
    </row>
    <row r="9" spans="2:21" ht="12.75" customHeight="1" thickBot="1">
      <c r="B9" s="643"/>
      <c r="C9" s="644"/>
      <c r="D9" s="644"/>
      <c r="E9" s="644"/>
      <c r="F9" s="644"/>
      <c r="G9" s="644"/>
      <c r="H9" s="644"/>
      <c r="I9" s="644"/>
      <c r="J9" s="644"/>
      <c r="K9" s="644"/>
      <c r="L9" s="644"/>
      <c r="M9" s="645" t="s">
        <v>264</v>
      </c>
      <c r="N9" s="646"/>
      <c r="O9" s="647"/>
      <c r="P9" s="647"/>
      <c r="Q9" s="647"/>
      <c r="R9" s="648"/>
      <c r="T9" s="743"/>
    </row>
    <row r="10" spans="2:21" ht="13.5" hidden="1" customHeight="1" thickTop="1">
      <c r="B10" s="755" t="s">
        <v>123</v>
      </c>
      <c r="C10" s="733" t="s">
        <v>12</v>
      </c>
      <c r="D10" s="734"/>
      <c r="E10" s="734"/>
      <c r="F10" s="267"/>
      <c r="G10" s="173" t="s">
        <v>9</v>
      </c>
      <c r="H10" s="173"/>
      <c r="I10" s="173"/>
      <c r="J10" s="173"/>
      <c r="K10" s="173"/>
      <c r="L10" s="173"/>
      <c r="M10" s="726"/>
      <c r="N10" s="728"/>
      <c r="O10" s="731"/>
      <c r="P10" s="731"/>
      <c r="Q10" s="731"/>
      <c r="R10" s="744"/>
      <c r="T10" s="746">
        <v>1</v>
      </c>
    </row>
    <row r="11" spans="2:21" ht="11.25" hidden="1" customHeight="1">
      <c r="B11" s="756"/>
      <c r="C11" s="174"/>
      <c r="D11" s="735" t="s">
        <v>13</v>
      </c>
      <c r="E11" s="735"/>
      <c r="F11" s="268"/>
      <c r="G11" s="175" t="s">
        <v>9</v>
      </c>
      <c r="H11" s="735" t="s">
        <v>23</v>
      </c>
      <c r="I11" s="735"/>
      <c r="J11" s="760"/>
      <c r="K11" s="760"/>
      <c r="L11" s="175" t="s">
        <v>9</v>
      </c>
      <c r="M11" s="727"/>
      <c r="N11" s="729"/>
      <c r="O11" s="732"/>
      <c r="P11" s="732"/>
      <c r="Q11" s="732"/>
      <c r="R11" s="745"/>
      <c r="T11" s="747"/>
    </row>
    <row r="12" spans="2:21" ht="3" hidden="1" customHeight="1">
      <c r="B12" s="756"/>
      <c r="C12" s="174"/>
      <c r="D12" s="176"/>
      <c r="E12" s="582"/>
      <c r="F12" s="176"/>
      <c r="G12" s="176"/>
      <c r="H12" s="176"/>
      <c r="I12" s="176"/>
      <c r="J12" s="176"/>
      <c r="K12" s="176"/>
      <c r="L12" s="176"/>
      <c r="M12" s="269"/>
      <c r="N12" s="270"/>
      <c r="O12" s="271"/>
      <c r="P12" s="271"/>
      <c r="Q12" s="271"/>
      <c r="R12" s="272"/>
      <c r="T12" s="273"/>
    </row>
    <row r="13" spans="2:21" ht="13.5" hidden="1" customHeight="1">
      <c r="B13" s="756"/>
      <c r="C13" s="178"/>
      <c r="D13" s="761" t="s">
        <v>46</v>
      </c>
      <c r="E13" s="761"/>
      <c r="F13" s="761"/>
      <c r="G13" s="730"/>
      <c r="H13" s="730"/>
      <c r="I13" s="179" t="s">
        <v>9</v>
      </c>
      <c r="J13" s="179"/>
      <c r="K13" s="179"/>
      <c r="L13" s="179"/>
      <c r="M13" s="574"/>
      <c r="N13" s="575"/>
      <c r="O13" s="576"/>
      <c r="P13" s="576"/>
      <c r="Q13" s="576"/>
      <c r="R13" s="577"/>
      <c r="T13" s="578">
        <v>1</v>
      </c>
    </row>
    <row r="14" spans="2:21" ht="31.5" customHeight="1" thickTop="1">
      <c r="B14" s="756"/>
      <c r="C14" s="180"/>
      <c r="D14" s="758" t="s">
        <v>299</v>
      </c>
      <c r="E14" s="758"/>
      <c r="F14" s="758"/>
      <c r="G14" s="759"/>
      <c r="H14" s="759"/>
      <c r="I14" s="181" t="s">
        <v>9</v>
      </c>
      <c r="J14" s="181"/>
      <c r="K14" s="181"/>
      <c r="L14" s="181"/>
      <c r="M14" s="277"/>
      <c r="N14" s="278"/>
      <c r="O14" s="279"/>
      <c r="P14" s="279"/>
      <c r="Q14" s="279"/>
      <c r="R14" s="280"/>
      <c r="T14" s="579">
        <v>1</v>
      </c>
    </row>
    <row r="15" spans="2:21" ht="4.5" customHeight="1" thickBot="1">
      <c r="B15" s="587"/>
      <c r="C15" s="588"/>
      <c r="D15" s="581"/>
      <c r="E15" s="581"/>
      <c r="F15" s="581"/>
      <c r="G15" s="562"/>
      <c r="H15" s="562"/>
      <c r="I15" s="181"/>
      <c r="J15" s="181"/>
      <c r="K15" s="181"/>
      <c r="L15" s="181"/>
      <c r="M15" s="277"/>
      <c r="N15" s="278"/>
      <c r="O15" s="279"/>
      <c r="P15" s="279"/>
      <c r="Q15" s="279"/>
      <c r="R15" s="280"/>
      <c r="T15" s="573"/>
    </row>
    <row r="16" spans="2:21" ht="15" hidden="1" customHeight="1" thickTop="1">
      <c r="B16" s="768" t="s">
        <v>124</v>
      </c>
      <c r="C16" s="765" t="s">
        <v>125</v>
      </c>
      <c r="D16" s="767" t="s">
        <v>126</v>
      </c>
      <c r="E16" s="583" t="s">
        <v>127</v>
      </c>
      <c r="F16" s="584"/>
      <c r="G16" s="584"/>
      <c r="H16" s="584"/>
      <c r="I16" s="585"/>
      <c r="J16" s="585"/>
      <c r="K16" s="585"/>
      <c r="L16" s="584"/>
      <c r="M16" s="586"/>
      <c r="N16" s="205"/>
      <c r="O16" s="206"/>
      <c r="P16" s="206"/>
      <c r="Q16" s="206"/>
      <c r="R16" s="207"/>
      <c r="T16" s="226">
        <f>入所収入!H112</f>
        <v>0</v>
      </c>
    </row>
    <row r="17" spans="2:20" ht="15" hidden="1" customHeight="1">
      <c r="B17" s="769"/>
      <c r="C17" s="680"/>
      <c r="D17" s="673"/>
      <c r="E17" s="185" t="s">
        <v>29</v>
      </c>
      <c r="F17" s="186"/>
      <c r="G17" s="186"/>
      <c r="H17" s="186"/>
      <c r="I17" s="187"/>
      <c r="J17" s="187"/>
      <c r="K17" s="187"/>
      <c r="L17" s="186"/>
      <c r="M17" s="209"/>
      <c r="N17" s="210"/>
      <c r="O17" s="211"/>
      <c r="P17" s="211"/>
      <c r="Q17" s="211"/>
      <c r="R17" s="212"/>
      <c r="T17" s="211">
        <f>入所収入!H113</f>
        <v>0</v>
      </c>
    </row>
    <row r="18" spans="2:20" ht="15" hidden="1" customHeight="1">
      <c r="B18" s="769"/>
      <c r="C18" s="680"/>
      <c r="D18" s="673"/>
      <c r="E18" s="185" t="s">
        <v>30</v>
      </c>
      <c r="F18" s="186"/>
      <c r="G18" s="186"/>
      <c r="H18" s="186"/>
      <c r="I18" s="187"/>
      <c r="J18" s="187"/>
      <c r="K18" s="187"/>
      <c r="L18" s="186"/>
      <c r="M18" s="209"/>
      <c r="N18" s="210"/>
      <c r="O18" s="211"/>
      <c r="P18" s="211"/>
      <c r="Q18" s="211"/>
      <c r="R18" s="212"/>
      <c r="T18" s="211">
        <f>入所収入!H114</f>
        <v>0</v>
      </c>
    </row>
    <row r="19" spans="2:20" ht="15" hidden="1" customHeight="1">
      <c r="B19" s="769"/>
      <c r="C19" s="680"/>
      <c r="D19" s="673"/>
      <c r="E19" s="185" t="s">
        <v>128</v>
      </c>
      <c r="F19" s="186"/>
      <c r="G19" s="186"/>
      <c r="H19" s="186"/>
      <c r="I19" s="187"/>
      <c r="J19" s="187"/>
      <c r="K19" s="187"/>
      <c r="L19" s="186"/>
      <c r="M19" s="209"/>
      <c r="N19" s="210"/>
      <c r="O19" s="211"/>
      <c r="P19" s="211"/>
      <c r="Q19" s="211"/>
      <c r="R19" s="212"/>
      <c r="T19" s="211">
        <f>入所収入!H115</f>
        <v>0</v>
      </c>
    </row>
    <row r="20" spans="2:20" ht="15" hidden="1" customHeight="1">
      <c r="B20" s="769"/>
      <c r="C20" s="680"/>
      <c r="D20" s="673"/>
      <c r="E20" s="188" t="s">
        <v>83</v>
      </c>
      <c r="F20" s="189"/>
      <c r="G20" s="189"/>
      <c r="H20" s="189"/>
      <c r="I20" s="190"/>
      <c r="J20" s="190"/>
      <c r="K20" s="190"/>
      <c r="L20" s="189"/>
      <c r="M20" s="240"/>
      <c r="N20" s="214"/>
      <c r="O20" s="215"/>
      <c r="P20" s="215"/>
      <c r="Q20" s="215"/>
      <c r="R20" s="216"/>
      <c r="T20" s="215">
        <f>入所収入!H116</f>
        <v>0</v>
      </c>
    </row>
    <row r="21" spans="2:20" ht="17.25" hidden="1" customHeight="1" thickBot="1">
      <c r="B21" s="769"/>
      <c r="C21" s="680"/>
      <c r="D21" s="754"/>
      <c r="E21" s="736" t="s">
        <v>129</v>
      </c>
      <c r="F21" s="737"/>
      <c r="G21" s="737"/>
      <c r="H21" s="737"/>
      <c r="I21" s="737" t="s">
        <v>62</v>
      </c>
      <c r="J21" s="737"/>
      <c r="K21" s="737"/>
      <c r="L21" s="737"/>
      <c r="M21" s="191"/>
      <c r="N21" s="192"/>
      <c r="O21" s="193"/>
      <c r="P21" s="193"/>
      <c r="Q21" s="193"/>
      <c r="R21" s="194"/>
      <c r="T21" s="195">
        <f>SUM(T16:T20)</f>
        <v>0</v>
      </c>
    </row>
    <row r="22" spans="2:20" ht="15" hidden="1" customHeight="1">
      <c r="B22" s="769"/>
      <c r="C22" s="680"/>
      <c r="D22" s="673" t="s">
        <v>130</v>
      </c>
      <c r="E22" s="196" t="s">
        <v>127</v>
      </c>
      <c r="F22" s="197"/>
      <c r="G22" s="197"/>
      <c r="H22" s="197"/>
      <c r="I22" s="198"/>
      <c r="J22" s="198"/>
      <c r="K22" s="198"/>
      <c r="L22" s="197"/>
      <c r="M22" s="209"/>
      <c r="N22" s="205"/>
      <c r="O22" s="206"/>
      <c r="P22" s="206"/>
      <c r="Q22" s="206"/>
      <c r="R22" s="207"/>
      <c r="T22" s="248">
        <f>短期収入!H108</f>
        <v>0</v>
      </c>
    </row>
    <row r="23" spans="2:20" ht="15" hidden="1" customHeight="1">
      <c r="B23" s="769"/>
      <c r="C23" s="680"/>
      <c r="D23" s="673"/>
      <c r="E23" s="185" t="s">
        <v>43</v>
      </c>
      <c r="F23" s="186"/>
      <c r="G23" s="186"/>
      <c r="H23" s="186"/>
      <c r="I23" s="187"/>
      <c r="J23" s="187"/>
      <c r="K23" s="187"/>
      <c r="L23" s="186"/>
      <c r="M23" s="209"/>
      <c r="N23" s="210"/>
      <c r="O23" s="211"/>
      <c r="P23" s="211"/>
      <c r="Q23" s="211"/>
      <c r="R23" s="212"/>
      <c r="T23" s="248">
        <f>短期収入!H109</f>
        <v>0</v>
      </c>
    </row>
    <row r="24" spans="2:20" ht="15" hidden="1" customHeight="1">
      <c r="B24" s="769"/>
      <c r="C24" s="680"/>
      <c r="D24" s="673"/>
      <c r="E24" s="185" t="s">
        <v>99</v>
      </c>
      <c r="F24" s="186"/>
      <c r="G24" s="186"/>
      <c r="H24" s="186"/>
      <c r="I24" s="187"/>
      <c r="J24" s="187"/>
      <c r="K24" s="187"/>
      <c r="L24" s="186"/>
      <c r="M24" s="209"/>
      <c r="N24" s="210"/>
      <c r="O24" s="211"/>
      <c r="P24" s="211"/>
      <c r="Q24" s="211"/>
      <c r="R24" s="212"/>
      <c r="T24" s="248">
        <f>短期収入!H110</f>
        <v>0</v>
      </c>
    </row>
    <row r="25" spans="2:20" ht="15" hidden="1" customHeight="1">
      <c r="B25" s="769"/>
      <c r="C25" s="680"/>
      <c r="D25" s="673"/>
      <c r="E25" s="185" t="s">
        <v>128</v>
      </c>
      <c r="F25" s="186"/>
      <c r="G25" s="186"/>
      <c r="H25" s="186"/>
      <c r="I25" s="187"/>
      <c r="J25" s="187"/>
      <c r="K25" s="187"/>
      <c r="L25" s="186"/>
      <c r="M25" s="209"/>
      <c r="N25" s="210"/>
      <c r="O25" s="211"/>
      <c r="P25" s="211"/>
      <c r="Q25" s="211"/>
      <c r="R25" s="212"/>
      <c r="T25" s="248">
        <f>短期収入!H111</f>
        <v>0</v>
      </c>
    </row>
    <row r="26" spans="2:20" ht="15" hidden="1" customHeight="1">
      <c r="B26" s="769"/>
      <c r="C26" s="680"/>
      <c r="D26" s="673"/>
      <c r="E26" s="188" t="s">
        <v>83</v>
      </c>
      <c r="F26" s="189"/>
      <c r="G26" s="189"/>
      <c r="H26" s="189"/>
      <c r="I26" s="190"/>
      <c r="J26" s="190"/>
      <c r="K26" s="190"/>
      <c r="L26" s="189"/>
      <c r="M26" s="209"/>
      <c r="N26" s="214"/>
      <c r="O26" s="215"/>
      <c r="P26" s="215"/>
      <c r="Q26" s="215"/>
      <c r="R26" s="216"/>
      <c r="T26" s="248">
        <f>短期収入!H112</f>
        <v>0</v>
      </c>
    </row>
    <row r="27" spans="2:20" ht="17.25" hidden="1" customHeight="1" thickBot="1">
      <c r="B27" s="769"/>
      <c r="C27" s="680"/>
      <c r="D27" s="673"/>
      <c r="E27" s="736" t="s">
        <v>131</v>
      </c>
      <c r="F27" s="737"/>
      <c r="G27" s="737"/>
      <c r="H27" s="737"/>
      <c r="I27" s="737" t="s">
        <v>132</v>
      </c>
      <c r="J27" s="737"/>
      <c r="K27" s="737"/>
      <c r="L27" s="737"/>
      <c r="M27" s="191"/>
      <c r="N27" s="192"/>
      <c r="O27" s="193"/>
      <c r="P27" s="193"/>
      <c r="Q27" s="193"/>
      <c r="R27" s="194"/>
      <c r="T27" s="195">
        <f>SUM(T22:T26)</f>
        <v>0</v>
      </c>
    </row>
    <row r="28" spans="2:20" ht="17.25" hidden="1" customHeight="1" thickBot="1">
      <c r="B28" s="769"/>
      <c r="C28" s="680"/>
      <c r="D28" s="751" t="s">
        <v>133</v>
      </c>
      <c r="E28" s="752"/>
      <c r="F28" s="752"/>
      <c r="G28" s="752"/>
      <c r="H28" s="752"/>
      <c r="I28" s="752" t="s">
        <v>134</v>
      </c>
      <c r="J28" s="752"/>
      <c r="K28" s="752"/>
      <c r="L28" s="752"/>
      <c r="M28" s="199"/>
      <c r="N28" s="200"/>
      <c r="O28" s="201"/>
      <c r="P28" s="201"/>
      <c r="Q28" s="201"/>
      <c r="R28" s="202"/>
      <c r="T28" s="203">
        <f>T21+T27</f>
        <v>0</v>
      </c>
    </row>
    <row r="29" spans="2:20" ht="15" hidden="1" customHeight="1">
      <c r="B29" s="769"/>
      <c r="C29" s="680"/>
      <c r="D29" s="753" t="s">
        <v>135</v>
      </c>
      <c r="E29" s="197" t="s">
        <v>127</v>
      </c>
      <c r="F29" s="197"/>
      <c r="G29" s="197"/>
      <c r="H29" s="197"/>
      <c r="I29" s="198"/>
      <c r="J29" s="198"/>
      <c r="K29" s="198"/>
      <c r="L29" s="197"/>
      <c r="M29" s="204"/>
      <c r="N29" s="205"/>
      <c r="O29" s="206"/>
      <c r="P29" s="206"/>
      <c r="Q29" s="206"/>
      <c r="R29" s="207"/>
      <c r="T29" s="208">
        <f>通所収入!H84</f>
        <v>0</v>
      </c>
    </row>
    <row r="30" spans="2:20" ht="15" hidden="1" customHeight="1">
      <c r="B30" s="769"/>
      <c r="C30" s="680"/>
      <c r="D30" s="687"/>
      <c r="E30" s="186" t="s">
        <v>30</v>
      </c>
      <c r="F30" s="186"/>
      <c r="G30" s="186"/>
      <c r="H30" s="186"/>
      <c r="I30" s="187"/>
      <c r="J30" s="187"/>
      <c r="K30" s="187"/>
      <c r="L30" s="186"/>
      <c r="M30" s="209"/>
      <c r="N30" s="210"/>
      <c r="O30" s="211"/>
      <c r="P30" s="211"/>
      <c r="Q30" s="211"/>
      <c r="R30" s="212"/>
      <c r="T30" s="211">
        <f>通所収入!H85</f>
        <v>0</v>
      </c>
    </row>
    <row r="31" spans="2:20" ht="15" hidden="1" customHeight="1">
      <c r="B31" s="769"/>
      <c r="C31" s="680"/>
      <c r="D31" s="687"/>
      <c r="E31" s="189" t="s">
        <v>128</v>
      </c>
      <c r="F31" s="189"/>
      <c r="G31" s="189"/>
      <c r="H31" s="189"/>
      <c r="I31" s="190"/>
      <c r="J31" s="190"/>
      <c r="K31" s="190"/>
      <c r="L31" s="189"/>
      <c r="M31" s="213"/>
      <c r="N31" s="214"/>
      <c r="O31" s="215"/>
      <c r="P31" s="215"/>
      <c r="Q31" s="215"/>
      <c r="R31" s="216"/>
      <c r="T31" s="217">
        <f>通所収入!H86</f>
        <v>0</v>
      </c>
    </row>
    <row r="32" spans="2:20" ht="17.25" hidden="1" customHeight="1" thickBot="1">
      <c r="B32" s="769"/>
      <c r="C32" s="680"/>
      <c r="D32" s="688"/>
      <c r="E32" s="736" t="s">
        <v>136</v>
      </c>
      <c r="F32" s="737"/>
      <c r="G32" s="737"/>
      <c r="H32" s="737"/>
      <c r="I32" s="737" t="s">
        <v>111</v>
      </c>
      <c r="J32" s="737"/>
      <c r="K32" s="737"/>
      <c r="L32" s="737"/>
      <c r="M32" s="191"/>
      <c r="N32" s="192"/>
      <c r="O32" s="193"/>
      <c r="P32" s="193"/>
      <c r="Q32" s="193"/>
      <c r="R32" s="194"/>
      <c r="T32" s="627">
        <f>SUM(T29:T31)</f>
        <v>0</v>
      </c>
    </row>
    <row r="33" spans="2:20" ht="17.25" customHeight="1" thickTop="1">
      <c r="B33" s="769"/>
      <c r="C33" s="680"/>
      <c r="D33" s="753" t="s">
        <v>288</v>
      </c>
      <c r="E33" s="567" t="s">
        <v>278</v>
      </c>
      <c r="F33" s="559"/>
      <c r="G33" s="559"/>
      <c r="H33" s="559"/>
      <c r="I33" s="559"/>
      <c r="J33" s="559"/>
      <c r="K33" s="559"/>
      <c r="L33" s="559"/>
      <c r="M33" s="560">
        <f>収入積算!W69</f>
        <v>0</v>
      </c>
      <c r="N33" s="595">
        <f>$T33*N$14</f>
        <v>0</v>
      </c>
      <c r="O33" s="596">
        <f t="shared" ref="O33:R35" si="0">$T33*O$14</f>
        <v>0</v>
      </c>
      <c r="P33" s="597">
        <f t="shared" si="0"/>
        <v>0</v>
      </c>
      <c r="Q33" s="597">
        <f t="shared" si="0"/>
        <v>0</v>
      </c>
      <c r="R33" s="597">
        <f t="shared" si="0"/>
        <v>0</v>
      </c>
      <c r="T33" s="628"/>
    </row>
    <row r="34" spans="2:20" ht="17.25" customHeight="1">
      <c r="B34" s="769"/>
      <c r="C34" s="680"/>
      <c r="D34" s="687"/>
      <c r="E34" s="589" t="s">
        <v>279</v>
      </c>
      <c r="F34" s="590"/>
      <c r="G34" s="590"/>
      <c r="H34" s="590"/>
      <c r="I34" s="590"/>
      <c r="J34" s="590"/>
      <c r="K34" s="590"/>
      <c r="L34" s="590"/>
      <c r="M34" s="591">
        <f>収入積算!W70</f>
        <v>0</v>
      </c>
      <c r="N34" s="210">
        <f>$T34*N$14</f>
        <v>0</v>
      </c>
      <c r="O34" s="598">
        <f t="shared" si="0"/>
        <v>0</v>
      </c>
      <c r="P34" s="211">
        <f t="shared" si="0"/>
        <v>0</v>
      </c>
      <c r="Q34" s="211">
        <f t="shared" si="0"/>
        <v>0</v>
      </c>
      <c r="R34" s="211">
        <f t="shared" si="0"/>
        <v>0</v>
      </c>
      <c r="T34" s="629"/>
    </row>
    <row r="35" spans="2:20" ht="17.25" customHeight="1" thickBot="1">
      <c r="B35" s="769"/>
      <c r="C35" s="680"/>
      <c r="D35" s="687"/>
      <c r="E35" s="564" t="s">
        <v>280</v>
      </c>
      <c r="F35" s="565"/>
      <c r="G35" s="565"/>
      <c r="H35" s="565"/>
      <c r="I35" s="565"/>
      <c r="J35" s="565"/>
      <c r="K35" s="565"/>
      <c r="L35" s="565"/>
      <c r="M35" s="566">
        <f>収入積算!W82</f>
        <v>0</v>
      </c>
      <c r="N35" s="214">
        <f>$T35*N$14</f>
        <v>0</v>
      </c>
      <c r="O35" s="572">
        <f t="shared" si="0"/>
        <v>0</v>
      </c>
      <c r="P35" s="215">
        <f t="shared" si="0"/>
        <v>0</v>
      </c>
      <c r="Q35" s="215">
        <f t="shared" si="0"/>
        <v>0</v>
      </c>
      <c r="R35" s="215">
        <f t="shared" si="0"/>
        <v>0</v>
      </c>
      <c r="T35" s="630"/>
    </row>
    <row r="36" spans="2:20" ht="17.25" customHeight="1" thickTop="1" thickBot="1">
      <c r="B36" s="769"/>
      <c r="C36" s="680"/>
      <c r="D36" s="688"/>
      <c r="E36" s="736" t="s">
        <v>270</v>
      </c>
      <c r="F36" s="737"/>
      <c r="G36" s="737"/>
      <c r="H36" s="737"/>
      <c r="I36" s="737"/>
      <c r="J36" s="737"/>
      <c r="K36" s="737"/>
      <c r="L36" s="764"/>
      <c r="M36" s="556">
        <f>SUM(M33:M35)</f>
        <v>0</v>
      </c>
      <c r="N36" s="571">
        <f>SUM(N33:N35)</f>
        <v>0</v>
      </c>
      <c r="O36" s="558">
        <f>SUM(O33:O35)</f>
        <v>0</v>
      </c>
      <c r="P36" s="558">
        <f t="shared" ref="P36:Q36" si="1">SUM(P33:P35)</f>
        <v>0</v>
      </c>
      <c r="Q36" s="558">
        <f t="shared" si="1"/>
        <v>0</v>
      </c>
      <c r="R36" s="570">
        <f>SUM(R33:R35)</f>
        <v>0</v>
      </c>
      <c r="T36" s="626">
        <f>SUM(T33:T35)</f>
        <v>0</v>
      </c>
    </row>
    <row r="37" spans="2:20" ht="17.25" customHeight="1" thickBot="1">
      <c r="B37" s="769"/>
      <c r="C37" s="766"/>
      <c r="D37" s="749" t="s">
        <v>138</v>
      </c>
      <c r="E37" s="750"/>
      <c r="F37" s="750"/>
      <c r="G37" s="750"/>
      <c r="H37" s="750"/>
      <c r="I37" s="771" t="s">
        <v>292</v>
      </c>
      <c r="J37" s="771"/>
      <c r="K37" s="771"/>
      <c r="L37" s="771"/>
      <c r="M37" s="218">
        <f>M36</f>
        <v>0</v>
      </c>
      <c r="N37" s="557">
        <f>N36</f>
        <v>0</v>
      </c>
      <c r="O37" s="569">
        <f>O36</f>
        <v>0</v>
      </c>
      <c r="P37" s="569">
        <f t="shared" ref="P37:Q37" si="2">P36</f>
        <v>0</v>
      </c>
      <c r="Q37" s="569">
        <f t="shared" si="2"/>
        <v>0</v>
      </c>
      <c r="R37" s="220">
        <f>R36</f>
        <v>0</v>
      </c>
      <c r="T37" s="221">
        <f>T36</f>
        <v>0</v>
      </c>
    </row>
    <row r="38" spans="2:20" ht="15" customHeight="1" thickTop="1">
      <c r="B38" s="769"/>
      <c r="C38" s="672" t="s">
        <v>139</v>
      </c>
      <c r="D38" s="222" t="s">
        <v>140</v>
      </c>
      <c r="E38" s="223"/>
      <c r="F38" s="223"/>
      <c r="G38" s="223"/>
      <c r="H38" s="223"/>
      <c r="I38" s="223"/>
      <c r="J38" s="223"/>
      <c r="K38" s="223"/>
      <c r="L38" s="223"/>
      <c r="M38" s="324"/>
      <c r="N38" s="325"/>
      <c r="O38" s="326"/>
      <c r="P38" s="326"/>
      <c r="Q38" s="327"/>
      <c r="R38" s="328"/>
      <c r="T38" s="738"/>
    </row>
    <row r="39" spans="2:20" ht="15" customHeight="1">
      <c r="B39" s="769"/>
      <c r="C39" s="673"/>
      <c r="D39" s="228" t="s">
        <v>141</v>
      </c>
      <c r="E39" s="229"/>
      <c r="F39" s="229"/>
      <c r="G39" s="229"/>
      <c r="H39" s="229"/>
      <c r="I39" s="229"/>
      <c r="J39" s="229"/>
      <c r="K39" s="229"/>
      <c r="L39" s="229"/>
      <c r="M39" s="329"/>
      <c r="N39" s="330"/>
      <c r="O39" s="331"/>
      <c r="P39" s="331"/>
      <c r="Q39" s="332"/>
      <c r="R39" s="333"/>
      <c r="T39" s="739"/>
    </row>
    <row r="40" spans="2:20" ht="15.75" customHeight="1">
      <c r="B40" s="769"/>
      <c r="C40" s="673"/>
      <c r="D40" s="228"/>
      <c r="E40" s="229" t="s">
        <v>142</v>
      </c>
      <c r="F40" s="229"/>
      <c r="G40" s="229"/>
      <c r="H40" s="229"/>
      <c r="I40" s="229"/>
      <c r="J40" s="229"/>
      <c r="K40" s="229"/>
      <c r="L40" s="229"/>
      <c r="M40" s="329"/>
      <c r="N40" s="330"/>
      <c r="O40" s="331"/>
      <c r="P40" s="331"/>
      <c r="Q40" s="332"/>
      <c r="R40" s="333"/>
      <c r="S40" s="762" t="s">
        <v>293</v>
      </c>
      <c r="T40" s="763"/>
    </row>
    <row r="41" spans="2:20" ht="15.75" customHeight="1">
      <c r="B41" s="769"/>
      <c r="C41" s="673"/>
      <c r="D41" s="228" t="s">
        <v>143</v>
      </c>
      <c r="E41" s="229"/>
      <c r="F41" s="229"/>
      <c r="G41" s="229"/>
      <c r="H41" s="229"/>
      <c r="I41" s="229"/>
      <c r="J41" s="229"/>
      <c r="K41" s="229"/>
      <c r="L41" s="229"/>
      <c r="M41" s="329"/>
      <c r="N41" s="330"/>
      <c r="O41" s="331"/>
      <c r="P41" s="331"/>
      <c r="Q41" s="332"/>
      <c r="R41" s="333"/>
      <c r="S41" s="762"/>
      <c r="T41" s="763"/>
    </row>
    <row r="42" spans="2:20" ht="15.75" customHeight="1">
      <c r="B42" s="769"/>
      <c r="C42" s="673"/>
      <c r="D42" s="228"/>
      <c r="E42" s="229" t="s">
        <v>144</v>
      </c>
      <c r="F42" s="229"/>
      <c r="G42" s="229"/>
      <c r="H42" s="229"/>
      <c r="I42" s="229"/>
      <c r="J42" s="229"/>
      <c r="K42" s="229"/>
      <c r="L42" s="229"/>
      <c r="M42" s="329"/>
      <c r="N42" s="330"/>
      <c r="O42" s="331"/>
      <c r="P42" s="331"/>
      <c r="Q42" s="332"/>
      <c r="R42" s="333"/>
      <c r="S42" s="762"/>
      <c r="T42" s="763"/>
    </row>
    <row r="43" spans="2:20" ht="15" customHeight="1">
      <c r="B43" s="769"/>
      <c r="C43" s="673"/>
      <c r="D43" s="228" t="s">
        <v>145</v>
      </c>
      <c r="E43" s="229"/>
      <c r="F43" s="229"/>
      <c r="G43" s="229"/>
      <c r="H43" s="229"/>
      <c r="I43" s="229"/>
      <c r="J43" s="229"/>
      <c r="K43" s="229"/>
      <c r="L43" s="229"/>
      <c r="M43" s="329"/>
      <c r="N43" s="330"/>
      <c r="O43" s="331"/>
      <c r="P43" s="331"/>
      <c r="Q43" s="332"/>
      <c r="R43" s="333"/>
      <c r="T43" s="227"/>
    </row>
    <row r="44" spans="2:20" ht="15" customHeight="1">
      <c r="B44" s="769"/>
      <c r="C44" s="673"/>
      <c r="D44" s="228"/>
      <c r="E44" s="229" t="s">
        <v>146</v>
      </c>
      <c r="F44" s="229"/>
      <c r="G44" s="229"/>
      <c r="H44" s="229"/>
      <c r="I44" s="229"/>
      <c r="J44" s="229"/>
      <c r="K44" s="229"/>
      <c r="L44" s="229"/>
      <c r="M44" s="329"/>
      <c r="N44" s="330"/>
      <c r="O44" s="331"/>
      <c r="P44" s="331"/>
      <c r="Q44" s="332"/>
      <c r="R44" s="333"/>
      <c r="T44" s="227"/>
    </row>
    <row r="45" spans="2:20" ht="15" customHeight="1">
      <c r="B45" s="769"/>
      <c r="C45" s="673"/>
      <c r="D45" s="230" t="s">
        <v>147</v>
      </c>
      <c r="E45" s="231"/>
      <c r="F45" s="231"/>
      <c r="G45" s="231"/>
      <c r="H45" s="231"/>
      <c r="I45" s="231"/>
      <c r="J45" s="231"/>
      <c r="K45" s="231"/>
      <c r="L45" s="231"/>
      <c r="M45" s="329"/>
      <c r="N45" s="330"/>
      <c r="O45" s="331"/>
      <c r="P45" s="331"/>
      <c r="Q45" s="332"/>
      <c r="R45" s="333"/>
      <c r="T45" s="227"/>
    </row>
    <row r="46" spans="2:20" ht="15.75" customHeight="1">
      <c r="B46" s="769"/>
      <c r="C46" s="673"/>
      <c r="D46" s="230" t="s">
        <v>148</v>
      </c>
      <c r="E46" s="231"/>
      <c r="F46" s="231"/>
      <c r="G46" s="231"/>
      <c r="H46" s="231"/>
      <c r="I46" s="231"/>
      <c r="J46" s="232" t="s">
        <v>149</v>
      </c>
      <c r="K46" s="232"/>
      <c r="L46" s="233" t="s">
        <v>66</v>
      </c>
      <c r="M46" s="329"/>
      <c r="N46" s="330"/>
      <c r="O46" s="331"/>
      <c r="P46" s="331"/>
      <c r="Q46" s="332"/>
      <c r="R46" s="333"/>
      <c r="T46" s="227"/>
    </row>
    <row r="47" spans="2:20" ht="17.25" customHeight="1" thickBot="1">
      <c r="B47" s="769"/>
      <c r="C47" s="674"/>
      <c r="D47" s="723" t="s">
        <v>151</v>
      </c>
      <c r="E47" s="724"/>
      <c r="F47" s="724"/>
      <c r="G47" s="724"/>
      <c r="H47" s="724"/>
      <c r="I47" s="722" t="s">
        <v>152</v>
      </c>
      <c r="J47" s="722"/>
      <c r="K47" s="722"/>
      <c r="L47" s="722"/>
      <c r="M47" s="283"/>
      <c r="N47" s="284"/>
      <c r="O47" s="285"/>
      <c r="P47" s="285"/>
      <c r="Q47" s="285"/>
      <c r="R47" s="289"/>
      <c r="T47" s="234"/>
    </row>
    <row r="48" spans="2:20" ht="17.25" customHeight="1" thickTop="1" thickBot="1">
      <c r="B48" s="770"/>
      <c r="C48" s="712" t="s">
        <v>153</v>
      </c>
      <c r="D48" s="713"/>
      <c r="E48" s="713"/>
      <c r="F48" s="713"/>
      <c r="G48" s="713"/>
      <c r="H48" s="713"/>
      <c r="I48" s="714" t="s">
        <v>154</v>
      </c>
      <c r="J48" s="714"/>
      <c r="K48" s="714"/>
      <c r="L48" s="714"/>
      <c r="M48" s="286"/>
      <c r="N48" s="287"/>
      <c r="O48" s="288"/>
      <c r="P48" s="288"/>
      <c r="Q48" s="288"/>
      <c r="R48" s="290"/>
      <c r="T48" s="234"/>
    </row>
    <row r="49" spans="2:20" ht="18.75" customHeight="1" thickTop="1">
      <c r="B49" s="676" t="s">
        <v>155</v>
      </c>
      <c r="C49" s="679" t="s">
        <v>156</v>
      </c>
      <c r="D49" s="235" t="s">
        <v>157</v>
      </c>
      <c r="E49" s="236"/>
      <c r="F49" s="236"/>
      <c r="G49" s="236"/>
      <c r="H49" s="236"/>
      <c r="I49" s="236"/>
      <c r="J49" s="236"/>
      <c r="K49" s="236"/>
      <c r="L49" s="236"/>
      <c r="M49" s="334"/>
      <c r="N49" s="335"/>
      <c r="O49" s="336"/>
      <c r="P49" s="336"/>
      <c r="Q49" s="336"/>
      <c r="R49" s="337"/>
      <c r="T49" s="227"/>
    </row>
    <row r="50" spans="2:20" ht="17.25" customHeight="1" thickBot="1">
      <c r="B50" s="677"/>
      <c r="C50" s="680"/>
      <c r="D50" s="681" t="s">
        <v>138</v>
      </c>
      <c r="E50" s="682"/>
      <c r="F50" s="682"/>
      <c r="G50" s="682"/>
      <c r="H50" s="682"/>
      <c r="I50" s="683" t="s">
        <v>158</v>
      </c>
      <c r="J50" s="683"/>
      <c r="K50" s="683"/>
      <c r="L50" s="683"/>
      <c r="M50" s="294"/>
      <c r="N50" s="295"/>
      <c r="O50" s="296"/>
      <c r="P50" s="296"/>
      <c r="Q50" s="296"/>
      <c r="R50" s="297"/>
      <c r="T50" s="234"/>
    </row>
    <row r="51" spans="2:20" ht="15" customHeight="1" thickTop="1">
      <c r="B51" s="677"/>
      <c r="C51" s="679" t="s">
        <v>159</v>
      </c>
      <c r="D51" s="236" t="s">
        <v>160</v>
      </c>
      <c r="E51" s="236"/>
      <c r="F51" s="236"/>
      <c r="G51" s="236"/>
      <c r="H51" s="236"/>
      <c r="I51" s="236"/>
      <c r="J51" s="236"/>
      <c r="K51" s="236"/>
      <c r="L51" s="236"/>
      <c r="M51" s="291"/>
      <c r="N51" s="292"/>
      <c r="O51" s="293"/>
      <c r="P51" s="293"/>
      <c r="Q51" s="293"/>
      <c r="R51" s="298"/>
      <c r="T51" s="227"/>
    </row>
    <row r="52" spans="2:20" ht="15" customHeight="1">
      <c r="B52" s="677"/>
      <c r="C52" s="680"/>
      <c r="D52" s="237"/>
      <c r="E52" s="238" t="s">
        <v>161</v>
      </c>
      <c r="F52" s="229"/>
      <c r="G52" s="229"/>
      <c r="H52" s="229"/>
      <c r="I52" s="229"/>
      <c r="J52" s="229"/>
      <c r="K52" s="229"/>
      <c r="L52" s="229"/>
      <c r="M52" s="329"/>
      <c r="N52" s="330"/>
      <c r="O52" s="331"/>
      <c r="P52" s="331"/>
      <c r="Q52" s="331"/>
      <c r="R52" s="338"/>
      <c r="T52" s="227"/>
    </row>
    <row r="53" spans="2:20" ht="15" customHeight="1">
      <c r="B53" s="677"/>
      <c r="C53" s="680"/>
      <c r="D53" s="239"/>
      <c r="E53" s="238" t="s">
        <v>162</v>
      </c>
      <c r="F53" s="231"/>
      <c r="G53" s="231"/>
      <c r="H53" s="231"/>
      <c r="I53" s="231"/>
      <c r="J53" s="231"/>
      <c r="K53" s="229"/>
      <c r="L53" s="229"/>
      <c r="M53" s="329"/>
      <c r="N53" s="330"/>
      <c r="O53" s="331"/>
      <c r="P53" s="331"/>
      <c r="Q53" s="331"/>
      <c r="R53" s="338"/>
      <c r="T53" s="227"/>
    </row>
    <row r="54" spans="2:20" ht="15" customHeight="1">
      <c r="B54" s="677"/>
      <c r="C54" s="680"/>
      <c r="D54" s="232" t="s">
        <v>163</v>
      </c>
      <c r="E54" s="232"/>
      <c r="F54" s="232"/>
      <c r="G54" s="232"/>
      <c r="H54" s="232"/>
      <c r="I54" s="232"/>
      <c r="J54" s="232"/>
      <c r="K54" s="232"/>
      <c r="L54" s="232"/>
      <c r="M54" s="339"/>
      <c r="N54" s="340"/>
      <c r="O54" s="341"/>
      <c r="P54" s="341"/>
      <c r="Q54" s="341"/>
      <c r="R54" s="342"/>
      <c r="T54" s="227"/>
    </row>
    <row r="55" spans="2:20" ht="17.25" customHeight="1" thickBot="1">
      <c r="B55" s="677"/>
      <c r="C55" s="680"/>
      <c r="D55" s="681" t="s">
        <v>151</v>
      </c>
      <c r="E55" s="682"/>
      <c r="F55" s="682"/>
      <c r="G55" s="682"/>
      <c r="H55" s="682"/>
      <c r="I55" s="683" t="s">
        <v>164</v>
      </c>
      <c r="J55" s="683"/>
      <c r="K55" s="684"/>
      <c r="L55" s="684"/>
      <c r="M55" s="299"/>
      <c r="N55" s="300"/>
      <c r="O55" s="301"/>
      <c r="P55" s="301"/>
      <c r="Q55" s="301"/>
      <c r="R55" s="302"/>
      <c r="T55" s="234"/>
    </row>
    <row r="56" spans="2:20" ht="17.25" customHeight="1" thickBot="1">
      <c r="B56" s="677"/>
      <c r="C56" s="670" t="s">
        <v>153</v>
      </c>
      <c r="D56" s="671"/>
      <c r="E56" s="671"/>
      <c r="F56" s="671"/>
      <c r="G56" s="671"/>
      <c r="H56" s="671"/>
      <c r="I56" s="715" t="s">
        <v>165</v>
      </c>
      <c r="J56" s="715"/>
      <c r="K56" s="715"/>
      <c r="L56" s="715"/>
      <c r="M56" s="303"/>
      <c r="N56" s="304"/>
      <c r="O56" s="305"/>
      <c r="P56" s="305"/>
      <c r="Q56" s="305"/>
      <c r="R56" s="320"/>
      <c r="T56" s="241"/>
    </row>
    <row r="57" spans="2:20" ht="17.25" customHeight="1" thickTop="1">
      <c r="B57" s="716" t="s">
        <v>166</v>
      </c>
      <c r="C57" s="717"/>
      <c r="D57" s="717"/>
      <c r="E57" s="717"/>
      <c r="F57" s="717"/>
      <c r="G57" s="717"/>
      <c r="H57" s="717"/>
      <c r="I57" s="718" t="s">
        <v>167</v>
      </c>
      <c r="J57" s="718"/>
      <c r="K57" s="718"/>
      <c r="L57" s="718"/>
      <c r="M57" s="306"/>
      <c r="N57" s="307"/>
      <c r="O57" s="308"/>
      <c r="P57" s="308"/>
      <c r="Q57" s="308"/>
      <c r="R57" s="321"/>
      <c r="T57" s="234"/>
    </row>
    <row r="58" spans="2:20" ht="17.25" customHeight="1" thickBot="1">
      <c r="B58" s="719" t="s">
        <v>168</v>
      </c>
      <c r="C58" s="720"/>
      <c r="D58" s="720"/>
      <c r="E58" s="720"/>
      <c r="F58" s="720"/>
      <c r="G58" s="720"/>
      <c r="H58" s="720"/>
      <c r="I58" s="721" t="s">
        <v>169</v>
      </c>
      <c r="J58" s="721"/>
      <c r="K58" s="721"/>
      <c r="L58" s="721"/>
      <c r="M58" s="309"/>
      <c r="N58" s="310"/>
      <c r="O58" s="311"/>
      <c r="P58" s="311"/>
      <c r="Q58" s="311"/>
      <c r="R58" s="322"/>
      <c r="T58" s="234"/>
    </row>
    <row r="59" spans="2:20" ht="17.25" customHeight="1" thickTop="1" thickBot="1">
      <c r="B59" s="709" t="s">
        <v>170</v>
      </c>
      <c r="C59" s="710"/>
      <c r="D59" s="710"/>
      <c r="E59" s="710"/>
      <c r="F59" s="710"/>
      <c r="G59" s="710"/>
      <c r="H59" s="710"/>
      <c r="I59" s="711" t="s">
        <v>171</v>
      </c>
      <c r="J59" s="711"/>
      <c r="K59" s="711"/>
      <c r="L59" s="711"/>
      <c r="M59" s="303"/>
      <c r="N59" s="304"/>
      <c r="O59" s="305"/>
      <c r="P59" s="305"/>
      <c r="Q59" s="305"/>
      <c r="R59" s="320"/>
      <c r="T59" s="234"/>
    </row>
    <row r="60" spans="2:20" ht="17.25" customHeight="1" thickTop="1" thickBot="1">
      <c r="B60" s="693" t="s">
        <v>172</v>
      </c>
      <c r="C60" s="694"/>
      <c r="D60" s="694"/>
      <c r="E60" s="694"/>
      <c r="F60" s="694"/>
      <c r="G60" s="694"/>
      <c r="H60" s="694"/>
      <c r="I60" s="242"/>
      <c r="J60" s="242"/>
      <c r="K60" s="242"/>
      <c r="L60" s="243" t="s">
        <v>173</v>
      </c>
      <c r="M60" s="343"/>
      <c r="N60" s="344"/>
      <c r="O60" s="345"/>
      <c r="P60" s="345"/>
      <c r="Q60" s="345"/>
      <c r="R60" s="346"/>
      <c r="T60" s="227"/>
    </row>
    <row r="61" spans="2:20" ht="17.25" customHeight="1" thickBot="1">
      <c r="B61" s="695" t="s">
        <v>174</v>
      </c>
      <c r="C61" s="696"/>
      <c r="D61" s="696"/>
      <c r="E61" s="696"/>
      <c r="F61" s="696"/>
      <c r="G61" s="696"/>
      <c r="H61" s="696"/>
      <c r="I61" s="697" t="s">
        <v>175</v>
      </c>
      <c r="J61" s="697"/>
      <c r="K61" s="697"/>
      <c r="L61" s="697"/>
      <c r="M61" s="303"/>
      <c r="N61" s="304"/>
      <c r="O61" s="305"/>
      <c r="P61" s="305"/>
      <c r="Q61" s="305"/>
      <c r="R61" s="320"/>
      <c r="T61" s="234"/>
    </row>
    <row r="62" spans="2:20" ht="17.25" customHeight="1" thickTop="1" thickBot="1">
      <c r="B62" s="698" t="s">
        <v>176</v>
      </c>
      <c r="C62" s="699"/>
      <c r="D62" s="699"/>
      <c r="E62" s="699"/>
      <c r="F62" s="699"/>
      <c r="G62" s="699"/>
      <c r="H62" s="699"/>
      <c r="I62" s="700" t="s">
        <v>204</v>
      </c>
      <c r="J62" s="700"/>
      <c r="K62" s="700"/>
      <c r="L62" s="700"/>
      <c r="M62" s="303"/>
      <c r="N62" s="304"/>
      <c r="O62" s="305"/>
      <c r="P62" s="305"/>
      <c r="Q62" s="305"/>
      <c r="R62" s="320"/>
      <c r="T62" s="234"/>
    </row>
    <row r="63" spans="2:20" ht="17.25" customHeight="1" thickTop="1">
      <c r="B63" s="701" t="s">
        <v>177</v>
      </c>
      <c r="C63" s="702"/>
      <c r="D63" s="702"/>
      <c r="E63" s="702"/>
      <c r="F63" s="702"/>
      <c r="G63" s="702"/>
      <c r="H63" s="702"/>
      <c r="I63" s="244"/>
      <c r="J63" s="244"/>
      <c r="K63" s="244"/>
      <c r="L63" s="245" t="s">
        <v>178</v>
      </c>
      <c r="M63" s="306"/>
      <c r="N63" s="307"/>
      <c r="O63" s="308"/>
      <c r="P63" s="308"/>
      <c r="Q63" s="308"/>
      <c r="R63" s="321"/>
      <c r="T63" s="234"/>
    </row>
    <row r="64" spans="2:20" ht="15" customHeight="1">
      <c r="B64" s="246"/>
      <c r="C64" s="703" t="s">
        <v>179</v>
      </c>
      <c r="D64" s="704"/>
      <c r="E64" s="704"/>
      <c r="F64" s="704"/>
      <c r="G64" s="704"/>
      <c r="H64" s="704"/>
      <c r="I64" s="247"/>
      <c r="J64" s="247"/>
      <c r="K64" s="247"/>
      <c r="L64" s="247"/>
      <c r="M64" s="347"/>
      <c r="N64" s="348"/>
      <c r="O64" s="349"/>
      <c r="P64" s="349"/>
      <c r="Q64" s="349"/>
      <c r="R64" s="350"/>
      <c r="T64" s="227"/>
    </row>
    <row r="65" spans="2:21" ht="15" customHeight="1" thickBot="1">
      <c r="B65" s="249"/>
      <c r="C65" s="705" t="s">
        <v>180</v>
      </c>
      <c r="D65" s="706"/>
      <c r="E65" s="706"/>
      <c r="F65" s="706"/>
      <c r="G65" s="706"/>
      <c r="H65" s="706"/>
      <c r="I65" s="250"/>
      <c r="J65" s="250"/>
      <c r="K65" s="250"/>
      <c r="L65" s="250"/>
      <c r="M65" s="351"/>
      <c r="N65" s="352"/>
      <c r="O65" s="353"/>
      <c r="P65" s="353"/>
      <c r="Q65" s="353"/>
      <c r="R65" s="354"/>
      <c r="T65" s="227"/>
    </row>
    <row r="66" spans="2:21" ht="18" customHeight="1" thickTop="1" thickBot="1">
      <c r="B66" s="707" t="s">
        <v>181</v>
      </c>
      <c r="C66" s="708"/>
      <c r="D66" s="708"/>
      <c r="E66" s="708"/>
      <c r="F66" s="708"/>
      <c r="G66" s="708"/>
      <c r="H66" s="708"/>
      <c r="I66" s="708"/>
      <c r="J66" s="689" t="s">
        <v>182</v>
      </c>
      <c r="K66" s="689"/>
      <c r="L66" s="689"/>
      <c r="M66" s="312"/>
      <c r="N66" s="313"/>
      <c r="O66" s="314"/>
      <c r="P66" s="314"/>
      <c r="Q66" s="314"/>
      <c r="R66" s="315"/>
      <c r="T66" s="234"/>
    </row>
    <row r="67" spans="2:21" ht="18.75" customHeight="1" thickTop="1" thickBot="1">
      <c r="B67" s="690" t="s">
        <v>183</v>
      </c>
      <c r="C67" s="691"/>
      <c r="D67" s="691"/>
      <c r="E67" s="691"/>
      <c r="F67" s="691"/>
      <c r="G67" s="691"/>
      <c r="H67" s="691"/>
      <c r="I67" s="692" t="s">
        <v>184</v>
      </c>
      <c r="J67" s="692"/>
      <c r="K67" s="692"/>
      <c r="L67" s="692"/>
      <c r="M67" s="316"/>
      <c r="N67" s="317"/>
      <c r="O67" s="318"/>
      <c r="P67" s="318"/>
      <c r="Q67" s="318"/>
      <c r="R67" s="319"/>
      <c r="T67" s="241"/>
    </row>
    <row r="68" spans="2:21" ht="3.75" customHeight="1">
      <c r="B68" s="251"/>
      <c r="C68" s="251"/>
      <c r="D68" s="251"/>
      <c r="E68" s="251"/>
      <c r="F68" s="251"/>
      <c r="G68" s="251"/>
      <c r="H68" s="251"/>
      <c r="I68" s="262"/>
      <c r="J68" s="262"/>
      <c r="K68" s="262"/>
      <c r="L68" s="262"/>
      <c r="M68" s="252"/>
      <c r="N68" s="252"/>
      <c r="O68" s="252"/>
      <c r="P68" s="252"/>
      <c r="Q68" s="252"/>
      <c r="R68" s="252"/>
      <c r="T68" s="252"/>
    </row>
    <row r="69" spans="2:21" s="263" customFormat="1" ht="9" customHeight="1">
      <c r="B69" s="264"/>
      <c r="C69" s="265"/>
      <c r="D69" s="265"/>
      <c r="E69" s="265"/>
      <c r="F69" s="265"/>
      <c r="G69" s="265"/>
      <c r="H69" s="265"/>
      <c r="I69" s="265"/>
      <c r="J69" s="265"/>
      <c r="K69" s="265"/>
      <c r="L69" s="265"/>
      <c r="M69" s="241"/>
      <c r="N69" s="241"/>
      <c r="O69" s="241"/>
      <c r="P69" s="241"/>
      <c r="Q69" s="241"/>
      <c r="R69" s="241"/>
      <c r="T69" s="241"/>
    </row>
    <row r="70" spans="2:21" s="263" customFormat="1" ht="16.5" customHeight="1">
      <c r="B70" s="377"/>
      <c r="C70" s="377"/>
      <c r="D70" s="377"/>
      <c r="E70" s="377"/>
      <c r="F70" s="377"/>
      <c r="G70" s="377"/>
      <c r="H70" s="377"/>
      <c r="I70" s="377"/>
      <c r="J70" s="377"/>
      <c r="K70" s="377"/>
      <c r="L70" s="377"/>
      <c r="M70" s="377"/>
      <c r="N70" s="378"/>
      <c r="O70" s="378"/>
      <c r="P70" s="378"/>
      <c r="Q70" s="378"/>
      <c r="R70" s="378"/>
      <c r="S70" s="377"/>
      <c r="T70" s="377"/>
      <c r="U70" s="377"/>
    </row>
    <row r="71" spans="2:21" s="263" customFormat="1" ht="15.75" customHeight="1">
      <c r="B71" s="377"/>
      <c r="C71" s="377"/>
      <c r="D71" s="377"/>
      <c r="E71" s="377"/>
      <c r="F71" s="377"/>
      <c r="G71" s="377"/>
      <c r="H71" s="377"/>
      <c r="I71" s="377"/>
      <c r="J71" s="377"/>
      <c r="K71" s="377"/>
      <c r="L71" s="377"/>
      <c r="M71" s="377"/>
      <c r="N71" s="378"/>
      <c r="O71" s="378"/>
      <c r="P71" s="378"/>
      <c r="Q71" s="378"/>
      <c r="R71" s="378"/>
      <c r="S71" s="377"/>
      <c r="T71" s="377"/>
      <c r="U71" s="377"/>
    </row>
    <row r="72" spans="2:21" s="263" customFormat="1" ht="18" customHeight="1">
      <c r="B72" s="377"/>
      <c r="C72" s="377"/>
      <c r="D72" s="377"/>
      <c r="E72" s="377"/>
      <c r="F72" s="377"/>
      <c r="G72" s="377"/>
      <c r="H72" s="377"/>
      <c r="I72" s="377"/>
      <c r="J72" s="377"/>
      <c r="K72" s="377"/>
      <c r="L72" s="377"/>
      <c r="M72" s="377"/>
      <c r="N72" s="378"/>
      <c r="O72" s="378"/>
      <c r="P72" s="378"/>
      <c r="Q72" s="378"/>
      <c r="R72" s="378"/>
      <c r="S72" s="377"/>
      <c r="T72" s="377"/>
      <c r="U72" s="377"/>
    </row>
    <row r="73" spans="2:21" s="263" customFormat="1" ht="104.25" customHeight="1">
      <c r="N73" s="266"/>
      <c r="O73" s="266"/>
      <c r="P73" s="266"/>
      <c r="Q73" s="266"/>
      <c r="R73" s="266"/>
    </row>
    <row r="74" spans="2:21" s="263" customFormat="1" ht="17.25" customHeight="1">
      <c r="N74" s="266"/>
      <c r="O74" s="266"/>
      <c r="P74" s="266"/>
      <c r="Q74" s="266"/>
      <c r="R74" s="266"/>
    </row>
    <row r="75" spans="2:21" s="263" customFormat="1" ht="17.25" customHeight="1">
      <c r="N75" s="266"/>
      <c r="O75" s="266"/>
      <c r="P75" s="266"/>
      <c r="Q75" s="266"/>
      <c r="R75" s="266"/>
    </row>
    <row r="76" spans="2:21" s="263" customFormat="1" ht="17.25" customHeight="1">
      <c r="N76" s="266"/>
      <c r="O76" s="266"/>
      <c r="P76" s="266"/>
      <c r="Q76" s="266"/>
      <c r="R76" s="266"/>
    </row>
  </sheetData>
  <mergeCells count="74">
    <mergeCell ref="C64:H64"/>
    <mergeCell ref="C65:H65"/>
    <mergeCell ref="B66:I66"/>
    <mergeCell ref="J66:L66"/>
    <mergeCell ref="B67:H67"/>
    <mergeCell ref="I67:L67"/>
    <mergeCell ref="B63:H63"/>
    <mergeCell ref="I56:L56"/>
    <mergeCell ref="B57:H57"/>
    <mergeCell ref="I57:L57"/>
    <mergeCell ref="B58:H58"/>
    <mergeCell ref="I58:L58"/>
    <mergeCell ref="B59:H59"/>
    <mergeCell ref="I59:L59"/>
    <mergeCell ref="B60:H60"/>
    <mergeCell ref="B61:H61"/>
    <mergeCell ref="I61:L61"/>
    <mergeCell ref="B62:H62"/>
    <mergeCell ref="I62:L62"/>
    <mergeCell ref="C48:H48"/>
    <mergeCell ref="I48:L48"/>
    <mergeCell ref="B49:B56"/>
    <mergeCell ref="C49:C50"/>
    <mergeCell ref="D50:H50"/>
    <mergeCell ref="I50:L50"/>
    <mergeCell ref="C51:C55"/>
    <mergeCell ref="D55:H55"/>
    <mergeCell ref="I55:L55"/>
    <mergeCell ref="C56:H56"/>
    <mergeCell ref="B16:B48"/>
    <mergeCell ref="D37:H37"/>
    <mergeCell ref="I37:L37"/>
    <mergeCell ref="C38:C47"/>
    <mergeCell ref="D47:H47"/>
    <mergeCell ref="I47:L47"/>
    <mergeCell ref="C16:C37"/>
    <mergeCell ref="D16:D21"/>
    <mergeCell ref="E21:H21"/>
    <mergeCell ref="I21:L21"/>
    <mergeCell ref="D22:D27"/>
    <mergeCell ref="E27:H27"/>
    <mergeCell ref="I27:L27"/>
    <mergeCell ref="D28:H28"/>
    <mergeCell ref="I28:L28"/>
    <mergeCell ref="P10:P11"/>
    <mergeCell ref="D29:D32"/>
    <mergeCell ref="E32:H32"/>
    <mergeCell ref="I32:L32"/>
    <mergeCell ref="D33:D36"/>
    <mergeCell ref="E36:H36"/>
    <mergeCell ref="I36:L36"/>
    <mergeCell ref="O10:O11"/>
    <mergeCell ref="D13:F13"/>
    <mergeCell ref="G13:H13"/>
    <mergeCell ref="D14:F14"/>
    <mergeCell ref="G14:H14"/>
    <mergeCell ref="D11:E11"/>
    <mergeCell ref="H11:I11"/>
    <mergeCell ref="J11:K11"/>
    <mergeCell ref="B7:L7"/>
    <mergeCell ref="B10:B14"/>
    <mergeCell ref="C10:E10"/>
    <mergeCell ref="M10:M11"/>
    <mergeCell ref="N10:N11"/>
    <mergeCell ref="T8:T9"/>
    <mergeCell ref="S40:T42"/>
    <mergeCell ref="Q3:R3"/>
    <mergeCell ref="S3:T3"/>
    <mergeCell ref="R5:R6"/>
    <mergeCell ref="T5:T6"/>
    <mergeCell ref="Q10:Q11"/>
    <mergeCell ref="R10:R11"/>
    <mergeCell ref="T10:T11"/>
    <mergeCell ref="T38:T39"/>
  </mergeCells>
  <phoneticPr fontId="2"/>
  <pageMargins left="0.86614173228346458" right="0.19685039370078741" top="0.51181102362204722" bottom="0.35433070866141736" header="0.31496062992125984" footer="0.11811023622047245"/>
  <pageSetup paperSize="9" scale="97" fitToWidth="0" orientation="portrait" r:id="rId1"/>
  <headerFooter alignWithMargins="0">
    <oddHeader>&amp;R【様式１６－３】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view="pageBreakPreview" topLeftCell="A80" zoomScale="110" zoomScaleNormal="100" zoomScaleSheetLayoutView="110" workbookViewId="0">
      <selection activeCell="C61" sqref="C61:F61"/>
    </sheetView>
  </sheetViews>
  <sheetFormatPr defaultRowHeight="12"/>
  <cols>
    <col min="1" max="1" width="2.125" style="6" customWidth="1"/>
    <col min="2" max="2" width="2" style="6" customWidth="1"/>
    <col min="3" max="3" width="3.25" style="6" customWidth="1"/>
    <col min="4" max="4" width="5.125" style="6" customWidth="1"/>
    <col min="5" max="5" width="5.375" style="6" customWidth="1"/>
    <col min="6" max="6" width="4.5" style="6" customWidth="1"/>
    <col min="7" max="8" width="8.25" style="6" customWidth="1"/>
    <col min="9" max="9" width="8.875" style="6" customWidth="1"/>
    <col min="10" max="10" width="8.625" style="6" customWidth="1"/>
    <col min="11" max="11" width="9.125" style="6" customWidth="1"/>
    <col min="12" max="12" width="9.375" style="6" customWidth="1"/>
    <col min="13" max="13" width="9.5" style="6" customWidth="1"/>
    <col min="14" max="14" width="9" style="6"/>
    <col min="15" max="15" width="9.375" style="6" customWidth="1"/>
    <col min="16" max="16384" width="9" style="6"/>
  </cols>
  <sheetData>
    <row r="1" spans="1:14" ht="20.25" customHeight="1">
      <c r="M1" s="782"/>
      <c r="N1" s="782"/>
    </row>
    <row r="2" spans="1:14" ht="20.25" customHeight="1">
      <c r="B2" s="11" t="s">
        <v>79</v>
      </c>
      <c r="C2" s="11"/>
      <c r="L2" s="355"/>
      <c r="M2" s="8"/>
      <c r="N2" s="8"/>
    </row>
    <row r="3" spans="1:14" ht="3.75" customHeight="1">
      <c r="B3" s="11"/>
      <c r="C3" s="11"/>
    </row>
    <row r="4" spans="1:14" ht="13.5" customHeight="1">
      <c r="B4" s="11"/>
      <c r="C4" s="109" t="s">
        <v>78</v>
      </c>
    </row>
    <row r="5" spans="1:14" ht="9.75" customHeight="1">
      <c r="B5" s="20"/>
      <c r="C5" s="20"/>
      <c r="D5" s="20"/>
      <c r="E5" s="20"/>
      <c r="F5" s="20"/>
      <c r="G5" s="20"/>
      <c r="H5" s="20"/>
      <c r="I5" s="20"/>
      <c r="J5" s="20"/>
      <c r="K5" s="20"/>
      <c r="L5" s="20"/>
    </row>
    <row r="6" spans="1:14" ht="18" customHeight="1">
      <c r="B6" s="20"/>
      <c r="C6" s="783" t="s">
        <v>12</v>
      </c>
      <c r="D6" s="784"/>
      <c r="E6" s="785"/>
      <c r="F6" s="786"/>
      <c r="G6" s="12" t="s">
        <v>14</v>
      </c>
      <c r="H6" s="98" t="s">
        <v>13</v>
      </c>
      <c r="I6" s="379">
        <f>E6-K6</f>
        <v>0</v>
      </c>
      <c r="J6" s="98" t="s">
        <v>23</v>
      </c>
      <c r="K6" s="99"/>
      <c r="L6" s="21"/>
    </row>
    <row r="7" spans="1:14" s="8" customFormat="1" ht="11.25" customHeight="1">
      <c r="B7" s="22"/>
      <c r="C7" s="14"/>
      <c r="D7" s="14" t="s">
        <v>15</v>
      </c>
      <c r="E7" s="14"/>
      <c r="F7" s="14"/>
      <c r="G7" s="15"/>
      <c r="H7" s="822" t="s">
        <v>61</v>
      </c>
      <c r="I7" s="822"/>
      <c r="J7" s="16" t="s">
        <v>16</v>
      </c>
      <c r="K7" s="17"/>
      <c r="L7" s="17"/>
    </row>
    <row r="8" spans="1:14" s="8" customFormat="1" ht="3" customHeight="1">
      <c r="B8" s="22"/>
      <c r="C8" s="14"/>
      <c r="D8" s="14"/>
      <c r="E8" s="14"/>
      <c r="F8" s="14"/>
      <c r="G8" s="15"/>
      <c r="H8" s="18"/>
      <c r="I8" s="18"/>
      <c r="J8" s="16"/>
      <c r="K8" s="17"/>
      <c r="L8" s="17"/>
    </row>
    <row r="9" spans="1:14" ht="16.5" customHeight="1">
      <c r="B9" s="20"/>
      <c r="C9" s="792" t="s">
        <v>56</v>
      </c>
      <c r="D9" s="793"/>
      <c r="E9" s="794"/>
      <c r="F9" s="102"/>
      <c r="G9" s="103"/>
      <c r="H9" s="20" t="s">
        <v>80</v>
      </c>
      <c r="I9" s="20"/>
      <c r="J9" s="20"/>
      <c r="K9" s="20"/>
      <c r="L9" s="20"/>
    </row>
    <row r="10" spans="1:14" ht="11.25" customHeight="1">
      <c r="B10" s="20"/>
      <c r="C10" s="20"/>
      <c r="D10" s="20" t="s">
        <v>57</v>
      </c>
      <c r="E10" s="20"/>
      <c r="F10" s="20"/>
      <c r="G10" s="20"/>
      <c r="H10" s="20"/>
      <c r="I10" s="20"/>
      <c r="J10" s="20"/>
      <c r="K10" s="20"/>
      <c r="L10" s="20"/>
    </row>
    <row r="11" spans="1:14" ht="6.75" customHeight="1">
      <c r="B11" s="20"/>
      <c r="C11" s="20"/>
      <c r="D11" s="20"/>
      <c r="E11" s="20"/>
      <c r="F11" s="20"/>
      <c r="G11" s="20"/>
      <c r="H11" s="20"/>
      <c r="I11" s="20"/>
      <c r="J11" s="20"/>
      <c r="K11" s="20"/>
      <c r="L11" s="20"/>
    </row>
    <row r="12" spans="1:14" ht="1.5" customHeight="1" thickBot="1"/>
    <row r="13" spans="1:14" ht="5.25" hidden="1" customHeight="1" thickBot="1"/>
    <row r="14" spans="1:14" ht="17.25" customHeight="1" thickBot="1">
      <c r="C14" s="790" t="s">
        <v>6</v>
      </c>
      <c r="D14" s="791"/>
      <c r="E14" s="19" t="s">
        <v>62</v>
      </c>
      <c r="F14" s="826">
        <v>10.68</v>
      </c>
      <c r="G14" s="827"/>
      <c r="H14" s="381"/>
      <c r="I14" s="20"/>
      <c r="J14" s="20"/>
      <c r="K14" s="20"/>
      <c r="L14" s="20"/>
      <c r="M14" s="20"/>
    </row>
    <row r="15" spans="1:14" ht="17.25" customHeight="1">
      <c r="C15" s="25"/>
      <c r="D15" s="25"/>
      <c r="E15" s="14"/>
      <c r="F15" s="26"/>
      <c r="G15" s="26"/>
      <c r="H15" s="20"/>
      <c r="I15" s="20"/>
      <c r="J15" s="20"/>
      <c r="K15" s="20"/>
      <c r="L15" s="20"/>
      <c r="M15" s="20"/>
    </row>
    <row r="16" spans="1:14" ht="17.25" customHeight="1">
      <c r="A16" s="23" t="s">
        <v>85</v>
      </c>
      <c r="C16" s="25"/>
      <c r="D16" s="25"/>
      <c r="E16" s="14"/>
      <c r="F16" s="26"/>
      <c r="G16" s="26"/>
      <c r="H16" s="20"/>
      <c r="I16" s="20"/>
      <c r="J16" s="20"/>
      <c r="K16" s="20"/>
      <c r="L16" s="20"/>
      <c r="M16" s="20"/>
    </row>
    <row r="17" spans="1:15" ht="4.5" customHeight="1">
      <c r="A17" s="23"/>
      <c r="C17" s="25"/>
      <c r="D17" s="25"/>
      <c r="E17" s="14"/>
      <c r="F17" s="26"/>
      <c r="G17" s="26"/>
      <c r="H17" s="20"/>
      <c r="I17" s="20"/>
      <c r="J17" s="20"/>
      <c r="K17" s="20"/>
      <c r="L17" s="20"/>
      <c r="M17" s="20"/>
    </row>
    <row r="18" spans="1:15" ht="17.25" customHeight="1">
      <c r="A18" s="23"/>
      <c r="B18" s="23" t="s">
        <v>113</v>
      </c>
      <c r="C18" s="25"/>
      <c r="D18" s="25"/>
      <c r="E18" s="14"/>
      <c r="F18" s="26"/>
      <c r="G18" s="26"/>
      <c r="H18" s="20"/>
      <c r="I18" s="20"/>
      <c r="J18" s="20"/>
      <c r="K18" s="20"/>
      <c r="L18" s="20"/>
      <c r="M18" s="20"/>
    </row>
    <row r="19" spans="1:15" ht="16.5" customHeight="1">
      <c r="C19" s="23" t="s">
        <v>206</v>
      </c>
      <c r="D19" s="25"/>
      <c r="E19" s="14"/>
      <c r="F19" s="26"/>
      <c r="G19" s="384"/>
      <c r="H19" s="22"/>
      <c r="I19" s="20"/>
      <c r="J19" s="20"/>
      <c r="K19" s="20"/>
      <c r="L19" s="20"/>
      <c r="M19" s="20"/>
    </row>
    <row r="20" spans="1:15" s="1" customFormat="1" ht="21.75" customHeight="1">
      <c r="C20" s="823" t="s">
        <v>28</v>
      </c>
      <c r="D20" s="787" t="s">
        <v>13</v>
      </c>
      <c r="E20" s="788"/>
      <c r="F20" s="789"/>
      <c r="G20" s="27" t="s">
        <v>27</v>
      </c>
      <c r="H20" s="27" t="s">
        <v>26</v>
      </c>
      <c r="I20" s="27" t="s">
        <v>7</v>
      </c>
      <c r="J20" s="28" t="s">
        <v>18</v>
      </c>
      <c r="K20" s="27" t="s">
        <v>20</v>
      </c>
      <c r="L20" s="120" t="s">
        <v>21</v>
      </c>
      <c r="M20" s="29"/>
      <c r="N20" s="1" t="s">
        <v>266</v>
      </c>
    </row>
    <row r="21" spans="1:15" s="2" customFormat="1" ht="11.25" customHeight="1">
      <c r="C21" s="824"/>
      <c r="D21" s="30"/>
      <c r="E21" s="110"/>
      <c r="F21" s="31" t="s">
        <v>9</v>
      </c>
      <c r="G21" s="7" t="s">
        <v>63</v>
      </c>
      <c r="H21" s="7" t="s">
        <v>64</v>
      </c>
      <c r="I21" s="7" t="s">
        <v>65</v>
      </c>
      <c r="J21" s="32" t="s">
        <v>66</v>
      </c>
      <c r="K21" s="7" t="s">
        <v>67</v>
      </c>
      <c r="L21" s="7" t="s">
        <v>68</v>
      </c>
      <c r="M21" s="33"/>
      <c r="N21" s="524" t="s">
        <v>265</v>
      </c>
    </row>
    <row r="22" spans="1:15" s="2" customFormat="1" ht="3" customHeight="1">
      <c r="C22" s="824"/>
      <c r="D22" s="34"/>
      <c r="E22" s="35"/>
      <c r="F22" s="36"/>
      <c r="G22" s="37"/>
      <c r="H22" s="37"/>
      <c r="I22" s="37"/>
      <c r="J22" s="38"/>
      <c r="K22" s="37"/>
      <c r="L22" s="37"/>
      <c r="M22" s="33"/>
    </row>
    <row r="23" spans="1:15" ht="15" customHeight="1">
      <c r="C23" s="824"/>
      <c r="D23" s="39" t="s">
        <v>0</v>
      </c>
      <c r="E23" s="40"/>
      <c r="F23" s="41"/>
      <c r="G23" s="382">
        <v>774</v>
      </c>
      <c r="H23" s="136">
        <f>ROUNDDOWN(G23*$F$14,0)</f>
        <v>8266</v>
      </c>
      <c r="I23" s="526">
        <f>ROUND($E$21*$O23,0)</f>
        <v>0</v>
      </c>
      <c r="J23" s="804">
        <v>365</v>
      </c>
      <c r="K23" s="136">
        <f>H23*I23*$J$23</f>
        <v>0</v>
      </c>
      <c r="L23" s="812"/>
      <c r="M23" s="20"/>
      <c r="N23" s="43" t="s">
        <v>0</v>
      </c>
      <c r="O23" s="525">
        <v>9.6000000000000002E-2</v>
      </c>
    </row>
    <row r="24" spans="1:15" ht="15" customHeight="1">
      <c r="C24" s="824"/>
      <c r="D24" s="39" t="s">
        <v>1</v>
      </c>
      <c r="E24" s="40"/>
      <c r="F24" s="41"/>
      <c r="G24" s="382">
        <v>819</v>
      </c>
      <c r="H24" s="136">
        <f>ROUNDDOWN(G24*$F$14,0)</f>
        <v>8746</v>
      </c>
      <c r="I24" s="526">
        <f t="shared" ref="I24:I26" si="0">ROUND($E$21*$O24,0)</f>
        <v>0</v>
      </c>
      <c r="J24" s="805"/>
      <c r="K24" s="136">
        <f>H24*I24*$J$23</f>
        <v>0</v>
      </c>
      <c r="L24" s="813"/>
      <c r="M24" s="20"/>
      <c r="N24" s="43" t="s">
        <v>1</v>
      </c>
      <c r="O24" s="525">
        <v>0.217</v>
      </c>
    </row>
    <row r="25" spans="1:15" ht="15" customHeight="1">
      <c r="C25" s="824"/>
      <c r="D25" s="39" t="s">
        <v>2</v>
      </c>
      <c r="E25" s="40"/>
      <c r="F25" s="41"/>
      <c r="G25" s="382">
        <v>881</v>
      </c>
      <c r="H25" s="136">
        <f>ROUNDDOWN(G25*$F$14,0)</f>
        <v>9409</v>
      </c>
      <c r="I25" s="526">
        <f t="shared" si="0"/>
        <v>0</v>
      </c>
      <c r="J25" s="805"/>
      <c r="K25" s="136">
        <f>H25*I25*$J$23</f>
        <v>0</v>
      </c>
      <c r="L25" s="813"/>
      <c r="M25" s="20"/>
      <c r="N25" s="43" t="s">
        <v>2</v>
      </c>
      <c r="O25" s="525">
        <v>0.221</v>
      </c>
    </row>
    <row r="26" spans="1:15" ht="15" customHeight="1">
      <c r="C26" s="824"/>
      <c r="D26" s="39" t="s">
        <v>3</v>
      </c>
      <c r="E26" s="40"/>
      <c r="F26" s="41"/>
      <c r="G26" s="382">
        <v>934</v>
      </c>
      <c r="H26" s="136">
        <f>ROUNDDOWN(G26*$F$14,0)</f>
        <v>9975</v>
      </c>
      <c r="I26" s="526">
        <f t="shared" si="0"/>
        <v>0</v>
      </c>
      <c r="J26" s="805"/>
      <c r="K26" s="136">
        <f>H26*I26*$J$23</f>
        <v>0</v>
      </c>
      <c r="L26" s="813"/>
      <c r="M26" s="20"/>
      <c r="N26" s="43" t="s">
        <v>3</v>
      </c>
      <c r="O26" s="525">
        <v>0.30099999999999999</v>
      </c>
    </row>
    <row r="27" spans="1:15" ht="15" customHeight="1" thickBot="1">
      <c r="C27" s="824"/>
      <c r="D27" s="39" t="s">
        <v>4</v>
      </c>
      <c r="E27" s="40"/>
      <c r="F27" s="41"/>
      <c r="G27" s="382">
        <v>985</v>
      </c>
      <c r="H27" s="136">
        <f>ROUNDDOWN(G27*$F$14,0)</f>
        <v>10519</v>
      </c>
      <c r="I27" s="526">
        <f>$E$21-SUM(I23:I26)</f>
        <v>0</v>
      </c>
      <c r="J27" s="806"/>
      <c r="K27" s="136">
        <f>H27*I27*$J$23</f>
        <v>0</v>
      </c>
      <c r="L27" s="813"/>
      <c r="M27" s="20"/>
      <c r="N27" s="43" t="s">
        <v>4</v>
      </c>
      <c r="O27" s="525">
        <v>0.16500000000000001</v>
      </c>
    </row>
    <row r="28" spans="1:15" ht="15" customHeight="1" thickTop="1" thickBot="1">
      <c r="C28" s="825"/>
      <c r="D28" s="779" t="s">
        <v>10</v>
      </c>
      <c r="E28" s="780"/>
      <c r="F28" s="781"/>
      <c r="G28" s="42"/>
      <c r="H28" s="42"/>
      <c r="I28" s="357">
        <f>SUM(I23:I27)</f>
        <v>0</v>
      </c>
      <c r="J28" s="44"/>
      <c r="K28" s="356">
        <f>SUM(K23:K27)</f>
        <v>0</v>
      </c>
      <c r="L28" s="527">
        <f>ROUNDDOWN(K28/1000,3)</f>
        <v>0</v>
      </c>
      <c r="M28" s="20"/>
      <c r="N28" s="6" t="s">
        <v>273</v>
      </c>
    </row>
    <row r="29" spans="1:15" ht="7.5" customHeight="1" thickTop="1">
      <c r="C29" s="20"/>
      <c r="D29" s="20"/>
      <c r="E29" s="20"/>
      <c r="F29" s="20"/>
      <c r="G29" s="20"/>
      <c r="H29" s="20"/>
      <c r="I29" s="20"/>
      <c r="J29" s="50"/>
      <c r="K29" s="20"/>
      <c r="L29" s="20"/>
      <c r="M29" s="20"/>
    </row>
    <row r="30" spans="1:15" s="1" customFormat="1" ht="21" customHeight="1">
      <c r="C30" s="776" t="s">
        <v>11</v>
      </c>
      <c r="D30" s="787" t="s">
        <v>13</v>
      </c>
      <c r="E30" s="788"/>
      <c r="F30" s="789"/>
      <c r="G30" s="27" t="s">
        <v>27</v>
      </c>
      <c r="H30" s="27" t="s">
        <v>26</v>
      </c>
      <c r="I30" s="27" t="s">
        <v>7</v>
      </c>
      <c r="J30" s="28" t="s">
        <v>18</v>
      </c>
      <c r="K30" s="27" t="s">
        <v>20</v>
      </c>
      <c r="L30" s="120" t="s">
        <v>21</v>
      </c>
      <c r="M30" s="29"/>
    </row>
    <row r="31" spans="1:15" s="2" customFormat="1" ht="10.5" customHeight="1">
      <c r="C31" s="799"/>
      <c r="D31" s="30"/>
      <c r="E31" s="110"/>
      <c r="F31" s="31" t="s">
        <v>9</v>
      </c>
      <c r="G31" s="7" t="s">
        <v>63</v>
      </c>
      <c r="H31" s="7" t="s">
        <v>64</v>
      </c>
      <c r="I31" s="7" t="s">
        <v>65</v>
      </c>
      <c r="J31" s="32" t="s">
        <v>66</v>
      </c>
      <c r="K31" s="7" t="s">
        <v>67</v>
      </c>
      <c r="L31" s="7" t="s">
        <v>68</v>
      </c>
      <c r="M31" s="33"/>
    </row>
    <row r="32" spans="1:15" s="2" customFormat="1" ht="4.5" customHeight="1">
      <c r="C32" s="799"/>
      <c r="D32" s="34"/>
      <c r="E32" s="35"/>
      <c r="F32" s="36"/>
      <c r="G32" s="37"/>
      <c r="H32" s="37"/>
      <c r="I32" s="37"/>
      <c r="J32" s="38"/>
      <c r="K32" s="37"/>
      <c r="L32" s="37"/>
      <c r="M32" s="33"/>
    </row>
    <row r="33" spans="3:13" ht="15" customHeight="1">
      <c r="C33" s="799"/>
      <c r="D33" s="39" t="s">
        <v>0</v>
      </c>
      <c r="E33" s="40"/>
      <c r="F33" s="41"/>
      <c r="G33" s="382">
        <v>695</v>
      </c>
      <c r="H33" s="136">
        <f>ROUNDDOWN(G33*$F$14,0)</f>
        <v>7422</v>
      </c>
      <c r="I33" s="526">
        <f>ROUND($E$31*$O23,0)</f>
        <v>0</v>
      </c>
      <c r="J33" s="804">
        <v>365</v>
      </c>
      <c r="K33" s="136">
        <f>H33*I33*$J$33</f>
        <v>0</v>
      </c>
      <c r="L33" s="812"/>
      <c r="M33" s="20"/>
    </row>
    <row r="34" spans="3:13" ht="15" customHeight="1">
      <c r="C34" s="799"/>
      <c r="D34" s="39" t="s">
        <v>1</v>
      </c>
      <c r="E34" s="40"/>
      <c r="F34" s="41"/>
      <c r="G34" s="382">
        <v>740</v>
      </c>
      <c r="H34" s="136">
        <f>ROUNDDOWN(G34*$F$14,0)</f>
        <v>7903</v>
      </c>
      <c r="I34" s="526">
        <f t="shared" ref="I34:I36" si="1">ROUND($E$31*$O24,0)</f>
        <v>0</v>
      </c>
      <c r="J34" s="805"/>
      <c r="K34" s="136">
        <f>H34*I34*$J$33</f>
        <v>0</v>
      </c>
      <c r="L34" s="813"/>
      <c r="M34" s="20"/>
    </row>
    <row r="35" spans="3:13" ht="15" customHeight="1">
      <c r="C35" s="799"/>
      <c r="D35" s="39" t="s">
        <v>2</v>
      </c>
      <c r="E35" s="40"/>
      <c r="F35" s="41"/>
      <c r="G35" s="382">
        <v>801</v>
      </c>
      <c r="H35" s="136">
        <f>ROUNDDOWN(G35*$F$14,0)</f>
        <v>8554</v>
      </c>
      <c r="I35" s="526">
        <f t="shared" si="1"/>
        <v>0</v>
      </c>
      <c r="J35" s="805"/>
      <c r="K35" s="136">
        <f>H35*I35*$J$33</f>
        <v>0</v>
      </c>
      <c r="L35" s="813"/>
      <c r="M35" s="20"/>
    </row>
    <row r="36" spans="3:13" ht="15" customHeight="1">
      <c r="C36" s="799"/>
      <c r="D36" s="39" t="s">
        <v>3</v>
      </c>
      <c r="E36" s="40"/>
      <c r="F36" s="41"/>
      <c r="G36" s="382">
        <v>853</v>
      </c>
      <c r="H36" s="136">
        <f>ROUNDDOWN(G36*$F$14,0)</f>
        <v>9110</v>
      </c>
      <c r="I36" s="526">
        <f t="shared" si="1"/>
        <v>0</v>
      </c>
      <c r="J36" s="805"/>
      <c r="K36" s="136">
        <f>H36*I36*$J$33</f>
        <v>0</v>
      </c>
      <c r="L36" s="813"/>
      <c r="M36" s="20"/>
    </row>
    <row r="37" spans="3:13" ht="15" customHeight="1" thickBot="1">
      <c r="C37" s="799"/>
      <c r="D37" s="39" t="s">
        <v>4</v>
      </c>
      <c r="E37" s="40"/>
      <c r="F37" s="41"/>
      <c r="G37" s="382">
        <v>904</v>
      </c>
      <c r="H37" s="136">
        <f>ROUNDDOWN(G37*$F$14,0)</f>
        <v>9654</v>
      </c>
      <c r="I37" s="526">
        <f>$E$31-SUM(I33:I36)</f>
        <v>0</v>
      </c>
      <c r="J37" s="806"/>
      <c r="K37" s="136">
        <f>H37*I37*$J$33</f>
        <v>0</v>
      </c>
      <c r="L37" s="813"/>
      <c r="M37" s="20"/>
    </row>
    <row r="38" spans="3:13" ht="15" customHeight="1" thickTop="1" thickBot="1">
      <c r="C38" s="778"/>
      <c r="D38" s="779" t="s">
        <v>10</v>
      </c>
      <c r="E38" s="780"/>
      <c r="F38" s="781"/>
      <c r="G38" s="42"/>
      <c r="H38" s="42"/>
      <c r="I38" s="357">
        <f>SUM(I33:I37)</f>
        <v>0</v>
      </c>
      <c r="J38" s="44"/>
      <c r="K38" s="356">
        <f>SUM(K33:K37)</f>
        <v>0</v>
      </c>
      <c r="L38" s="528">
        <f>ROUNDDOWN(K38/1000,3)</f>
        <v>0</v>
      </c>
      <c r="M38" s="20"/>
    </row>
    <row r="39" spans="3:13" ht="6.75" customHeight="1" thickTop="1">
      <c r="C39" s="20"/>
      <c r="D39" s="20"/>
      <c r="E39" s="20"/>
      <c r="F39" s="20"/>
      <c r="G39" s="20"/>
      <c r="H39" s="20"/>
      <c r="I39" s="20"/>
      <c r="J39" s="50"/>
      <c r="K39" s="20"/>
      <c r="L39" s="20"/>
      <c r="M39" s="20"/>
    </row>
    <row r="40" spans="3:13" s="1" customFormat="1" ht="21" customHeight="1">
      <c r="C40" s="776" t="s">
        <v>8</v>
      </c>
      <c r="D40" s="787" t="s">
        <v>13</v>
      </c>
      <c r="E40" s="788"/>
      <c r="F40" s="789"/>
      <c r="G40" s="27" t="s">
        <v>25</v>
      </c>
      <c r="H40" s="27" t="s">
        <v>26</v>
      </c>
      <c r="I40" s="27" t="s">
        <v>7</v>
      </c>
      <c r="J40" s="28" t="s">
        <v>18</v>
      </c>
      <c r="K40" s="27" t="s">
        <v>20</v>
      </c>
      <c r="L40" s="120" t="s">
        <v>21</v>
      </c>
      <c r="M40" s="29"/>
    </row>
    <row r="41" spans="3:13" s="2" customFormat="1" ht="10.5" customHeight="1">
      <c r="C41" s="777"/>
      <c r="D41" s="30" t="s">
        <v>81</v>
      </c>
      <c r="E41" s="110"/>
      <c r="F41" s="31" t="s">
        <v>9</v>
      </c>
      <c r="G41" s="7" t="s">
        <v>63</v>
      </c>
      <c r="H41" s="7" t="s">
        <v>64</v>
      </c>
      <c r="I41" s="7" t="s">
        <v>65</v>
      </c>
      <c r="J41" s="32" t="s">
        <v>66</v>
      </c>
      <c r="K41" s="7" t="s">
        <v>67</v>
      </c>
      <c r="L41" s="7" t="s">
        <v>68</v>
      </c>
      <c r="M41" s="33"/>
    </row>
    <row r="42" spans="3:13" s="2" customFormat="1" ht="4.5" customHeight="1">
      <c r="C42" s="777"/>
      <c r="D42" s="34"/>
      <c r="E42" s="35"/>
      <c r="F42" s="36"/>
      <c r="G42" s="37"/>
      <c r="H42" s="37"/>
      <c r="I42" s="37"/>
      <c r="J42" s="38"/>
      <c r="K42" s="37"/>
      <c r="L42" s="37"/>
      <c r="M42" s="33"/>
    </row>
    <row r="43" spans="3:13" ht="15" customHeight="1">
      <c r="C43" s="777"/>
      <c r="D43" s="39" t="s">
        <v>0</v>
      </c>
      <c r="E43" s="40"/>
      <c r="F43" s="41"/>
      <c r="G43" s="382">
        <v>768</v>
      </c>
      <c r="H43" s="136">
        <f>ROUNDDOWN(G43*$F$14,0)</f>
        <v>8202</v>
      </c>
      <c r="I43" s="526">
        <f>ROUND($E$41*$O23,0)</f>
        <v>0</v>
      </c>
      <c r="J43" s="804">
        <v>365</v>
      </c>
      <c r="K43" s="136">
        <f>H43*I43*$J$43</f>
        <v>0</v>
      </c>
      <c r="L43" s="812"/>
      <c r="M43" s="20"/>
    </row>
    <row r="44" spans="3:13" ht="15" customHeight="1">
      <c r="C44" s="777"/>
      <c r="D44" s="39" t="s">
        <v>1</v>
      </c>
      <c r="E44" s="40"/>
      <c r="F44" s="41"/>
      <c r="G44" s="382">
        <v>816</v>
      </c>
      <c r="H44" s="136">
        <f>ROUNDDOWN(G44*$F$14,0)</f>
        <v>8714</v>
      </c>
      <c r="I44" s="526">
        <f t="shared" ref="I44:I46" si="2">ROUND($E$41*$O24,0)</f>
        <v>0</v>
      </c>
      <c r="J44" s="805"/>
      <c r="K44" s="136">
        <f>H44*I44*$J$43</f>
        <v>0</v>
      </c>
      <c r="L44" s="813"/>
      <c r="M44" s="20"/>
    </row>
    <row r="45" spans="3:13" ht="15" customHeight="1">
      <c r="C45" s="777"/>
      <c r="D45" s="39" t="s">
        <v>2</v>
      </c>
      <c r="E45" s="40"/>
      <c r="F45" s="41"/>
      <c r="G45" s="382">
        <v>877</v>
      </c>
      <c r="H45" s="136">
        <f>ROUNDDOWN(G45*$F$14,0)</f>
        <v>9366</v>
      </c>
      <c r="I45" s="526">
        <f t="shared" si="2"/>
        <v>0</v>
      </c>
      <c r="J45" s="805"/>
      <c r="K45" s="136">
        <f>H45*I45*$J$43</f>
        <v>0</v>
      </c>
      <c r="L45" s="813"/>
      <c r="M45" s="20"/>
    </row>
    <row r="46" spans="3:13" ht="15" customHeight="1">
      <c r="C46" s="777"/>
      <c r="D46" s="39" t="s">
        <v>3</v>
      </c>
      <c r="E46" s="40"/>
      <c r="F46" s="41"/>
      <c r="G46" s="382">
        <v>928</v>
      </c>
      <c r="H46" s="136">
        <f>ROUNDDOWN(G46*$F$14,0)</f>
        <v>9911</v>
      </c>
      <c r="I46" s="526">
        <f t="shared" si="2"/>
        <v>0</v>
      </c>
      <c r="J46" s="805"/>
      <c r="K46" s="136">
        <f>H46*I46*$J$43</f>
        <v>0</v>
      </c>
      <c r="L46" s="813"/>
      <c r="M46" s="20"/>
    </row>
    <row r="47" spans="3:13" ht="15" customHeight="1" thickBot="1">
      <c r="C47" s="777"/>
      <c r="D47" s="39" t="s">
        <v>4</v>
      </c>
      <c r="E47" s="40"/>
      <c r="F47" s="41"/>
      <c r="G47" s="382">
        <v>981</v>
      </c>
      <c r="H47" s="136">
        <f>ROUNDDOWN(G47*$F$14,0)</f>
        <v>10477</v>
      </c>
      <c r="I47" s="526">
        <f>$E$41-SUM(I43:I46)</f>
        <v>0</v>
      </c>
      <c r="J47" s="806"/>
      <c r="K47" s="136">
        <f>H47*I47*$J$43</f>
        <v>0</v>
      </c>
      <c r="L47" s="813"/>
      <c r="M47" s="20"/>
    </row>
    <row r="48" spans="3:13" ht="15" customHeight="1" thickTop="1" thickBot="1">
      <c r="C48" s="778"/>
      <c r="D48" s="779" t="s">
        <v>10</v>
      </c>
      <c r="E48" s="780"/>
      <c r="F48" s="781"/>
      <c r="G48" s="42"/>
      <c r="H48" s="42"/>
      <c r="I48" s="357">
        <f>SUM(I43:I47)</f>
        <v>0</v>
      </c>
      <c r="J48" s="44"/>
      <c r="K48" s="356">
        <f>SUM(K43:K47)</f>
        <v>0</v>
      </c>
      <c r="L48" s="528">
        <f>ROUNDDOWN(K48/1000,3)</f>
        <v>0</v>
      </c>
      <c r="M48" s="20"/>
    </row>
    <row r="49" spans="1:15" s="10" customFormat="1" ht="6.75" customHeight="1" thickTop="1" thickBot="1">
      <c r="C49" s="45"/>
      <c r="D49" s="46"/>
      <c r="E49" s="46"/>
      <c r="F49" s="46"/>
      <c r="G49" s="46"/>
      <c r="H49" s="46"/>
      <c r="I49" s="46"/>
      <c r="J49" s="47"/>
      <c r="K49" s="48"/>
      <c r="L49" s="49"/>
      <c r="M49" s="17"/>
    </row>
    <row r="50" spans="1:15" ht="22.5" customHeight="1" thickTop="1" thickBot="1">
      <c r="C50" s="20"/>
      <c r="D50" s="828" t="s">
        <v>17</v>
      </c>
      <c r="E50" s="829"/>
      <c r="F50" s="830"/>
      <c r="G50" s="358">
        <f>E41+E31+E21</f>
        <v>0</v>
      </c>
      <c r="H50" s="20"/>
      <c r="I50" s="51"/>
      <c r="J50" s="820" t="s">
        <v>22</v>
      </c>
      <c r="K50" s="821"/>
      <c r="L50" s="359">
        <f>L48+L38+L28</f>
        <v>0</v>
      </c>
      <c r="M50" s="20"/>
    </row>
    <row r="51" spans="1:15" ht="6" customHeight="1">
      <c r="C51" s="20"/>
      <c r="D51" s="20"/>
      <c r="E51" s="20"/>
      <c r="F51" s="20"/>
      <c r="G51" s="20"/>
      <c r="H51" s="20"/>
      <c r="I51" s="20"/>
      <c r="J51" s="20"/>
      <c r="K51" s="20"/>
      <c r="L51" s="20"/>
      <c r="M51" s="20"/>
    </row>
    <row r="52" spans="1:15" ht="4.5" customHeight="1">
      <c r="C52" s="20"/>
      <c r="D52" s="20"/>
      <c r="E52" s="20"/>
      <c r="F52" s="20"/>
      <c r="G52" s="20"/>
      <c r="H52" s="20"/>
      <c r="I52" s="20"/>
      <c r="J52" s="75"/>
      <c r="K52" s="75"/>
      <c r="L52" s="75"/>
      <c r="M52" s="75"/>
    </row>
    <row r="53" spans="1:15" ht="14.25" customHeight="1">
      <c r="C53" s="20"/>
      <c r="D53" s="125" t="s">
        <v>37</v>
      </c>
      <c r="E53" s="20" t="s">
        <v>274</v>
      </c>
      <c r="F53" s="20"/>
      <c r="G53" s="20"/>
      <c r="H53" s="20"/>
      <c r="I53" s="20"/>
      <c r="J53" s="75"/>
      <c r="K53" s="75"/>
      <c r="L53" s="75"/>
      <c r="M53" s="75"/>
    </row>
    <row r="54" spans="1:15" ht="14.25" customHeight="1">
      <c r="C54" s="20"/>
      <c r="D54" s="20"/>
      <c r="E54" s="20"/>
      <c r="F54" s="20"/>
      <c r="G54" s="20"/>
      <c r="H54" s="20"/>
      <c r="I54" s="20"/>
      <c r="J54" s="75"/>
      <c r="K54" s="75"/>
      <c r="L54" s="75"/>
      <c r="M54" s="75"/>
    </row>
    <row r="55" spans="1:15" ht="14.25">
      <c r="A55" s="23"/>
      <c r="B55" s="23"/>
      <c r="C55" s="23" t="s">
        <v>91</v>
      </c>
      <c r="D55" s="20"/>
      <c r="E55" s="20"/>
      <c r="F55" s="20"/>
      <c r="G55" s="20"/>
      <c r="H55" s="20"/>
      <c r="I55" s="20"/>
      <c r="J55" s="20"/>
      <c r="K55" s="20"/>
      <c r="L55" s="20"/>
      <c r="M55" s="20"/>
    </row>
    <row r="56" spans="1:15" ht="3.75" customHeight="1">
      <c r="C56" s="20"/>
      <c r="D56" s="20"/>
      <c r="E56" s="20"/>
      <c r="F56" s="20"/>
      <c r="G56" s="20"/>
      <c r="H56" s="20"/>
      <c r="I56" s="20"/>
      <c r="J56" s="20"/>
      <c r="K56" s="20"/>
      <c r="L56" s="20"/>
      <c r="M56" s="20"/>
    </row>
    <row r="57" spans="1:15" ht="27.75" customHeight="1">
      <c r="C57" s="809" t="s">
        <v>24</v>
      </c>
      <c r="D57" s="810"/>
      <c r="E57" s="810"/>
      <c r="F57" s="811"/>
      <c r="G57" s="27" t="s">
        <v>5</v>
      </c>
      <c r="H57" s="27" t="s">
        <v>19</v>
      </c>
      <c r="I57" s="27" t="s">
        <v>75</v>
      </c>
      <c r="J57" s="27" t="s">
        <v>60</v>
      </c>
      <c r="K57" s="27" t="s">
        <v>18</v>
      </c>
      <c r="L57" s="27" t="s">
        <v>20</v>
      </c>
      <c r="M57" s="120" t="s">
        <v>21</v>
      </c>
      <c r="N57" s="809" t="s">
        <v>77</v>
      </c>
      <c r="O57" s="811"/>
    </row>
    <row r="58" spans="1:15" ht="12.75" customHeight="1">
      <c r="C58" s="86"/>
      <c r="D58" s="87"/>
      <c r="E58" s="87"/>
      <c r="F58" s="88"/>
      <c r="G58" s="37" t="s">
        <v>101</v>
      </c>
      <c r="H58" s="37" t="s">
        <v>102</v>
      </c>
      <c r="I58" s="37" t="s">
        <v>103</v>
      </c>
      <c r="J58" s="37" t="s">
        <v>104</v>
      </c>
      <c r="K58" s="37" t="s">
        <v>105</v>
      </c>
      <c r="L58" s="111" t="s">
        <v>106</v>
      </c>
      <c r="M58" s="111" t="s">
        <v>107</v>
      </c>
      <c r="N58" s="94"/>
      <c r="O58" s="97"/>
    </row>
    <row r="59" spans="1:15" ht="15" customHeight="1">
      <c r="C59" s="814"/>
      <c r="D59" s="815"/>
      <c r="E59" s="815"/>
      <c r="F59" s="816"/>
      <c r="G59" s="532"/>
      <c r="H59" s="136">
        <f t="shared" ref="H59:H65" si="3">G59*$F$14</f>
        <v>0</v>
      </c>
      <c r="I59" s="534"/>
      <c r="J59" s="535"/>
      <c r="K59" s="536"/>
      <c r="L59" s="136">
        <f>$H59*$I59*$J59*$K59</f>
        <v>0</v>
      </c>
      <c r="M59" s="100"/>
      <c r="N59" s="807"/>
      <c r="O59" s="808"/>
    </row>
    <row r="60" spans="1:15" ht="15" customHeight="1">
      <c r="C60" s="814"/>
      <c r="D60" s="815"/>
      <c r="E60" s="815"/>
      <c r="F60" s="816"/>
      <c r="G60" s="533"/>
      <c r="H60" s="136">
        <f t="shared" si="3"/>
        <v>0</v>
      </c>
      <c r="I60" s="534"/>
      <c r="J60" s="535"/>
      <c r="K60" s="536"/>
      <c r="L60" s="136">
        <f t="shared" ref="L60:L65" si="4">$H60*$I60*$J60*$K60</f>
        <v>0</v>
      </c>
      <c r="M60" s="101"/>
      <c r="N60" s="815"/>
      <c r="O60" s="816"/>
    </row>
    <row r="61" spans="1:15" ht="15" customHeight="1">
      <c r="C61" s="814"/>
      <c r="D61" s="815"/>
      <c r="E61" s="815"/>
      <c r="F61" s="816"/>
      <c r="G61" s="532"/>
      <c r="H61" s="136">
        <f t="shared" si="3"/>
        <v>0</v>
      </c>
      <c r="I61" s="534"/>
      <c r="J61" s="535"/>
      <c r="K61" s="536"/>
      <c r="L61" s="136">
        <f t="shared" si="4"/>
        <v>0</v>
      </c>
      <c r="M61" s="101"/>
      <c r="N61" s="833"/>
      <c r="O61" s="834"/>
    </row>
    <row r="62" spans="1:15" ht="15" customHeight="1">
      <c r="C62" s="814"/>
      <c r="D62" s="815"/>
      <c r="E62" s="815"/>
      <c r="F62" s="816"/>
      <c r="G62" s="532"/>
      <c r="H62" s="136">
        <f t="shared" si="3"/>
        <v>0</v>
      </c>
      <c r="I62" s="537"/>
      <c r="J62" s="535"/>
      <c r="K62" s="536"/>
      <c r="L62" s="136">
        <f t="shared" si="4"/>
        <v>0</v>
      </c>
      <c r="M62" s="108"/>
      <c r="N62" s="831"/>
      <c r="O62" s="832"/>
    </row>
    <row r="63" spans="1:15" ht="15" customHeight="1">
      <c r="C63" s="529"/>
      <c r="D63" s="530"/>
      <c r="E63" s="530"/>
      <c r="F63" s="531"/>
      <c r="G63" s="532"/>
      <c r="H63" s="136">
        <f t="shared" si="3"/>
        <v>0</v>
      </c>
      <c r="I63" s="537"/>
      <c r="J63" s="535"/>
      <c r="K63" s="538"/>
      <c r="L63" s="136">
        <f t="shared" si="4"/>
        <v>0</v>
      </c>
      <c r="M63" s="101"/>
      <c r="N63" s="529"/>
      <c r="O63" s="531"/>
    </row>
    <row r="64" spans="1:15" ht="15" customHeight="1">
      <c r="C64" s="529"/>
      <c r="D64" s="530"/>
      <c r="E64" s="530"/>
      <c r="F64" s="531"/>
      <c r="G64" s="532"/>
      <c r="H64" s="136">
        <f t="shared" si="3"/>
        <v>0</v>
      </c>
      <c r="I64" s="537"/>
      <c r="J64" s="535"/>
      <c r="K64" s="538"/>
      <c r="L64" s="136">
        <f t="shared" si="4"/>
        <v>0</v>
      </c>
      <c r="M64" s="101"/>
      <c r="N64" s="529"/>
      <c r="O64" s="531"/>
    </row>
    <row r="65" spans="1:15" ht="15" customHeight="1" thickBot="1">
      <c r="C65" s="529"/>
      <c r="D65" s="530"/>
      <c r="E65" s="530"/>
      <c r="F65" s="531"/>
      <c r="G65" s="532"/>
      <c r="H65" s="136">
        <f t="shared" si="3"/>
        <v>0</v>
      </c>
      <c r="I65" s="537"/>
      <c r="J65" s="535"/>
      <c r="K65" s="538"/>
      <c r="L65" s="136">
        <f t="shared" si="4"/>
        <v>0</v>
      </c>
      <c r="M65" s="108"/>
      <c r="N65" s="529"/>
      <c r="O65" s="531"/>
    </row>
    <row r="66" spans="1:15" ht="23.25" customHeight="1" thickTop="1" thickBot="1">
      <c r="C66" s="852" t="s">
        <v>10</v>
      </c>
      <c r="D66" s="853"/>
      <c r="E66" s="853"/>
      <c r="F66" s="854"/>
      <c r="G66" s="89"/>
      <c r="H66" s="89"/>
      <c r="I66" s="90"/>
      <c r="J66" s="105"/>
      <c r="K66" s="89"/>
      <c r="L66" s="362">
        <f>SUM(L59:L65)</f>
        <v>0</v>
      </c>
      <c r="M66" s="539">
        <f>ROUNDDOWN(L66/1000,3)</f>
        <v>0</v>
      </c>
      <c r="N66" s="818"/>
      <c r="O66" s="819"/>
    </row>
    <row r="67" spans="1:15" ht="5.25" customHeight="1" thickTop="1">
      <c r="C67" s="106"/>
      <c r="D67" s="106"/>
      <c r="E67" s="106"/>
      <c r="F67" s="106"/>
      <c r="G67" s="77"/>
      <c r="H67" s="77"/>
      <c r="I67" s="49"/>
      <c r="J67" s="107"/>
      <c r="K67" s="77"/>
      <c r="L67" s="77"/>
      <c r="M67" s="93"/>
      <c r="N67" s="106"/>
      <c r="O67" s="106"/>
    </row>
    <row r="68" spans="1:15" ht="4.5" customHeight="1">
      <c r="C68" s="106"/>
      <c r="D68" s="106"/>
      <c r="E68" s="106"/>
      <c r="F68" s="106"/>
      <c r="G68" s="77"/>
      <c r="H68" s="77"/>
      <c r="I68" s="49"/>
      <c r="J68" s="107"/>
      <c r="K68" s="75"/>
      <c r="L68" s="75"/>
      <c r="M68" s="75"/>
      <c r="N68" s="75"/>
    </row>
    <row r="69" spans="1:15" ht="0.75" hidden="1" customHeight="1">
      <c r="C69" s="106"/>
      <c r="D69" s="106"/>
      <c r="E69" s="106"/>
      <c r="F69" s="106"/>
      <c r="G69" s="77"/>
      <c r="H69" s="77"/>
      <c r="I69" s="49"/>
      <c r="J69" s="107"/>
      <c r="K69" s="75"/>
      <c r="L69" s="75"/>
      <c r="M69" s="75"/>
      <c r="N69" s="75"/>
    </row>
    <row r="70" spans="1:15" ht="23.25" customHeight="1">
      <c r="D70" s="125" t="s">
        <v>37</v>
      </c>
      <c r="E70" s="817" t="s">
        <v>84</v>
      </c>
      <c r="F70" s="817"/>
      <c r="G70" s="817"/>
      <c r="H70" s="817"/>
      <c r="I70" s="817"/>
      <c r="J70" s="817"/>
      <c r="K70" s="817"/>
      <c r="L70" s="817"/>
      <c r="M70" s="817"/>
      <c r="N70" s="817"/>
      <c r="O70" s="817"/>
    </row>
    <row r="71" spans="1:15" ht="3.75" customHeight="1">
      <c r="D71" s="9"/>
      <c r="E71" s="124"/>
      <c r="F71" s="122"/>
      <c r="G71" s="122"/>
      <c r="H71" s="122"/>
      <c r="I71" s="122"/>
      <c r="J71" s="122"/>
      <c r="K71" s="122"/>
      <c r="L71" s="122"/>
      <c r="M71" s="122"/>
      <c r="N71" s="122"/>
      <c r="O71" s="122"/>
    </row>
    <row r="72" spans="1:15" ht="13.5" customHeight="1">
      <c r="E72" s="122"/>
      <c r="F72" s="106"/>
      <c r="G72" s="77"/>
      <c r="H72" s="77"/>
      <c r="I72" s="49"/>
      <c r="J72" s="107"/>
      <c r="K72" s="77"/>
      <c r="L72" s="77"/>
      <c r="M72" s="93"/>
      <c r="N72" s="106"/>
      <c r="O72" s="106"/>
    </row>
    <row r="73" spans="1:15" ht="13.5" customHeight="1">
      <c r="D73" s="122"/>
      <c r="E73" s="106"/>
      <c r="F73" s="106"/>
      <c r="G73" s="77"/>
      <c r="H73" s="77"/>
      <c r="I73" s="49"/>
      <c r="J73" s="107"/>
      <c r="K73" s="77"/>
      <c r="L73" s="77"/>
      <c r="M73" s="93"/>
      <c r="N73" s="106"/>
      <c r="O73" s="106"/>
    </row>
    <row r="74" spans="1:15" ht="13.5" customHeight="1">
      <c r="D74" s="122"/>
      <c r="E74" s="106"/>
      <c r="F74" s="106"/>
      <c r="G74" s="77"/>
      <c r="H74" s="77"/>
      <c r="I74" s="49"/>
      <c r="J74" s="107"/>
      <c r="K74" s="77"/>
      <c r="L74" s="77"/>
      <c r="M74" s="93"/>
      <c r="N74" s="106"/>
      <c r="O74" s="106"/>
    </row>
    <row r="75" spans="1:15" ht="21" customHeight="1"/>
    <row r="76" spans="1:15" ht="17.25" customHeight="1">
      <c r="A76" s="23"/>
      <c r="B76" s="23" t="s">
        <v>82</v>
      </c>
    </row>
    <row r="77" spans="1:15" s="20" customFormat="1" ht="4.5" customHeight="1"/>
    <row r="78" spans="1:15" s="20" customFormat="1" ht="19.5" customHeight="1">
      <c r="C78" s="809" t="s">
        <v>32</v>
      </c>
      <c r="D78" s="810"/>
      <c r="E78" s="810"/>
      <c r="F78" s="810"/>
      <c r="G78" s="811"/>
      <c r="H78" s="54" t="s">
        <v>35</v>
      </c>
      <c r="I78" s="55" t="s">
        <v>76</v>
      </c>
      <c r="J78" s="55" t="s">
        <v>18</v>
      </c>
      <c r="K78" s="27" t="s">
        <v>20</v>
      </c>
      <c r="L78" s="121" t="s">
        <v>21</v>
      </c>
      <c r="M78" s="113"/>
    </row>
    <row r="79" spans="1:15" s="20" customFormat="1" ht="12" customHeight="1" thickBot="1">
      <c r="C79" s="835"/>
      <c r="D79" s="836"/>
      <c r="E79" s="836"/>
      <c r="F79" s="836"/>
      <c r="G79" s="837"/>
      <c r="H79" s="56" t="s">
        <v>69</v>
      </c>
      <c r="I79" s="56" t="s">
        <v>72</v>
      </c>
      <c r="J79" s="56" t="s">
        <v>71</v>
      </c>
      <c r="K79" s="56" t="s">
        <v>73</v>
      </c>
      <c r="L79" s="112" t="s">
        <v>74</v>
      </c>
      <c r="M79" s="113"/>
    </row>
    <row r="80" spans="1:15" s="20" customFormat="1" ht="15" customHeight="1">
      <c r="C80" s="860" t="s">
        <v>29</v>
      </c>
      <c r="D80" s="57" t="s">
        <v>28</v>
      </c>
      <c r="E80" s="58"/>
      <c r="F80" s="838" t="s">
        <v>33</v>
      </c>
      <c r="G80" s="839"/>
      <c r="H80" s="59"/>
      <c r="I80" s="59"/>
      <c r="J80" s="800">
        <v>365</v>
      </c>
      <c r="K80" s="363">
        <f t="shared" ref="K80:K85" si="5">H80*I80*$J$80</f>
        <v>0</v>
      </c>
      <c r="L80" s="795"/>
      <c r="M80" s="113"/>
    </row>
    <row r="81" spans="3:13" s="20" customFormat="1" ht="15" customHeight="1">
      <c r="C81" s="861"/>
      <c r="D81" s="60"/>
      <c r="E81" s="61"/>
      <c r="F81" s="797" t="s">
        <v>36</v>
      </c>
      <c r="G81" s="798"/>
      <c r="H81" s="136">
        <v>1970</v>
      </c>
      <c r="I81" s="62"/>
      <c r="J81" s="801"/>
      <c r="K81" s="136">
        <f t="shared" si="5"/>
        <v>0</v>
      </c>
      <c r="L81" s="796"/>
      <c r="M81" s="113"/>
    </row>
    <row r="82" spans="3:13" s="20" customFormat="1" ht="15" customHeight="1">
      <c r="C82" s="861"/>
      <c r="D82" s="63" t="s">
        <v>11</v>
      </c>
      <c r="E82" s="64"/>
      <c r="F82" s="797" t="s">
        <v>33</v>
      </c>
      <c r="G82" s="798"/>
      <c r="H82" s="62"/>
      <c r="I82" s="62"/>
      <c r="J82" s="801"/>
      <c r="K82" s="136">
        <f t="shared" si="5"/>
        <v>0</v>
      </c>
      <c r="L82" s="796"/>
      <c r="M82" s="113"/>
    </row>
    <row r="83" spans="3:13" s="20" customFormat="1" ht="15" customHeight="1">
      <c r="C83" s="861"/>
      <c r="D83" s="60"/>
      <c r="E83" s="61"/>
      <c r="F83" s="797" t="s">
        <v>36</v>
      </c>
      <c r="G83" s="798"/>
      <c r="H83" s="136">
        <v>1640</v>
      </c>
      <c r="I83" s="62"/>
      <c r="J83" s="801"/>
      <c r="K83" s="136">
        <f t="shared" si="5"/>
        <v>0</v>
      </c>
      <c r="L83" s="796"/>
      <c r="M83" s="113"/>
    </row>
    <row r="84" spans="3:13" s="20" customFormat="1" ht="15" customHeight="1">
      <c r="C84" s="861"/>
      <c r="D84" s="63" t="s">
        <v>249</v>
      </c>
      <c r="E84" s="64"/>
      <c r="F84" s="797" t="s">
        <v>33</v>
      </c>
      <c r="G84" s="798"/>
      <c r="H84" s="62"/>
      <c r="I84" s="62"/>
      <c r="J84" s="801"/>
      <c r="K84" s="136">
        <f t="shared" si="5"/>
        <v>0</v>
      </c>
      <c r="L84" s="796"/>
      <c r="M84" s="113"/>
    </row>
    <row r="85" spans="3:13" s="20" customFormat="1" ht="15" customHeight="1" thickBot="1">
      <c r="C85" s="861"/>
      <c r="D85" s="60"/>
      <c r="E85" s="65"/>
      <c r="F85" s="797" t="s">
        <v>36</v>
      </c>
      <c r="G85" s="798"/>
      <c r="H85" s="136">
        <v>370</v>
      </c>
      <c r="I85" s="62"/>
      <c r="J85" s="802"/>
      <c r="K85" s="136">
        <f t="shared" si="5"/>
        <v>0</v>
      </c>
      <c r="L85" s="796"/>
      <c r="M85" s="113"/>
    </row>
    <row r="86" spans="3:13" s="20" customFormat="1" ht="21" customHeight="1" thickTop="1" thickBot="1">
      <c r="C86" s="862"/>
      <c r="D86" s="73"/>
      <c r="E86" s="74" t="s">
        <v>10</v>
      </c>
      <c r="F86" s="74"/>
      <c r="G86" s="117" t="s">
        <v>108</v>
      </c>
      <c r="H86" s="89"/>
      <c r="I86" s="62">
        <f>SUM(I80:I85)</f>
        <v>0</v>
      </c>
      <c r="J86" s="89"/>
      <c r="K86" s="356">
        <f>SUM(K80:K85)</f>
        <v>0</v>
      </c>
      <c r="L86" s="547">
        <f>ROUNDDOWN(K86/1000,3)</f>
        <v>0</v>
      </c>
      <c r="M86" s="75"/>
    </row>
    <row r="87" spans="3:13" s="75" customFormat="1" ht="5.25" customHeight="1" thickTop="1">
      <c r="C87" s="71"/>
      <c r="D87" s="84"/>
      <c r="E87" s="84"/>
      <c r="F87" s="84"/>
      <c r="H87" s="77"/>
      <c r="I87" s="49"/>
      <c r="J87" s="77"/>
      <c r="K87" s="77"/>
      <c r="L87" s="546"/>
    </row>
    <row r="88" spans="3:13" s="20" customFormat="1" ht="15" customHeight="1">
      <c r="C88" s="863" t="s">
        <v>30</v>
      </c>
      <c r="D88" s="864"/>
      <c r="E88" s="865"/>
      <c r="F88" s="797" t="s">
        <v>33</v>
      </c>
      <c r="G88" s="798"/>
      <c r="H88" s="62"/>
      <c r="I88" s="62"/>
      <c r="J88" s="803">
        <v>365</v>
      </c>
      <c r="K88" s="356">
        <f>H88*I88*$J$88</f>
        <v>0</v>
      </c>
      <c r="L88" s="772"/>
      <c r="M88" s="113"/>
    </row>
    <row r="89" spans="3:13" s="20" customFormat="1" ht="15" customHeight="1" thickBot="1">
      <c r="C89" s="866"/>
      <c r="D89" s="867"/>
      <c r="E89" s="868"/>
      <c r="F89" s="797" t="s">
        <v>36</v>
      </c>
      <c r="G89" s="798"/>
      <c r="H89" s="136">
        <v>1380</v>
      </c>
      <c r="I89" s="62"/>
      <c r="J89" s="802"/>
      <c r="K89" s="356">
        <f>H89*I89*$J$88</f>
        <v>0</v>
      </c>
      <c r="L89" s="773"/>
      <c r="M89" s="113"/>
    </row>
    <row r="90" spans="3:13" s="20" customFormat="1" ht="20.25" customHeight="1" thickTop="1" thickBot="1">
      <c r="C90" s="869"/>
      <c r="D90" s="870"/>
      <c r="E90" s="871"/>
      <c r="F90" s="116" t="s">
        <v>10</v>
      </c>
      <c r="G90" s="118" t="s">
        <v>109</v>
      </c>
      <c r="H90" s="89"/>
      <c r="I90" s="62">
        <f>SUM(I88:I89)</f>
        <v>0</v>
      </c>
      <c r="J90" s="89"/>
      <c r="K90" s="356">
        <f>SUM(K88:K89)</f>
        <v>0</v>
      </c>
      <c r="L90" s="547">
        <f>ROUNDDOWN(K90/1000,3)</f>
        <v>0</v>
      </c>
      <c r="M90" s="75"/>
    </row>
    <row r="91" spans="3:13" s="75" customFormat="1" ht="5.25" customHeight="1" thickTop="1" thickBot="1">
      <c r="C91" s="71"/>
      <c r="D91" s="84"/>
      <c r="E91" s="84"/>
      <c r="F91" s="84"/>
      <c r="H91" s="77"/>
      <c r="I91" s="49"/>
      <c r="J91" s="77"/>
      <c r="K91" s="77"/>
      <c r="L91" s="546"/>
    </row>
    <row r="92" spans="3:13" s="20" customFormat="1" ht="19.5" customHeight="1" thickTop="1" thickBot="1">
      <c r="C92" s="774" t="s">
        <v>31</v>
      </c>
      <c r="D92" s="775"/>
      <c r="E92" s="775"/>
      <c r="F92" s="775"/>
      <c r="G92" s="117" t="s">
        <v>110</v>
      </c>
      <c r="H92" s="62"/>
      <c r="I92" s="62"/>
      <c r="J92" s="360">
        <v>365</v>
      </c>
      <c r="K92" s="364">
        <f>H92*I92*J92</f>
        <v>0</v>
      </c>
      <c r="L92" s="547">
        <f>ROUNDDOWN(K92/1000,3)</f>
        <v>0</v>
      </c>
      <c r="M92" s="75"/>
    </row>
    <row r="93" spans="3:13" s="75" customFormat="1" ht="3.75" customHeight="1" thickTop="1" thickBot="1">
      <c r="C93" s="71"/>
      <c r="D93" s="84"/>
      <c r="E93" s="84"/>
      <c r="F93" s="84"/>
      <c r="H93" s="77"/>
      <c r="I93" s="49"/>
      <c r="J93" s="77"/>
      <c r="K93" s="77"/>
      <c r="L93" s="546"/>
    </row>
    <row r="94" spans="3:13" s="20" customFormat="1" ht="31.5" customHeight="1" thickTop="1" thickBot="1">
      <c r="C94" s="855" t="s">
        <v>112</v>
      </c>
      <c r="D94" s="856"/>
      <c r="E94" s="856"/>
      <c r="F94" s="856"/>
      <c r="G94" s="119" t="s">
        <v>111</v>
      </c>
      <c r="H94" s="62"/>
      <c r="I94" s="62"/>
      <c r="J94" s="360">
        <v>365</v>
      </c>
      <c r="K94" s="364">
        <f>H94*I94*J94</f>
        <v>0</v>
      </c>
      <c r="L94" s="547">
        <f>ROUNDDOWN(K94/1000,3)</f>
        <v>0</v>
      </c>
      <c r="M94" s="75"/>
    </row>
    <row r="95" spans="3:13" s="75" customFormat="1" ht="5.25" customHeight="1" thickTop="1" thickBot="1">
      <c r="C95" s="857"/>
      <c r="D95" s="857"/>
      <c r="E95" s="857"/>
      <c r="F95" s="857"/>
      <c r="G95" s="857"/>
      <c r="H95" s="77"/>
      <c r="I95" s="49"/>
      <c r="J95" s="77"/>
      <c r="K95" s="77"/>
      <c r="L95" s="546"/>
    </row>
    <row r="96" spans="3:13" s="20" customFormat="1" ht="21" customHeight="1" thickTop="1" thickBot="1">
      <c r="C96" s="855" t="s">
        <v>41</v>
      </c>
      <c r="D96" s="856"/>
      <c r="E96" s="856"/>
      <c r="F96" s="856"/>
      <c r="G96" s="119" t="s">
        <v>199</v>
      </c>
      <c r="H96" s="90"/>
      <c r="I96" s="90"/>
      <c r="J96" s="115"/>
      <c r="K96" s="364">
        <f>K86+K90+K92+K94</f>
        <v>0</v>
      </c>
      <c r="L96" s="547">
        <f>L86+L90+L92+L94</f>
        <v>0</v>
      </c>
      <c r="M96" s="75"/>
    </row>
    <row r="97" spans="3:10" s="20" customFormat="1" ht="5.25" customHeight="1" thickTop="1"/>
    <row r="98" spans="3:10" s="20" customFormat="1" ht="5.25" customHeight="1"/>
    <row r="99" spans="3:10" s="20" customFormat="1" ht="5.25" customHeight="1"/>
    <row r="100" spans="3:10" s="20" customFormat="1" ht="11.25">
      <c r="C100" s="12" t="s">
        <v>37</v>
      </c>
      <c r="D100" s="20" t="s">
        <v>38</v>
      </c>
    </row>
    <row r="101" spans="3:10" s="20" customFormat="1" ht="11.25">
      <c r="D101" s="20" t="s">
        <v>39</v>
      </c>
    </row>
    <row r="102" spans="3:10" s="20" customFormat="1" ht="3.75" customHeight="1"/>
    <row r="103" spans="3:10" s="20" customFormat="1" ht="11.25">
      <c r="D103" s="20" t="s">
        <v>40</v>
      </c>
    </row>
    <row r="104" spans="3:10" s="20" customFormat="1" ht="11.25"/>
    <row r="105" spans="3:10" s="20" customFormat="1" ht="28.5" customHeight="1"/>
    <row r="106" spans="3:10" s="20" customFormat="1" ht="18" customHeight="1">
      <c r="C106" s="23" t="s">
        <v>119</v>
      </c>
    </row>
    <row r="107" spans="3:10" s="20" customFormat="1" ht="5.25" customHeight="1" thickBot="1"/>
    <row r="108" spans="3:10" s="20" customFormat="1" ht="20.25" customHeight="1">
      <c r="C108" s="842" t="s">
        <v>32</v>
      </c>
      <c r="D108" s="843"/>
      <c r="E108" s="843"/>
      <c r="F108" s="843"/>
      <c r="G108" s="844"/>
      <c r="H108" s="848" t="s">
        <v>194</v>
      </c>
      <c r="I108" s="849"/>
      <c r="J108" s="75"/>
    </row>
    <row r="109" spans="3:10" s="20" customFormat="1" ht="17.25" customHeight="1" thickBot="1">
      <c r="C109" s="845"/>
      <c r="D109" s="846"/>
      <c r="E109" s="846"/>
      <c r="F109" s="846"/>
      <c r="G109" s="847"/>
      <c r="H109" s="140">
        <v>12</v>
      </c>
      <c r="I109" s="141" t="s">
        <v>118</v>
      </c>
      <c r="J109" s="75"/>
    </row>
    <row r="110" spans="3:10" s="20" customFormat="1" ht="18" customHeight="1">
      <c r="C110" s="276" t="s">
        <v>114</v>
      </c>
      <c r="D110" s="139"/>
      <c r="E110" s="872" t="s">
        <v>115</v>
      </c>
      <c r="F110" s="873"/>
      <c r="G110" s="874"/>
      <c r="H110" s="850">
        <f>L50</f>
        <v>0</v>
      </c>
      <c r="I110" s="851"/>
      <c r="J110" s="75"/>
    </row>
    <row r="111" spans="3:10" s="20" customFormat="1" ht="18" customHeight="1">
      <c r="C111" s="142" t="s">
        <v>193</v>
      </c>
      <c r="D111" s="66"/>
      <c r="E111" s="882" t="s">
        <v>116</v>
      </c>
      <c r="F111" s="883"/>
      <c r="G111" s="884"/>
      <c r="H111" s="858">
        <f>M66</f>
        <v>0</v>
      </c>
      <c r="I111" s="859"/>
      <c r="J111" s="75"/>
    </row>
    <row r="112" spans="3:10" s="20" customFormat="1" ht="18" customHeight="1" thickBot="1">
      <c r="C112" s="142"/>
      <c r="D112" s="66"/>
      <c r="E112" s="885" t="s">
        <v>10</v>
      </c>
      <c r="F112" s="886"/>
      <c r="G112" s="887"/>
      <c r="H112" s="840">
        <f>SUM(H110:I111)</f>
        <v>0</v>
      </c>
      <c r="I112" s="841"/>
      <c r="J112" s="75"/>
    </row>
    <row r="113" spans="3:10" s="20" customFormat="1" ht="18" customHeight="1" thickBot="1">
      <c r="C113" s="877" t="s">
        <v>29</v>
      </c>
      <c r="D113" s="878"/>
      <c r="E113" s="878"/>
      <c r="F113" s="878"/>
      <c r="G113" s="879"/>
      <c r="H113" s="880">
        <f>L86</f>
        <v>0</v>
      </c>
      <c r="I113" s="881"/>
      <c r="J113" s="75"/>
    </row>
    <row r="114" spans="3:10" s="20" customFormat="1" ht="18" customHeight="1" thickBot="1">
      <c r="C114" s="877" t="s">
        <v>30</v>
      </c>
      <c r="D114" s="878"/>
      <c r="E114" s="878"/>
      <c r="F114" s="878"/>
      <c r="G114" s="879"/>
      <c r="H114" s="880">
        <f>L90</f>
        <v>0</v>
      </c>
      <c r="I114" s="881"/>
      <c r="J114" s="75"/>
    </row>
    <row r="115" spans="3:10" s="20" customFormat="1" ht="18" customHeight="1" thickBot="1">
      <c r="C115" s="877" t="s">
        <v>117</v>
      </c>
      <c r="D115" s="878"/>
      <c r="E115" s="878"/>
      <c r="F115" s="878"/>
      <c r="G115" s="879"/>
      <c r="H115" s="880">
        <f>L92</f>
        <v>0</v>
      </c>
      <c r="I115" s="881"/>
      <c r="J115" s="75"/>
    </row>
    <row r="116" spans="3:10" s="20" customFormat="1" ht="18" customHeight="1" thickBot="1">
      <c r="C116" s="877" t="s">
        <v>83</v>
      </c>
      <c r="D116" s="878"/>
      <c r="E116" s="878"/>
      <c r="F116" s="878"/>
      <c r="G116" s="879"/>
      <c r="H116" s="880">
        <f>L94</f>
        <v>0</v>
      </c>
      <c r="I116" s="881"/>
      <c r="J116" s="75"/>
    </row>
    <row r="117" spans="3:10" s="20" customFormat="1" ht="18" customHeight="1" thickBot="1">
      <c r="C117" s="845" t="s">
        <v>41</v>
      </c>
      <c r="D117" s="846"/>
      <c r="E117" s="846"/>
      <c r="F117" s="846"/>
      <c r="G117" s="847"/>
      <c r="H117" s="875">
        <f>SUM(H112:I116)</f>
        <v>0</v>
      </c>
      <c r="I117" s="876"/>
      <c r="J117" s="75"/>
    </row>
    <row r="118" spans="3:10" s="20" customFormat="1" ht="15.75" customHeight="1"/>
    <row r="119" spans="3:10" s="20" customFormat="1" ht="11.25"/>
    <row r="120" spans="3:10" s="20" customFormat="1" ht="11.25"/>
    <row r="121" spans="3:10" s="20" customFormat="1" ht="11.25"/>
    <row r="122" spans="3:10" s="20" customFormat="1" ht="11.25"/>
    <row r="123" spans="3:10" s="20" customFormat="1" ht="11.25"/>
    <row r="124" spans="3:10" s="20" customFormat="1" ht="11.25"/>
    <row r="125" spans="3:10" s="20" customFormat="1" ht="11.25"/>
    <row r="126" spans="3:10" s="20" customFormat="1" ht="11.25"/>
    <row r="127" spans="3:10" s="20" customFormat="1" ht="11.25"/>
    <row r="128" spans="3:10"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sheetData>
  <mergeCells count="74">
    <mergeCell ref="F88:G88"/>
    <mergeCell ref="C117:G117"/>
    <mergeCell ref="E111:G111"/>
    <mergeCell ref="E112:G112"/>
    <mergeCell ref="C113:G113"/>
    <mergeCell ref="H117:I117"/>
    <mergeCell ref="C115:G115"/>
    <mergeCell ref="C116:G116"/>
    <mergeCell ref="H113:I113"/>
    <mergeCell ref="H114:I114"/>
    <mergeCell ref="H115:I115"/>
    <mergeCell ref="H116:I116"/>
    <mergeCell ref="C114:G114"/>
    <mergeCell ref="H112:I112"/>
    <mergeCell ref="C108:G109"/>
    <mergeCell ref="H108:I108"/>
    <mergeCell ref="H110:I110"/>
    <mergeCell ref="C66:F66"/>
    <mergeCell ref="F83:G83"/>
    <mergeCell ref="C94:F94"/>
    <mergeCell ref="C96:F96"/>
    <mergeCell ref="C95:G95"/>
    <mergeCell ref="H111:I111"/>
    <mergeCell ref="C80:C86"/>
    <mergeCell ref="C88:E90"/>
    <mergeCell ref="E110:G110"/>
    <mergeCell ref="F84:G84"/>
    <mergeCell ref="F89:G89"/>
    <mergeCell ref="F81:G81"/>
    <mergeCell ref="N62:O62"/>
    <mergeCell ref="N60:O60"/>
    <mergeCell ref="N61:O61"/>
    <mergeCell ref="C78:G79"/>
    <mergeCell ref="F80:G80"/>
    <mergeCell ref="H7:I7"/>
    <mergeCell ref="C59:F59"/>
    <mergeCell ref="C20:C28"/>
    <mergeCell ref="D20:F20"/>
    <mergeCell ref="D28:F28"/>
    <mergeCell ref="F14:G14"/>
    <mergeCell ref="D38:F38"/>
    <mergeCell ref="D50:F50"/>
    <mergeCell ref="J33:J37"/>
    <mergeCell ref="J23:J27"/>
    <mergeCell ref="N59:O59"/>
    <mergeCell ref="C57:F57"/>
    <mergeCell ref="F82:G82"/>
    <mergeCell ref="L23:L27"/>
    <mergeCell ref="N57:O57"/>
    <mergeCell ref="C62:F62"/>
    <mergeCell ref="C60:F60"/>
    <mergeCell ref="E70:O70"/>
    <mergeCell ref="L43:L47"/>
    <mergeCell ref="L33:L37"/>
    <mergeCell ref="J43:J47"/>
    <mergeCell ref="N66:O66"/>
    <mergeCell ref="C61:F61"/>
    <mergeCell ref="J50:K50"/>
    <mergeCell ref="L88:L89"/>
    <mergeCell ref="C92:F92"/>
    <mergeCell ref="C40:C48"/>
    <mergeCell ref="D48:F48"/>
    <mergeCell ref="M1:N1"/>
    <mergeCell ref="C6:D6"/>
    <mergeCell ref="E6:F6"/>
    <mergeCell ref="D40:F40"/>
    <mergeCell ref="C14:D14"/>
    <mergeCell ref="C9:E9"/>
    <mergeCell ref="L80:L85"/>
    <mergeCell ref="F85:G85"/>
    <mergeCell ref="D30:F30"/>
    <mergeCell ref="C30:C38"/>
    <mergeCell ref="J80:J85"/>
    <mergeCell ref="J88:J89"/>
  </mergeCells>
  <phoneticPr fontId="2"/>
  <pageMargins left="0.55118110236220474" right="0.39370078740157483" top="0.47244094488188981" bottom="0.39370078740157483" header="0.31496062992125984" footer="0.31496062992125984"/>
  <pageSetup paperSize="9" scale="90" orientation="portrait" r:id="rId1"/>
  <headerFooter alignWithMargins="0">
    <oddHeader>&amp;R&amp;"ＭＳ Ｐゴシック,太字"&amp;12【様式１６－４】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view="pageBreakPreview" topLeftCell="A74" zoomScaleNormal="100" zoomScaleSheetLayoutView="100" workbookViewId="0">
      <selection activeCell="J100" sqref="J100"/>
    </sheetView>
  </sheetViews>
  <sheetFormatPr defaultRowHeight="12"/>
  <cols>
    <col min="1" max="1" width="2.125" style="6" customWidth="1"/>
    <col min="2" max="2" width="2" style="6" customWidth="1"/>
    <col min="3" max="3" width="3.25" style="6" customWidth="1"/>
    <col min="4" max="4" width="5.125" style="6" customWidth="1"/>
    <col min="5" max="5" width="5.375" style="6" customWidth="1"/>
    <col min="6" max="6" width="4.5" style="6" customWidth="1"/>
    <col min="7" max="8" width="8.25" style="6" customWidth="1"/>
    <col min="9" max="9" width="8.375" style="6" customWidth="1"/>
    <col min="10" max="10" width="8.625" style="6" customWidth="1"/>
    <col min="11" max="11" width="10.5" style="6" customWidth="1"/>
    <col min="12" max="13" width="9.375" style="6" customWidth="1"/>
    <col min="14" max="16384" width="9" style="6"/>
  </cols>
  <sheetData>
    <row r="1" spans="1:15" ht="8.25" customHeight="1"/>
    <row r="2" spans="1:15" s="8" customFormat="1" ht="7.5" customHeight="1">
      <c r="A2" s="10"/>
      <c r="B2" s="17"/>
      <c r="C2" s="14"/>
      <c r="D2" s="14"/>
      <c r="E2" s="14"/>
      <c r="F2" s="14"/>
      <c r="G2" s="386"/>
      <c r="H2" s="18"/>
      <c r="I2" s="18"/>
      <c r="J2" s="16"/>
      <c r="K2" s="17"/>
      <c r="L2" s="17"/>
      <c r="M2" s="10"/>
      <c r="N2" s="10"/>
      <c r="O2" s="10"/>
    </row>
    <row r="3" spans="1:15" ht="5.25" customHeight="1">
      <c r="B3" s="20"/>
      <c r="C3" s="20"/>
      <c r="D3" s="20"/>
      <c r="E3" s="20"/>
      <c r="F3" s="20"/>
      <c r="G3" s="20"/>
      <c r="H3" s="20"/>
      <c r="I3" s="20"/>
      <c r="J3" s="20"/>
      <c r="K3" s="20"/>
      <c r="L3" s="20"/>
    </row>
    <row r="4" spans="1:15" ht="17.25" customHeight="1">
      <c r="A4" s="23" t="s">
        <v>86</v>
      </c>
      <c r="B4" s="23"/>
      <c r="C4" s="24"/>
    </row>
    <row r="5" spans="1:15" ht="6.75" customHeight="1" thickBot="1">
      <c r="A5" s="23"/>
      <c r="B5" s="23"/>
      <c r="C5" s="24"/>
    </row>
    <row r="6" spans="1:15" ht="18" customHeight="1" thickBot="1">
      <c r="B6" s="20"/>
      <c r="C6" s="891" t="s">
        <v>23</v>
      </c>
      <c r="D6" s="892"/>
      <c r="E6" s="893">
        <f>入所収入!K6</f>
        <v>0</v>
      </c>
      <c r="F6" s="894"/>
      <c r="G6" s="20" t="s">
        <v>89</v>
      </c>
      <c r="H6" s="129"/>
      <c r="I6" s="130"/>
      <c r="J6" s="131"/>
      <c r="K6" s="130"/>
      <c r="L6" s="17"/>
    </row>
    <row r="7" spans="1:15" ht="9.75" customHeight="1" thickBot="1"/>
    <row r="8" spans="1:15" ht="17.25" customHeight="1" thickBot="1">
      <c r="C8" s="790" t="s">
        <v>6</v>
      </c>
      <c r="D8" s="791"/>
      <c r="E8" s="19" t="s">
        <v>62</v>
      </c>
      <c r="F8" s="895">
        <f>入所収入!F14:G14</f>
        <v>10.68</v>
      </c>
      <c r="G8" s="896"/>
      <c r="H8" s="381"/>
      <c r="I8" s="20"/>
      <c r="J8" s="20"/>
      <c r="K8" s="20"/>
      <c r="L8" s="20"/>
      <c r="M8" s="20"/>
    </row>
    <row r="9" spans="1:15" ht="15" customHeight="1">
      <c r="A9" s="8"/>
      <c r="B9" s="8"/>
      <c r="C9" s="14"/>
      <c r="D9" s="14"/>
      <c r="E9" s="14"/>
      <c r="F9" s="26"/>
      <c r="G9" s="26"/>
      <c r="H9" s="20"/>
      <c r="I9" s="20"/>
      <c r="J9" s="20"/>
      <c r="K9" s="20"/>
      <c r="L9" s="20"/>
      <c r="M9" s="20"/>
    </row>
    <row r="10" spans="1:15" ht="19.5" customHeight="1">
      <c r="A10" s="8"/>
      <c r="B10" s="23" t="s">
        <v>113</v>
      </c>
      <c r="C10" s="14"/>
      <c r="D10" s="14"/>
      <c r="E10" s="14"/>
      <c r="F10" s="26"/>
      <c r="G10" s="26"/>
      <c r="H10" s="20"/>
      <c r="I10" s="20"/>
      <c r="J10" s="20"/>
      <c r="K10" s="20"/>
      <c r="L10" s="20"/>
      <c r="M10" s="20"/>
    </row>
    <row r="11" spans="1:15" ht="18" customHeight="1">
      <c r="C11" s="253" t="s">
        <v>207</v>
      </c>
      <c r="D11" s="25"/>
      <c r="E11" s="14"/>
      <c r="F11" s="26"/>
      <c r="G11" s="383"/>
      <c r="H11" s="22"/>
      <c r="I11" s="20"/>
      <c r="J11" s="20"/>
      <c r="K11" s="20"/>
      <c r="L11" s="20"/>
      <c r="M11" s="20"/>
    </row>
    <row r="12" spans="1:15" s="1" customFormat="1" ht="21.75" customHeight="1">
      <c r="C12" s="776" t="s">
        <v>28</v>
      </c>
      <c r="D12" s="787" t="s">
        <v>23</v>
      </c>
      <c r="E12" s="788"/>
      <c r="F12" s="789"/>
      <c r="G12" s="27" t="s">
        <v>27</v>
      </c>
      <c r="H12" s="27" t="s">
        <v>26</v>
      </c>
      <c r="I12" s="27" t="s">
        <v>7</v>
      </c>
      <c r="J12" s="28" t="s">
        <v>18</v>
      </c>
      <c r="K12" s="27" t="s">
        <v>20</v>
      </c>
      <c r="L12" s="120" t="s">
        <v>21</v>
      </c>
      <c r="M12" s="29"/>
    </row>
    <row r="13" spans="1:15" s="2" customFormat="1" ht="14.25" customHeight="1">
      <c r="C13" s="799"/>
      <c r="D13" s="30"/>
      <c r="E13" s="110"/>
      <c r="F13" s="31" t="s">
        <v>9</v>
      </c>
      <c r="G13" s="7" t="s">
        <v>63</v>
      </c>
      <c r="H13" s="7" t="s">
        <v>64</v>
      </c>
      <c r="I13" s="7" t="s">
        <v>65</v>
      </c>
      <c r="J13" s="32" t="s">
        <v>66</v>
      </c>
      <c r="K13" s="7" t="s">
        <v>67</v>
      </c>
      <c r="L13" s="7" t="s">
        <v>68</v>
      </c>
      <c r="M13" s="33"/>
    </row>
    <row r="14" spans="1:15" s="2" customFormat="1" ht="4.5" customHeight="1">
      <c r="C14" s="799"/>
      <c r="D14" s="34"/>
      <c r="E14" s="35"/>
      <c r="F14" s="36"/>
      <c r="G14" s="37"/>
      <c r="H14" s="37"/>
      <c r="I14" s="37"/>
      <c r="J14" s="38"/>
      <c r="K14" s="37"/>
      <c r="L14" s="37"/>
      <c r="M14" s="33"/>
    </row>
    <row r="15" spans="1:15" ht="15" customHeight="1">
      <c r="C15" s="799"/>
      <c r="D15" s="39" t="s">
        <v>44</v>
      </c>
      <c r="E15" s="40"/>
      <c r="F15" s="41"/>
      <c r="G15" s="382">
        <v>618</v>
      </c>
      <c r="H15" s="136">
        <f t="shared" ref="H15:H21" si="0">ROUNDDOWN(G15*$F$8,0)</f>
        <v>6600</v>
      </c>
      <c r="I15" s="13"/>
      <c r="J15" s="804">
        <v>365</v>
      </c>
      <c r="K15" s="136">
        <f t="shared" ref="K15:K21" si="1">H15*I15*$J$15</f>
        <v>0</v>
      </c>
      <c r="L15" s="812"/>
      <c r="M15" s="20"/>
    </row>
    <row r="16" spans="1:15" ht="15" customHeight="1">
      <c r="C16" s="799"/>
      <c r="D16" s="39" t="s">
        <v>45</v>
      </c>
      <c r="E16" s="40"/>
      <c r="F16" s="41"/>
      <c r="G16" s="382">
        <v>775</v>
      </c>
      <c r="H16" s="136">
        <f t="shared" si="0"/>
        <v>8277</v>
      </c>
      <c r="I16" s="13"/>
      <c r="J16" s="805"/>
      <c r="K16" s="136">
        <f t="shared" si="1"/>
        <v>0</v>
      </c>
      <c r="L16" s="813"/>
      <c r="M16" s="20"/>
    </row>
    <row r="17" spans="3:13" ht="15" customHeight="1">
      <c r="C17" s="799"/>
      <c r="D17" s="39" t="s">
        <v>0</v>
      </c>
      <c r="E17" s="40"/>
      <c r="F17" s="41"/>
      <c r="G17" s="382">
        <v>829</v>
      </c>
      <c r="H17" s="136">
        <f t="shared" si="0"/>
        <v>8853</v>
      </c>
      <c r="I17" s="13"/>
      <c r="J17" s="805"/>
      <c r="K17" s="136">
        <f t="shared" si="1"/>
        <v>0</v>
      </c>
      <c r="L17" s="813"/>
      <c r="M17" s="20"/>
    </row>
    <row r="18" spans="3:13" ht="15" customHeight="1">
      <c r="C18" s="799"/>
      <c r="D18" s="39" t="s">
        <v>1</v>
      </c>
      <c r="E18" s="40"/>
      <c r="F18" s="41"/>
      <c r="G18" s="382">
        <v>874</v>
      </c>
      <c r="H18" s="136">
        <f t="shared" si="0"/>
        <v>9334</v>
      </c>
      <c r="I18" s="13"/>
      <c r="J18" s="805"/>
      <c r="K18" s="136">
        <f t="shared" si="1"/>
        <v>0</v>
      </c>
      <c r="L18" s="813"/>
      <c r="M18" s="20"/>
    </row>
    <row r="19" spans="3:13" ht="15" customHeight="1">
      <c r="C19" s="799"/>
      <c r="D19" s="39" t="s">
        <v>2</v>
      </c>
      <c r="E19" s="40"/>
      <c r="F19" s="41"/>
      <c r="G19" s="382">
        <v>936</v>
      </c>
      <c r="H19" s="136">
        <f t="shared" si="0"/>
        <v>9996</v>
      </c>
      <c r="I19" s="13"/>
      <c r="J19" s="805"/>
      <c r="K19" s="136">
        <f t="shared" si="1"/>
        <v>0</v>
      </c>
      <c r="L19" s="813"/>
      <c r="M19" s="20"/>
    </row>
    <row r="20" spans="3:13" ht="15" customHeight="1">
      <c r="C20" s="799"/>
      <c r="D20" s="39" t="s">
        <v>3</v>
      </c>
      <c r="E20" s="40"/>
      <c r="F20" s="41"/>
      <c r="G20" s="382">
        <v>989</v>
      </c>
      <c r="H20" s="136">
        <f t="shared" si="0"/>
        <v>10562</v>
      </c>
      <c r="I20" s="13"/>
      <c r="J20" s="805"/>
      <c r="K20" s="136">
        <f t="shared" si="1"/>
        <v>0</v>
      </c>
      <c r="L20" s="813"/>
      <c r="M20" s="20"/>
    </row>
    <row r="21" spans="3:13" ht="15" customHeight="1" thickBot="1">
      <c r="C21" s="799"/>
      <c r="D21" s="39" t="s">
        <v>4</v>
      </c>
      <c r="E21" s="40"/>
      <c r="F21" s="41"/>
      <c r="G21" s="382">
        <v>1040</v>
      </c>
      <c r="H21" s="136">
        <f t="shared" si="0"/>
        <v>11107</v>
      </c>
      <c r="I21" s="13"/>
      <c r="J21" s="806"/>
      <c r="K21" s="136">
        <f t="shared" si="1"/>
        <v>0</v>
      </c>
      <c r="L21" s="813"/>
      <c r="M21" s="20"/>
    </row>
    <row r="22" spans="3:13" ht="18.75" customHeight="1" thickTop="1" thickBot="1">
      <c r="C22" s="778"/>
      <c r="D22" s="779" t="s">
        <v>10</v>
      </c>
      <c r="E22" s="780"/>
      <c r="F22" s="781"/>
      <c r="G22" s="42"/>
      <c r="H22" s="42"/>
      <c r="I22" s="43">
        <f>SUM(I15:I21)</f>
        <v>0</v>
      </c>
      <c r="J22" s="44"/>
      <c r="K22" s="356">
        <f>SUM(K15:K21)</f>
        <v>0</v>
      </c>
      <c r="L22" s="528">
        <f>ROUNDDOWN(K22/1000,3)</f>
        <v>0</v>
      </c>
      <c r="M22" s="20"/>
    </row>
    <row r="23" spans="3:13" ht="7.5" customHeight="1" thickTop="1">
      <c r="C23" s="20"/>
      <c r="D23" s="20"/>
      <c r="E23" s="20"/>
      <c r="F23" s="20"/>
      <c r="G23" s="20"/>
      <c r="H23" s="20"/>
      <c r="I23" s="20"/>
      <c r="J23" s="50"/>
      <c r="K23" s="20"/>
      <c r="L23" s="20"/>
      <c r="M23" s="20"/>
    </row>
    <row r="24" spans="3:13" s="1" customFormat="1" ht="22.5" customHeight="1">
      <c r="C24" s="776" t="s">
        <v>11</v>
      </c>
      <c r="D24" s="787" t="s">
        <v>23</v>
      </c>
      <c r="E24" s="788"/>
      <c r="F24" s="789"/>
      <c r="G24" s="27" t="s">
        <v>27</v>
      </c>
      <c r="H24" s="27" t="s">
        <v>26</v>
      </c>
      <c r="I24" s="27" t="s">
        <v>7</v>
      </c>
      <c r="J24" s="28" t="s">
        <v>18</v>
      </c>
      <c r="K24" s="27" t="s">
        <v>20</v>
      </c>
      <c r="L24" s="120" t="s">
        <v>21</v>
      </c>
      <c r="M24" s="29"/>
    </row>
    <row r="25" spans="3:13" s="2" customFormat="1" ht="13.5" customHeight="1">
      <c r="C25" s="799"/>
      <c r="D25" s="30"/>
      <c r="E25" s="110"/>
      <c r="F25" s="31" t="s">
        <v>9</v>
      </c>
      <c r="G25" s="7" t="s">
        <v>63</v>
      </c>
      <c r="H25" s="7" t="s">
        <v>64</v>
      </c>
      <c r="I25" s="7" t="s">
        <v>65</v>
      </c>
      <c r="J25" s="32" t="s">
        <v>66</v>
      </c>
      <c r="K25" s="7" t="s">
        <v>67</v>
      </c>
      <c r="L25" s="7" t="s">
        <v>68</v>
      </c>
      <c r="M25" s="33"/>
    </row>
    <row r="26" spans="3:13" s="2" customFormat="1" ht="4.5" customHeight="1">
      <c r="C26" s="799"/>
      <c r="D26" s="34"/>
      <c r="E26" s="35"/>
      <c r="F26" s="36"/>
      <c r="G26" s="37"/>
      <c r="H26" s="37"/>
      <c r="I26" s="37"/>
      <c r="J26" s="38"/>
      <c r="K26" s="37"/>
      <c r="L26" s="37"/>
      <c r="M26" s="33"/>
    </row>
    <row r="27" spans="3:13" s="2" customFormat="1" ht="15" customHeight="1">
      <c r="C27" s="799"/>
      <c r="D27" s="39" t="s">
        <v>44</v>
      </c>
      <c r="E27" s="35"/>
      <c r="F27" s="36"/>
      <c r="G27" s="382">
        <v>575</v>
      </c>
      <c r="H27" s="136">
        <f t="shared" ref="H27:H33" si="2">ROUNDDOWN(G27*$F$8,0)</f>
        <v>6141</v>
      </c>
      <c r="I27" s="13"/>
      <c r="J27" s="804">
        <v>365</v>
      </c>
      <c r="K27" s="136">
        <f t="shared" ref="K27:K33" si="3">H27*I27*$J$27</f>
        <v>0</v>
      </c>
      <c r="L27" s="888"/>
      <c r="M27" s="33"/>
    </row>
    <row r="28" spans="3:13" s="2" customFormat="1" ht="15" customHeight="1">
      <c r="C28" s="799"/>
      <c r="D28" s="39" t="s">
        <v>45</v>
      </c>
      <c r="E28" s="35"/>
      <c r="F28" s="36"/>
      <c r="G28" s="382">
        <v>716</v>
      </c>
      <c r="H28" s="136">
        <f t="shared" si="2"/>
        <v>7646</v>
      </c>
      <c r="I28" s="13"/>
      <c r="J28" s="805"/>
      <c r="K28" s="136">
        <f t="shared" si="3"/>
        <v>0</v>
      </c>
      <c r="L28" s="889"/>
      <c r="M28" s="33"/>
    </row>
    <row r="29" spans="3:13" ht="15" customHeight="1">
      <c r="C29" s="799"/>
      <c r="D29" s="39" t="s">
        <v>0</v>
      </c>
      <c r="E29" s="40"/>
      <c r="F29" s="41"/>
      <c r="G29" s="382">
        <v>750</v>
      </c>
      <c r="H29" s="136">
        <f t="shared" si="2"/>
        <v>8010</v>
      </c>
      <c r="I29" s="13"/>
      <c r="J29" s="805"/>
      <c r="K29" s="136">
        <f t="shared" si="3"/>
        <v>0</v>
      </c>
      <c r="L29" s="889"/>
      <c r="M29" s="20"/>
    </row>
    <row r="30" spans="3:13" ht="15" customHeight="1">
      <c r="C30" s="799"/>
      <c r="D30" s="39" t="s">
        <v>1</v>
      </c>
      <c r="E30" s="40"/>
      <c r="F30" s="41"/>
      <c r="G30" s="382">
        <v>795</v>
      </c>
      <c r="H30" s="136">
        <f t="shared" si="2"/>
        <v>8490</v>
      </c>
      <c r="I30" s="13"/>
      <c r="J30" s="805"/>
      <c r="K30" s="136">
        <f t="shared" si="3"/>
        <v>0</v>
      </c>
      <c r="L30" s="889"/>
      <c r="M30" s="20"/>
    </row>
    <row r="31" spans="3:13" ht="15" customHeight="1">
      <c r="C31" s="799"/>
      <c r="D31" s="39" t="s">
        <v>2</v>
      </c>
      <c r="E31" s="40"/>
      <c r="F31" s="41"/>
      <c r="G31" s="382">
        <v>856</v>
      </c>
      <c r="H31" s="136">
        <f t="shared" si="2"/>
        <v>9142</v>
      </c>
      <c r="I31" s="13"/>
      <c r="J31" s="805"/>
      <c r="K31" s="136">
        <f t="shared" si="3"/>
        <v>0</v>
      </c>
      <c r="L31" s="889"/>
      <c r="M31" s="20"/>
    </row>
    <row r="32" spans="3:13" ht="15" customHeight="1">
      <c r="C32" s="799"/>
      <c r="D32" s="39" t="s">
        <v>3</v>
      </c>
      <c r="E32" s="40"/>
      <c r="F32" s="41"/>
      <c r="G32" s="382">
        <v>908</v>
      </c>
      <c r="H32" s="136">
        <f t="shared" si="2"/>
        <v>9697</v>
      </c>
      <c r="I32" s="13"/>
      <c r="J32" s="805"/>
      <c r="K32" s="136">
        <f t="shared" si="3"/>
        <v>0</v>
      </c>
      <c r="L32" s="889"/>
      <c r="M32" s="20"/>
    </row>
    <row r="33" spans="3:13" ht="15" customHeight="1" thickBot="1">
      <c r="C33" s="799"/>
      <c r="D33" s="39" t="s">
        <v>4</v>
      </c>
      <c r="E33" s="40"/>
      <c r="F33" s="41"/>
      <c r="G33" s="382">
        <v>959</v>
      </c>
      <c r="H33" s="136">
        <f t="shared" si="2"/>
        <v>10242</v>
      </c>
      <c r="I33" s="13"/>
      <c r="J33" s="806"/>
      <c r="K33" s="136">
        <f t="shared" si="3"/>
        <v>0</v>
      </c>
      <c r="L33" s="890"/>
      <c r="M33" s="20"/>
    </row>
    <row r="34" spans="3:13" ht="18" customHeight="1" thickTop="1" thickBot="1">
      <c r="C34" s="778"/>
      <c r="D34" s="779" t="s">
        <v>10</v>
      </c>
      <c r="E34" s="780"/>
      <c r="F34" s="781"/>
      <c r="G34" s="42"/>
      <c r="H34" s="42"/>
      <c r="I34" s="357">
        <f>SUM(I27:I33)</f>
        <v>0</v>
      </c>
      <c r="J34" s="365"/>
      <c r="K34" s="356">
        <f>SUM(K27:K33)</f>
        <v>0</v>
      </c>
      <c r="L34" s="528">
        <f>ROUNDDOWN(K34/1000,3)</f>
        <v>0</v>
      </c>
      <c r="M34" s="20"/>
    </row>
    <row r="35" spans="3:13" ht="8.25" customHeight="1" thickTop="1">
      <c r="C35" s="20"/>
      <c r="D35" s="20"/>
      <c r="E35" s="20"/>
      <c r="F35" s="20"/>
      <c r="G35" s="20"/>
      <c r="H35" s="20"/>
      <c r="I35" s="20"/>
      <c r="J35" s="50"/>
      <c r="K35" s="20"/>
      <c r="L35" s="20"/>
      <c r="M35" s="20"/>
    </row>
    <row r="36" spans="3:13" s="1" customFormat="1" ht="23.25" customHeight="1">
      <c r="C36" s="776" t="s">
        <v>8</v>
      </c>
      <c r="D36" s="787" t="s">
        <v>23</v>
      </c>
      <c r="E36" s="788"/>
      <c r="F36" s="789"/>
      <c r="G36" s="27" t="s">
        <v>25</v>
      </c>
      <c r="H36" s="27" t="s">
        <v>26</v>
      </c>
      <c r="I36" s="27" t="s">
        <v>7</v>
      </c>
      <c r="J36" s="28" t="s">
        <v>18</v>
      </c>
      <c r="K36" s="27" t="s">
        <v>20</v>
      </c>
      <c r="L36" s="120" t="s">
        <v>21</v>
      </c>
      <c r="M36" s="29"/>
    </row>
    <row r="37" spans="3:13" s="2" customFormat="1" ht="11.25" customHeight="1">
      <c r="C37" s="799"/>
      <c r="D37" s="30"/>
      <c r="E37" s="110"/>
      <c r="F37" s="31" t="s">
        <v>9</v>
      </c>
      <c r="G37" s="7" t="s">
        <v>63</v>
      </c>
      <c r="H37" s="7" t="s">
        <v>64</v>
      </c>
      <c r="I37" s="7" t="s">
        <v>65</v>
      </c>
      <c r="J37" s="32" t="s">
        <v>66</v>
      </c>
      <c r="K37" s="7" t="s">
        <v>67</v>
      </c>
      <c r="L37" s="7" t="s">
        <v>68</v>
      </c>
      <c r="M37" s="33"/>
    </row>
    <row r="38" spans="3:13" s="2" customFormat="1" ht="4.5" customHeight="1">
      <c r="C38" s="799"/>
      <c r="D38" s="34"/>
      <c r="E38" s="35"/>
      <c r="F38" s="36"/>
      <c r="G38" s="37"/>
      <c r="H38" s="37"/>
      <c r="I38" s="37"/>
      <c r="J38" s="38"/>
      <c r="K38" s="37"/>
      <c r="L38" s="37"/>
      <c r="M38" s="33"/>
    </row>
    <row r="39" spans="3:13" s="2" customFormat="1" ht="15" customHeight="1">
      <c r="C39" s="799"/>
      <c r="D39" s="39" t="s">
        <v>44</v>
      </c>
      <c r="E39" s="35"/>
      <c r="F39" s="36"/>
      <c r="G39" s="385">
        <v>608</v>
      </c>
      <c r="H39" s="136">
        <f t="shared" ref="H39:H45" si="4">ROUNDDOWN(G39*$F$8,0)</f>
        <v>6493</v>
      </c>
      <c r="I39" s="68"/>
      <c r="J39" s="804">
        <v>365</v>
      </c>
      <c r="K39" s="136">
        <f t="shared" ref="K39:K45" si="5">H39*I39*$J$39</f>
        <v>0</v>
      </c>
      <c r="L39" s="888"/>
      <c r="M39" s="33"/>
    </row>
    <row r="40" spans="3:13" s="2" customFormat="1" ht="15" customHeight="1">
      <c r="C40" s="799"/>
      <c r="D40" s="39" t="s">
        <v>45</v>
      </c>
      <c r="E40" s="35"/>
      <c r="F40" s="36"/>
      <c r="G40" s="385">
        <v>762</v>
      </c>
      <c r="H40" s="136">
        <f t="shared" si="4"/>
        <v>8138</v>
      </c>
      <c r="I40" s="68"/>
      <c r="J40" s="805"/>
      <c r="K40" s="136">
        <f t="shared" si="5"/>
        <v>0</v>
      </c>
      <c r="L40" s="889"/>
      <c r="M40" s="33"/>
    </row>
    <row r="41" spans="3:13" ht="14.25" customHeight="1">
      <c r="C41" s="799"/>
      <c r="D41" s="39" t="s">
        <v>0</v>
      </c>
      <c r="E41" s="40"/>
      <c r="F41" s="41"/>
      <c r="G41" s="382">
        <v>823</v>
      </c>
      <c r="H41" s="136">
        <f t="shared" si="4"/>
        <v>8789</v>
      </c>
      <c r="I41" s="13"/>
      <c r="J41" s="805"/>
      <c r="K41" s="136">
        <f t="shared" si="5"/>
        <v>0</v>
      </c>
      <c r="L41" s="889"/>
      <c r="M41" s="20"/>
    </row>
    <row r="42" spans="3:13" ht="15" customHeight="1">
      <c r="C42" s="799"/>
      <c r="D42" s="39" t="s">
        <v>1</v>
      </c>
      <c r="E42" s="40"/>
      <c r="F42" s="41"/>
      <c r="G42" s="382">
        <v>871</v>
      </c>
      <c r="H42" s="136">
        <f t="shared" si="4"/>
        <v>9302</v>
      </c>
      <c r="I42" s="13"/>
      <c r="J42" s="805"/>
      <c r="K42" s="136">
        <f t="shared" si="5"/>
        <v>0</v>
      </c>
      <c r="L42" s="889"/>
      <c r="M42" s="20"/>
    </row>
    <row r="43" spans="3:13" ht="15" customHeight="1">
      <c r="C43" s="799"/>
      <c r="D43" s="39" t="s">
        <v>2</v>
      </c>
      <c r="E43" s="40"/>
      <c r="F43" s="41"/>
      <c r="G43" s="382">
        <v>932</v>
      </c>
      <c r="H43" s="136">
        <f t="shared" si="4"/>
        <v>9953</v>
      </c>
      <c r="I43" s="13"/>
      <c r="J43" s="805"/>
      <c r="K43" s="136">
        <f t="shared" si="5"/>
        <v>0</v>
      </c>
      <c r="L43" s="889"/>
      <c r="M43" s="20"/>
    </row>
    <row r="44" spans="3:13" ht="15" customHeight="1">
      <c r="C44" s="799"/>
      <c r="D44" s="39" t="s">
        <v>3</v>
      </c>
      <c r="E44" s="40"/>
      <c r="F44" s="41"/>
      <c r="G44" s="382">
        <v>983</v>
      </c>
      <c r="H44" s="136">
        <f t="shared" si="4"/>
        <v>10498</v>
      </c>
      <c r="I44" s="13"/>
      <c r="J44" s="805"/>
      <c r="K44" s="136">
        <f t="shared" si="5"/>
        <v>0</v>
      </c>
      <c r="L44" s="889"/>
      <c r="M44" s="20"/>
    </row>
    <row r="45" spans="3:13" ht="15" customHeight="1" thickBot="1">
      <c r="C45" s="799"/>
      <c r="D45" s="39" t="s">
        <v>4</v>
      </c>
      <c r="E45" s="40"/>
      <c r="F45" s="41"/>
      <c r="G45" s="382">
        <v>1036</v>
      </c>
      <c r="H45" s="136">
        <f t="shared" si="4"/>
        <v>11064</v>
      </c>
      <c r="I45" s="13"/>
      <c r="J45" s="806"/>
      <c r="K45" s="136">
        <f t="shared" si="5"/>
        <v>0</v>
      </c>
      <c r="L45" s="890"/>
      <c r="M45" s="20"/>
    </row>
    <row r="46" spans="3:13" ht="19.5" customHeight="1" thickTop="1" thickBot="1">
      <c r="C46" s="778"/>
      <c r="D46" s="779" t="s">
        <v>10</v>
      </c>
      <c r="E46" s="780"/>
      <c r="F46" s="781"/>
      <c r="G46" s="42"/>
      <c r="H46" s="42"/>
      <c r="I46" s="357">
        <f>SUM(I39:I45)</f>
        <v>0</v>
      </c>
      <c r="J46" s="365"/>
      <c r="K46" s="356">
        <f>SUM(K39:K45)</f>
        <v>0</v>
      </c>
      <c r="L46" s="543">
        <f>ROUNDDOWN(K46/1000,3)</f>
        <v>0</v>
      </c>
      <c r="M46" s="20"/>
    </row>
    <row r="47" spans="3:13" s="10" customFormat="1" ht="9" customHeight="1" thickTop="1" thickBot="1">
      <c r="C47" s="45"/>
      <c r="D47" s="46"/>
      <c r="E47" s="46"/>
      <c r="F47" s="46"/>
      <c r="G47" s="46"/>
      <c r="H47" s="46"/>
      <c r="I47" s="46"/>
      <c r="J47" s="47"/>
      <c r="K47" s="48"/>
      <c r="L47" s="49"/>
      <c r="M47" s="17"/>
    </row>
    <row r="48" spans="3:13" ht="21" customHeight="1" thickTop="1" thickBot="1">
      <c r="C48" s="20"/>
      <c r="D48" s="828" t="s">
        <v>42</v>
      </c>
      <c r="E48" s="829"/>
      <c r="F48" s="830"/>
      <c r="G48" s="358">
        <f>E37+E25+E13</f>
        <v>0</v>
      </c>
      <c r="H48" s="20"/>
      <c r="I48" s="51"/>
      <c r="J48" s="820" t="s">
        <v>22</v>
      </c>
      <c r="K48" s="821"/>
      <c r="L48" s="359">
        <f>L46+L34+L22</f>
        <v>0</v>
      </c>
      <c r="M48" s="20"/>
    </row>
    <row r="49" spans="1:15" ht="5.25" customHeight="1">
      <c r="C49" s="20"/>
      <c r="D49" s="20"/>
      <c r="E49" s="20"/>
      <c r="F49" s="20"/>
      <c r="G49" s="20"/>
      <c r="H49" s="20"/>
      <c r="I49" s="20"/>
      <c r="J49" s="20"/>
      <c r="K49" s="20"/>
      <c r="L49" s="20"/>
      <c r="M49" s="20"/>
    </row>
    <row r="50" spans="1:15" ht="4.5" customHeight="1">
      <c r="C50" s="20"/>
      <c r="D50" s="20"/>
      <c r="E50" s="20"/>
      <c r="F50" s="20"/>
      <c r="G50" s="20"/>
      <c r="H50" s="20"/>
      <c r="I50" s="20"/>
      <c r="J50" s="75"/>
      <c r="K50" s="75"/>
      <c r="L50" s="75"/>
      <c r="M50" s="75"/>
    </row>
    <row r="51" spans="1:15" ht="14.25" customHeight="1">
      <c r="C51" s="20"/>
      <c r="D51" s="125" t="s">
        <v>37</v>
      </c>
      <c r="E51" s="20" t="s">
        <v>92</v>
      </c>
      <c r="F51" s="20"/>
      <c r="G51" s="20"/>
      <c r="H51" s="20"/>
      <c r="I51" s="20"/>
      <c r="J51" s="75"/>
      <c r="K51" s="75"/>
      <c r="L51" s="75"/>
      <c r="M51" s="75"/>
    </row>
    <row r="52" spans="1:15" ht="12.75" customHeight="1">
      <c r="C52" s="20"/>
      <c r="D52" s="20"/>
      <c r="E52" s="20"/>
      <c r="F52" s="20"/>
      <c r="G52" s="20"/>
      <c r="H52" s="20"/>
      <c r="I52" s="20"/>
      <c r="J52" s="20"/>
      <c r="K52" s="20"/>
      <c r="L52" s="20"/>
      <c r="M52" s="20"/>
    </row>
    <row r="53" spans="1:15" ht="14.25">
      <c r="A53" s="23"/>
      <c r="B53" s="23"/>
      <c r="C53" s="23" t="s">
        <v>91</v>
      </c>
      <c r="D53" s="20"/>
      <c r="E53" s="20"/>
      <c r="F53" s="20"/>
      <c r="G53" s="20"/>
      <c r="H53" s="20"/>
      <c r="I53" s="20"/>
      <c r="J53" s="20"/>
      <c r="K53" s="20"/>
      <c r="L53" s="20"/>
      <c r="M53" s="20"/>
    </row>
    <row r="54" spans="1:15" ht="3.75" customHeight="1">
      <c r="C54" s="20"/>
      <c r="D54" s="20"/>
      <c r="E54" s="20"/>
      <c r="F54" s="20"/>
      <c r="G54" s="20"/>
      <c r="H54" s="20"/>
      <c r="I54" s="20"/>
      <c r="J54" s="20"/>
      <c r="K54" s="20"/>
      <c r="L54" s="20"/>
      <c r="M54" s="20"/>
    </row>
    <row r="55" spans="1:15" ht="29.25" customHeight="1">
      <c r="C55" s="809" t="s">
        <v>24</v>
      </c>
      <c r="D55" s="810"/>
      <c r="E55" s="810"/>
      <c r="F55" s="811"/>
      <c r="G55" s="27" t="s">
        <v>5</v>
      </c>
      <c r="H55" s="27" t="s">
        <v>19</v>
      </c>
      <c r="I55" s="27" t="s">
        <v>87</v>
      </c>
      <c r="J55" s="27" t="s">
        <v>60</v>
      </c>
      <c r="K55" s="27" t="s">
        <v>88</v>
      </c>
      <c r="L55" s="27" t="s">
        <v>20</v>
      </c>
      <c r="M55" s="120" t="s">
        <v>21</v>
      </c>
      <c r="N55" s="809" t="s">
        <v>77</v>
      </c>
      <c r="O55" s="811"/>
    </row>
    <row r="56" spans="1:15" ht="13.5" customHeight="1">
      <c r="C56" s="86"/>
      <c r="D56" s="87"/>
      <c r="E56" s="87"/>
      <c r="F56" s="88"/>
      <c r="G56" s="37" t="s">
        <v>101</v>
      </c>
      <c r="H56" s="37" t="s">
        <v>102</v>
      </c>
      <c r="I56" s="37" t="s">
        <v>103</v>
      </c>
      <c r="J56" s="37" t="s">
        <v>104</v>
      </c>
      <c r="K56" s="37" t="s">
        <v>105</v>
      </c>
      <c r="L56" s="111" t="s">
        <v>106</v>
      </c>
      <c r="M56" s="111" t="s">
        <v>107</v>
      </c>
      <c r="N56" s="94"/>
      <c r="O56" s="97"/>
    </row>
    <row r="57" spans="1:15" ht="15" customHeight="1">
      <c r="C57" s="814"/>
      <c r="D57" s="815"/>
      <c r="E57" s="815"/>
      <c r="F57" s="816"/>
      <c r="G57" s="532"/>
      <c r="H57" s="136">
        <f>ROUNDDOWN(G57*$F$8,0)</f>
        <v>0</v>
      </c>
      <c r="I57" s="534"/>
      <c r="J57" s="138"/>
      <c r="K57" s="536"/>
      <c r="L57" s="136">
        <f>H57*I57*J57*K57</f>
        <v>0</v>
      </c>
      <c r="M57" s="101"/>
      <c r="N57" s="897"/>
      <c r="O57" s="898"/>
    </row>
    <row r="58" spans="1:15" ht="15" customHeight="1">
      <c r="C58" s="814"/>
      <c r="D58" s="815"/>
      <c r="E58" s="815"/>
      <c r="F58" s="816"/>
      <c r="G58" s="532"/>
      <c r="H58" s="136">
        <f>ROUNDDOWN(G58*$F$8,0)</f>
        <v>0</v>
      </c>
      <c r="I58" s="138"/>
      <c r="J58" s="138"/>
      <c r="K58" s="138"/>
      <c r="L58" s="136">
        <f>H58*I58*J58*K58</f>
        <v>0</v>
      </c>
      <c r="M58" s="108"/>
      <c r="N58" s="899"/>
      <c r="O58" s="900"/>
    </row>
    <row r="59" spans="1:15" ht="15" customHeight="1">
      <c r="C59" s="529"/>
      <c r="D59" s="530"/>
      <c r="E59" s="530"/>
      <c r="F59" s="531"/>
      <c r="G59" s="532"/>
      <c r="H59" s="136">
        <f>ROUNDDOWN(G59*$F$8,0)</f>
        <v>0</v>
      </c>
      <c r="I59" s="138"/>
      <c r="J59" s="138"/>
      <c r="K59" s="138"/>
      <c r="L59" s="136">
        <f>H59*I59*J59*K59</f>
        <v>0</v>
      </c>
      <c r="M59" s="108"/>
      <c r="N59" s="256"/>
      <c r="O59" s="128"/>
    </row>
    <row r="60" spans="1:15" ht="15" customHeight="1" thickBot="1">
      <c r="C60" s="529"/>
      <c r="D60" s="530"/>
      <c r="E60" s="530"/>
      <c r="F60" s="531"/>
      <c r="G60" s="532"/>
      <c r="H60" s="136">
        <f>ROUNDDOWN(G60*$F$8,0)</f>
        <v>0</v>
      </c>
      <c r="I60" s="138"/>
      <c r="J60" s="138"/>
      <c r="K60" s="138"/>
      <c r="L60" s="136">
        <f>H60*I60*J60*K60</f>
        <v>0</v>
      </c>
      <c r="M60" s="108"/>
      <c r="N60" s="256"/>
      <c r="O60" s="128"/>
    </row>
    <row r="61" spans="1:15" ht="22.5" customHeight="1" thickTop="1" thickBot="1">
      <c r="C61" s="852" t="s">
        <v>41</v>
      </c>
      <c r="D61" s="853"/>
      <c r="E61" s="853"/>
      <c r="F61" s="854"/>
      <c r="G61" s="89"/>
      <c r="H61" s="89"/>
      <c r="I61" s="90"/>
      <c r="J61" s="89"/>
      <c r="K61" s="367"/>
      <c r="L61" s="356">
        <f>SUM(L57:L60)</f>
        <v>0</v>
      </c>
      <c r="M61" s="539">
        <f>ROUNDDOWN(L61/1000,3)</f>
        <v>0</v>
      </c>
      <c r="N61" s="3"/>
      <c r="O61" s="4"/>
    </row>
    <row r="62" spans="1:15" ht="5.25" customHeight="1" thickTop="1">
      <c r="C62" s="123"/>
      <c r="D62" s="123"/>
      <c r="E62" s="123"/>
      <c r="F62" s="123"/>
      <c r="G62" s="77"/>
      <c r="H62" s="77"/>
      <c r="I62" s="49"/>
      <c r="J62" s="77"/>
      <c r="K62" s="126"/>
      <c r="L62" s="77"/>
      <c r="M62" s="93"/>
      <c r="N62" s="127"/>
      <c r="O62" s="127"/>
    </row>
    <row r="63" spans="1:15" ht="6.75" customHeight="1">
      <c r="C63" s="106"/>
      <c r="D63" s="106"/>
      <c r="E63" s="106"/>
      <c r="F63" s="106"/>
      <c r="G63" s="77"/>
      <c r="H63" s="77"/>
      <c r="I63" s="49"/>
      <c r="J63" s="107"/>
      <c r="K63" s="75"/>
      <c r="L63" s="75"/>
      <c r="M63" s="75"/>
      <c r="N63" s="75"/>
      <c r="O63" s="127"/>
    </row>
    <row r="64" spans="1:15" ht="4.5" hidden="1" customHeight="1">
      <c r="C64" s="106"/>
      <c r="D64" s="106"/>
      <c r="E64" s="106"/>
      <c r="F64" s="106"/>
      <c r="G64" s="77"/>
      <c r="H64" s="77"/>
      <c r="I64" s="49"/>
      <c r="J64" s="107"/>
      <c r="K64" s="75"/>
      <c r="L64" s="75"/>
      <c r="M64" s="75"/>
      <c r="N64" s="75"/>
      <c r="O64" s="127"/>
    </row>
    <row r="65" spans="2:15" ht="24" customHeight="1">
      <c r="D65" s="9" t="s">
        <v>37</v>
      </c>
      <c r="E65" s="817" t="s">
        <v>263</v>
      </c>
      <c r="F65" s="817"/>
      <c r="G65" s="817"/>
      <c r="H65" s="817"/>
      <c r="I65" s="817"/>
      <c r="J65" s="817"/>
      <c r="K65" s="817"/>
      <c r="L65" s="817"/>
      <c r="M65" s="817"/>
      <c r="N65" s="817"/>
      <c r="O65" s="817"/>
    </row>
    <row r="66" spans="2:15" ht="3.75" customHeight="1">
      <c r="D66" s="9"/>
      <c r="E66" s="124"/>
      <c r="F66" s="122"/>
      <c r="G66" s="122"/>
      <c r="H66" s="122"/>
      <c r="I66" s="122"/>
      <c r="J66" s="122"/>
      <c r="K66" s="122"/>
      <c r="L66" s="122"/>
      <c r="M66" s="122"/>
      <c r="N66" s="122"/>
      <c r="O66" s="122"/>
    </row>
    <row r="67" spans="2:15" ht="13.5" customHeight="1">
      <c r="E67" s="122"/>
      <c r="F67" s="106"/>
      <c r="G67" s="77"/>
      <c r="H67" s="77"/>
      <c r="I67" s="49"/>
      <c r="J67" s="107"/>
      <c r="K67" s="77"/>
      <c r="L67" s="77"/>
      <c r="M67" s="93"/>
      <c r="N67" s="106"/>
      <c r="O67" s="106"/>
    </row>
    <row r="68" spans="2:15" s="20" customFormat="1" ht="11.25"/>
    <row r="69" spans="2:15" s="20" customFormat="1" ht="11.25"/>
    <row r="70" spans="2:15" s="20" customFormat="1" ht="11.25"/>
    <row r="71" spans="2:15" s="20" customFormat="1" ht="11.25"/>
    <row r="72" spans="2:15" s="20" customFormat="1" ht="14.25">
      <c r="B72" s="23" t="s">
        <v>90</v>
      </c>
    </row>
    <row r="73" spans="2:15" s="20" customFormat="1" ht="11.25"/>
    <row r="74" spans="2:15" s="20" customFormat="1" ht="22.5" customHeight="1">
      <c r="C74" s="809" t="s">
        <v>32</v>
      </c>
      <c r="D74" s="810"/>
      <c r="E74" s="810"/>
      <c r="F74" s="810"/>
      <c r="G74" s="811"/>
      <c r="H74" s="55" t="s">
        <v>35</v>
      </c>
      <c r="I74" s="55" t="s">
        <v>34</v>
      </c>
      <c r="J74" s="55" t="s">
        <v>18</v>
      </c>
      <c r="K74" s="27" t="s">
        <v>20</v>
      </c>
      <c r="L74" s="121" t="s">
        <v>21</v>
      </c>
      <c r="M74" s="113"/>
    </row>
    <row r="75" spans="2:15" s="20" customFormat="1" ht="12" customHeight="1" thickBot="1">
      <c r="C75" s="835"/>
      <c r="D75" s="836"/>
      <c r="E75" s="836"/>
      <c r="F75" s="836"/>
      <c r="G75" s="837"/>
      <c r="H75" s="69" t="s">
        <v>69</v>
      </c>
      <c r="I75" s="69" t="s">
        <v>72</v>
      </c>
      <c r="J75" s="69" t="s">
        <v>71</v>
      </c>
      <c r="K75" s="69" t="s">
        <v>73</v>
      </c>
      <c r="L75" s="132" t="s">
        <v>74</v>
      </c>
      <c r="M75" s="113"/>
    </row>
    <row r="76" spans="2:15" s="20" customFormat="1" ht="15" customHeight="1">
      <c r="C76" s="902" t="s">
        <v>261</v>
      </c>
      <c r="D76" s="57" t="s">
        <v>28</v>
      </c>
      <c r="E76" s="522"/>
      <c r="F76" s="838" t="s">
        <v>33</v>
      </c>
      <c r="G76" s="839"/>
      <c r="H76" s="62"/>
      <c r="I76" s="62"/>
      <c r="J76" s="800">
        <v>365</v>
      </c>
      <c r="K76" s="136">
        <f t="shared" ref="K76:K81" si="6">H76*I76*$J$76</f>
        <v>0</v>
      </c>
      <c r="L76" s="112"/>
      <c r="M76" s="113"/>
    </row>
    <row r="77" spans="2:15" s="20" customFormat="1" ht="15" customHeight="1">
      <c r="C77" s="903"/>
      <c r="D77" s="60"/>
      <c r="E77" s="61"/>
      <c r="F77" s="797" t="s">
        <v>36</v>
      </c>
      <c r="G77" s="798"/>
      <c r="H77" s="136">
        <v>1970</v>
      </c>
      <c r="I77" s="62"/>
      <c r="J77" s="801"/>
      <c r="K77" s="136">
        <f t="shared" si="6"/>
        <v>0</v>
      </c>
      <c r="L77" s="112"/>
      <c r="M77" s="113"/>
    </row>
    <row r="78" spans="2:15" s="20" customFormat="1" ht="15" customHeight="1">
      <c r="C78" s="903"/>
      <c r="D78" s="63" t="s">
        <v>11</v>
      </c>
      <c r="E78" s="64"/>
      <c r="F78" s="797" t="s">
        <v>33</v>
      </c>
      <c r="G78" s="798"/>
      <c r="H78" s="62"/>
      <c r="I78" s="62"/>
      <c r="J78" s="801"/>
      <c r="K78" s="136">
        <f t="shared" si="6"/>
        <v>0</v>
      </c>
      <c r="L78" s="901"/>
      <c r="M78" s="113"/>
    </row>
    <row r="79" spans="2:15" s="20" customFormat="1" ht="15" customHeight="1">
      <c r="C79" s="903"/>
      <c r="D79" s="60"/>
      <c r="E79" s="65"/>
      <c r="F79" s="797" t="s">
        <v>36</v>
      </c>
      <c r="G79" s="798"/>
      <c r="H79" s="136">
        <v>1640</v>
      </c>
      <c r="I79" s="62"/>
      <c r="J79" s="801"/>
      <c r="K79" s="136">
        <f t="shared" si="6"/>
        <v>0</v>
      </c>
      <c r="L79" s="901"/>
      <c r="M79" s="113"/>
    </row>
    <row r="80" spans="2:15" s="20" customFormat="1" ht="15" customHeight="1">
      <c r="C80" s="903"/>
      <c r="D80" s="63" t="s">
        <v>8</v>
      </c>
      <c r="E80" s="64"/>
      <c r="F80" s="797" t="s">
        <v>33</v>
      </c>
      <c r="G80" s="798"/>
      <c r="H80" s="62"/>
      <c r="I80" s="62"/>
      <c r="J80" s="801"/>
      <c r="K80" s="136">
        <f t="shared" si="6"/>
        <v>0</v>
      </c>
      <c r="L80" s="901"/>
      <c r="M80" s="113"/>
    </row>
    <row r="81" spans="3:13" s="20" customFormat="1" ht="15" customHeight="1" thickBot="1">
      <c r="C81" s="903"/>
      <c r="D81" s="60"/>
      <c r="E81" s="65"/>
      <c r="F81" s="797" t="s">
        <v>36</v>
      </c>
      <c r="G81" s="798"/>
      <c r="H81" s="136">
        <v>370</v>
      </c>
      <c r="I81" s="62"/>
      <c r="J81" s="802"/>
      <c r="K81" s="136">
        <f t="shared" si="6"/>
        <v>0</v>
      </c>
      <c r="L81" s="901"/>
      <c r="M81" s="113"/>
    </row>
    <row r="82" spans="3:13" s="20" customFormat="1" ht="20.25" customHeight="1" thickTop="1" thickBot="1">
      <c r="C82" s="904"/>
      <c r="D82" s="73"/>
      <c r="E82" s="74" t="s">
        <v>10</v>
      </c>
      <c r="F82" s="74"/>
      <c r="G82" s="117" t="s">
        <v>108</v>
      </c>
      <c r="H82" s="89"/>
      <c r="I82" s="366">
        <f>SUM(I78:I81)</f>
        <v>0</v>
      </c>
      <c r="J82" s="368"/>
      <c r="K82" s="356">
        <f>SUM(K78:K81)</f>
        <v>0</v>
      </c>
      <c r="L82" s="547">
        <f>ROUNDDOWN(K82/1000,3)</f>
        <v>0</v>
      </c>
      <c r="M82" s="75"/>
    </row>
    <row r="83" spans="3:13" s="75" customFormat="1" ht="5.25" customHeight="1" thickTop="1">
      <c r="C83" s="71"/>
      <c r="D83" s="84"/>
      <c r="E83" s="84"/>
      <c r="F83" s="84"/>
      <c r="H83" s="77"/>
      <c r="I83" s="49"/>
      <c r="J83" s="77"/>
      <c r="K83" s="77"/>
      <c r="L83" s="546"/>
    </row>
    <row r="84" spans="3:13" s="20" customFormat="1" ht="15" customHeight="1">
      <c r="C84" s="863" t="s">
        <v>30</v>
      </c>
      <c r="D84" s="864"/>
      <c r="E84" s="865"/>
      <c r="F84" s="797" t="s">
        <v>33</v>
      </c>
      <c r="G84" s="798"/>
      <c r="H84" s="62"/>
      <c r="I84" s="62"/>
      <c r="J84" s="803">
        <v>365</v>
      </c>
      <c r="K84" s="356">
        <f>H84*I84*$J$84</f>
        <v>0</v>
      </c>
      <c r="L84" s="772"/>
      <c r="M84" s="113"/>
    </row>
    <row r="85" spans="3:13" s="20" customFormat="1" ht="15" customHeight="1" thickBot="1">
      <c r="C85" s="866"/>
      <c r="D85" s="867"/>
      <c r="E85" s="868"/>
      <c r="F85" s="797" t="s">
        <v>36</v>
      </c>
      <c r="G85" s="798"/>
      <c r="H85" s="136">
        <v>1380</v>
      </c>
      <c r="I85" s="62"/>
      <c r="J85" s="802"/>
      <c r="K85" s="356">
        <f>H85*I85*$J$84</f>
        <v>0</v>
      </c>
      <c r="L85" s="773"/>
      <c r="M85" s="113"/>
    </row>
    <row r="86" spans="3:13" s="20" customFormat="1" ht="24" customHeight="1" thickTop="1" thickBot="1">
      <c r="C86" s="869"/>
      <c r="D86" s="870"/>
      <c r="E86" s="871"/>
      <c r="F86" s="116" t="s">
        <v>10</v>
      </c>
      <c r="G86" s="118" t="s">
        <v>109</v>
      </c>
      <c r="H86" s="89"/>
      <c r="I86" s="366">
        <f>SUM(I84:I85)</f>
        <v>0</v>
      </c>
      <c r="J86" s="368"/>
      <c r="K86" s="356">
        <f>SUM(K84:K85)</f>
        <v>0</v>
      </c>
      <c r="L86" s="547">
        <f>ROUNDDOWN(K86/1000,3)</f>
        <v>0</v>
      </c>
      <c r="M86" s="75"/>
    </row>
    <row r="87" spans="3:13" s="75" customFormat="1" ht="5.25" customHeight="1" thickTop="1" thickBot="1">
      <c r="C87" s="71"/>
      <c r="D87" s="84"/>
      <c r="E87" s="84"/>
      <c r="F87" s="84"/>
      <c r="H87" s="77"/>
      <c r="I87" s="49"/>
      <c r="J87" s="77"/>
      <c r="K87" s="77"/>
      <c r="L87" s="546"/>
    </row>
    <row r="88" spans="3:13" s="20" customFormat="1" ht="21.75" customHeight="1" thickTop="1" thickBot="1">
      <c r="C88" s="774" t="s">
        <v>31</v>
      </c>
      <c r="D88" s="775"/>
      <c r="E88" s="775"/>
      <c r="F88" s="775"/>
      <c r="G88" s="117" t="s">
        <v>110</v>
      </c>
      <c r="H88" s="62"/>
      <c r="I88" s="62"/>
      <c r="J88" s="360">
        <v>365</v>
      </c>
      <c r="K88" s="356">
        <f>H88*I88*J88</f>
        <v>0</v>
      </c>
      <c r="L88" s="547">
        <f>ROUNDDOWN(K88/1000,3)</f>
        <v>0</v>
      </c>
      <c r="M88" s="75"/>
    </row>
    <row r="89" spans="3:13" s="75" customFormat="1" ht="5.25" customHeight="1" thickTop="1" thickBot="1">
      <c r="C89" s="71"/>
      <c r="D89" s="84"/>
      <c r="E89" s="84"/>
      <c r="F89" s="84"/>
      <c r="H89" s="77"/>
      <c r="I89" s="49"/>
      <c r="J89" s="77"/>
      <c r="K89" s="77"/>
      <c r="L89" s="546"/>
    </row>
    <row r="90" spans="3:13" s="20" customFormat="1" ht="24" customHeight="1" thickTop="1" thickBot="1">
      <c r="C90" s="855" t="s">
        <v>83</v>
      </c>
      <c r="D90" s="856"/>
      <c r="E90" s="856"/>
      <c r="F90" s="856"/>
      <c r="G90" s="119" t="s">
        <v>111</v>
      </c>
      <c r="H90" s="62"/>
      <c r="I90" s="62"/>
      <c r="J90" s="360">
        <v>365</v>
      </c>
      <c r="K90" s="356">
        <f>H90*I90*J90</f>
        <v>0</v>
      </c>
      <c r="L90" s="547">
        <f>ROUNDDOWN(K90/1000,3)</f>
        <v>0</v>
      </c>
      <c r="M90" s="75"/>
    </row>
    <row r="91" spans="3:13" s="75" customFormat="1" ht="5.25" customHeight="1" thickTop="1" thickBot="1">
      <c r="C91" s="71"/>
      <c r="D91" s="84"/>
      <c r="E91" s="84"/>
      <c r="F91" s="84"/>
      <c r="H91" s="77"/>
      <c r="I91" s="49"/>
      <c r="J91" s="369"/>
      <c r="K91" s="369"/>
      <c r="L91" s="546"/>
    </row>
    <row r="92" spans="3:13" s="20" customFormat="1" ht="24" customHeight="1" thickTop="1" thickBot="1">
      <c r="C92" s="855" t="s">
        <v>41</v>
      </c>
      <c r="D92" s="856"/>
      <c r="E92" s="856"/>
      <c r="F92" s="856"/>
      <c r="G92" s="119" t="s">
        <v>200</v>
      </c>
      <c r="H92" s="90"/>
      <c r="I92" s="90"/>
      <c r="J92" s="370"/>
      <c r="K92" s="364">
        <f>K82+K86+K88+K90</f>
        <v>0</v>
      </c>
      <c r="L92" s="547">
        <f>L82+L86+L88+L90</f>
        <v>0</v>
      </c>
      <c r="M92" s="75"/>
    </row>
    <row r="93" spans="3:13" s="75" customFormat="1" ht="5.25" customHeight="1" thickTop="1">
      <c r="C93" s="71"/>
      <c r="D93" s="84"/>
      <c r="E93" s="84"/>
      <c r="F93" s="84"/>
      <c r="H93" s="77"/>
      <c r="I93" s="49"/>
      <c r="J93" s="77"/>
      <c r="K93" s="77"/>
      <c r="L93" s="114"/>
    </row>
    <row r="94" spans="3:13" s="20" customFormat="1" ht="9.75" customHeight="1">
      <c r="C94" s="133"/>
      <c r="D94" s="133"/>
      <c r="E94" s="133"/>
      <c r="F94" s="133"/>
      <c r="G94" s="133"/>
      <c r="H94" s="49"/>
      <c r="I94" s="49"/>
      <c r="J94" s="77"/>
      <c r="K94" s="49"/>
      <c r="L94" s="134"/>
      <c r="M94" s="17"/>
    </row>
    <row r="95" spans="3:13" s="20" customFormat="1" ht="5.25" customHeight="1"/>
    <row r="96" spans="3:13" s="20" customFormat="1" ht="11.25">
      <c r="C96" s="12" t="s">
        <v>37</v>
      </c>
      <c r="D96" s="20" t="s">
        <v>93</v>
      </c>
    </row>
    <row r="97" spans="3:10" s="20" customFormat="1" ht="11.25">
      <c r="D97" s="20" t="s">
        <v>39</v>
      </c>
    </row>
    <row r="98" spans="3:10" s="20" customFormat="1" ht="5.25" customHeight="1"/>
    <row r="99" spans="3:10" s="20" customFormat="1" ht="11.25">
      <c r="D99" s="20" t="s">
        <v>40</v>
      </c>
    </row>
    <row r="100" spans="3:10" s="20" customFormat="1" ht="11.25"/>
    <row r="101" spans="3:10" s="20" customFormat="1" ht="14.25" customHeight="1"/>
    <row r="102" spans="3:10" s="20" customFormat="1" ht="18" customHeight="1">
      <c r="C102" s="23" t="s">
        <v>119</v>
      </c>
    </row>
    <row r="103" spans="3:10" s="20" customFormat="1" ht="5.25" customHeight="1" thickBot="1"/>
    <row r="104" spans="3:10" s="20" customFormat="1" ht="20.25" customHeight="1">
      <c r="C104" s="842" t="s">
        <v>32</v>
      </c>
      <c r="D104" s="843"/>
      <c r="E104" s="843"/>
      <c r="F104" s="843"/>
      <c r="G104" s="844"/>
      <c r="H104" s="848" t="s">
        <v>194</v>
      </c>
      <c r="I104" s="849"/>
      <c r="J104" s="75"/>
    </row>
    <row r="105" spans="3:10" s="20" customFormat="1" ht="17.25" customHeight="1" thickBot="1">
      <c r="C105" s="905"/>
      <c r="D105" s="906"/>
      <c r="E105" s="906"/>
      <c r="F105" s="906"/>
      <c r="G105" s="907"/>
      <c r="H105" s="254">
        <v>12</v>
      </c>
      <c r="I105" s="255" t="s">
        <v>118</v>
      </c>
      <c r="J105" s="75"/>
    </row>
    <row r="106" spans="3:10" s="20" customFormat="1" ht="18" customHeight="1" thickTop="1">
      <c r="C106" s="275" t="s">
        <v>114</v>
      </c>
      <c r="D106" s="66"/>
      <c r="E106" s="908" t="s">
        <v>185</v>
      </c>
      <c r="F106" s="909"/>
      <c r="G106" s="910"/>
      <c r="H106" s="911">
        <f>L48</f>
        <v>0</v>
      </c>
      <c r="I106" s="912"/>
      <c r="J106" s="75"/>
    </row>
    <row r="107" spans="3:10" s="20" customFormat="1" ht="18" customHeight="1">
      <c r="C107" s="275" t="s">
        <v>201</v>
      </c>
      <c r="D107" s="66"/>
      <c r="E107" s="882" t="s">
        <v>116</v>
      </c>
      <c r="F107" s="883"/>
      <c r="G107" s="884"/>
      <c r="H107" s="858">
        <f>M61</f>
        <v>0</v>
      </c>
      <c r="I107" s="859"/>
      <c r="J107" s="75"/>
    </row>
    <row r="108" spans="3:10" s="20" customFormat="1" ht="18" customHeight="1" thickBot="1">
      <c r="C108" s="275"/>
      <c r="D108" s="66"/>
      <c r="E108" s="885" t="s">
        <v>10</v>
      </c>
      <c r="F108" s="886"/>
      <c r="G108" s="887"/>
      <c r="H108" s="840">
        <f>SUM(H106:I107)</f>
        <v>0</v>
      </c>
      <c r="I108" s="841"/>
      <c r="J108" s="75"/>
    </row>
    <row r="109" spans="3:10" s="20" customFormat="1" ht="18" customHeight="1" thickBot="1">
      <c r="C109" s="877" t="s">
        <v>43</v>
      </c>
      <c r="D109" s="878"/>
      <c r="E109" s="878"/>
      <c r="F109" s="878"/>
      <c r="G109" s="879"/>
      <c r="H109" s="880">
        <f>L82</f>
        <v>0</v>
      </c>
      <c r="I109" s="881"/>
      <c r="J109" s="75"/>
    </row>
    <row r="110" spans="3:10" s="20" customFormat="1" ht="18" customHeight="1" thickBot="1">
      <c r="C110" s="877" t="s">
        <v>30</v>
      </c>
      <c r="D110" s="878"/>
      <c r="E110" s="878"/>
      <c r="F110" s="878"/>
      <c r="G110" s="879"/>
      <c r="H110" s="880">
        <f>L86</f>
        <v>0</v>
      </c>
      <c r="I110" s="881"/>
      <c r="J110" s="75"/>
    </row>
    <row r="111" spans="3:10" s="20" customFormat="1" ht="18" customHeight="1" thickBot="1">
      <c r="C111" s="877" t="s">
        <v>117</v>
      </c>
      <c r="D111" s="878"/>
      <c r="E111" s="878"/>
      <c r="F111" s="878"/>
      <c r="G111" s="879"/>
      <c r="H111" s="880">
        <f>L88</f>
        <v>0</v>
      </c>
      <c r="I111" s="881"/>
      <c r="J111" s="75"/>
    </row>
    <row r="112" spans="3:10" s="20" customFormat="1" ht="18" customHeight="1" thickBot="1">
      <c r="C112" s="913" t="s">
        <v>83</v>
      </c>
      <c r="D112" s="914"/>
      <c r="E112" s="914"/>
      <c r="F112" s="914"/>
      <c r="G112" s="915"/>
      <c r="H112" s="916">
        <f>L90</f>
        <v>0</v>
      </c>
      <c r="I112" s="917"/>
      <c r="J112" s="75"/>
    </row>
    <row r="113" spans="3:10" s="20" customFormat="1" ht="18" customHeight="1" thickTop="1" thickBot="1">
      <c r="C113" s="918" t="s">
        <v>41</v>
      </c>
      <c r="D113" s="919"/>
      <c r="E113" s="919"/>
      <c r="F113" s="919"/>
      <c r="G113" s="920"/>
      <c r="H113" s="921">
        <f>SUM(H108:I112)</f>
        <v>0</v>
      </c>
      <c r="I113" s="922"/>
      <c r="J113" s="75"/>
    </row>
    <row r="114" spans="3:10" s="20" customFormat="1" ht="15.75" customHeight="1"/>
    <row r="115" spans="3:10" s="20" customFormat="1" ht="11.25"/>
    <row r="116" spans="3:10" s="20" customFormat="1" ht="11.25"/>
    <row r="117" spans="3:10" s="20" customFormat="1" ht="11.25"/>
    <row r="118" spans="3:10" s="20" customFormat="1" ht="11.25"/>
    <row r="119" spans="3:10" s="20" customFormat="1" ht="11.25"/>
    <row r="120" spans="3:10" s="20" customFormat="1" ht="11.25"/>
    <row r="121" spans="3:10" s="20" customFormat="1" ht="11.25"/>
    <row r="122" spans="3:10" s="20" customFormat="1" ht="11.25"/>
    <row r="123" spans="3:10" s="20" customFormat="1" ht="11.25"/>
    <row r="124" spans="3:10" s="20" customFormat="1" ht="11.25"/>
    <row r="125" spans="3:10" s="20" customFormat="1" ht="11.25"/>
    <row r="126" spans="3:10" s="20" customFormat="1" ht="11.25"/>
    <row r="127" spans="3:10" s="20" customFormat="1" ht="11.25"/>
    <row r="128" spans="3:10"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sheetData>
  <mergeCells count="65">
    <mergeCell ref="C112:G112"/>
    <mergeCell ref="H112:I112"/>
    <mergeCell ref="C113:G113"/>
    <mergeCell ref="H113:I113"/>
    <mergeCell ref="C110:G110"/>
    <mergeCell ref="H110:I110"/>
    <mergeCell ref="C111:G111"/>
    <mergeCell ref="H111:I111"/>
    <mergeCell ref="E108:G108"/>
    <mergeCell ref="H108:I108"/>
    <mergeCell ref="C109:G109"/>
    <mergeCell ref="H109:I109"/>
    <mergeCell ref="E106:G106"/>
    <mergeCell ref="H106:I106"/>
    <mergeCell ref="E107:G107"/>
    <mergeCell ref="H107:I107"/>
    <mergeCell ref="C92:F92"/>
    <mergeCell ref="H104:I104"/>
    <mergeCell ref="C84:E86"/>
    <mergeCell ref="L84:L85"/>
    <mergeCell ref="C88:F88"/>
    <mergeCell ref="J84:J85"/>
    <mergeCell ref="C90:F90"/>
    <mergeCell ref="C104:G105"/>
    <mergeCell ref="F85:G85"/>
    <mergeCell ref="F84:G84"/>
    <mergeCell ref="N55:O55"/>
    <mergeCell ref="N57:O57"/>
    <mergeCell ref="F80:G80"/>
    <mergeCell ref="F81:G81"/>
    <mergeCell ref="J76:J81"/>
    <mergeCell ref="F79:G79"/>
    <mergeCell ref="C57:F57"/>
    <mergeCell ref="C58:F58"/>
    <mergeCell ref="E65:O65"/>
    <mergeCell ref="C61:F61"/>
    <mergeCell ref="N58:O58"/>
    <mergeCell ref="C74:G75"/>
    <mergeCell ref="L78:L81"/>
    <mergeCell ref="F76:G76"/>
    <mergeCell ref="F77:G77"/>
    <mergeCell ref="C76:C82"/>
    <mergeCell ref="F78:G78"/>
    <mergeCell ref="C8:D8"/>
    <mergeCell ref="C12:C22"/>
    <mergeCell ref="C36:C46"/>
    <mergeCell ref="D48:F48"/>
    <mergeCell ref="C6:D6"/>
    <mergeCell ref="E6:F6"/>
    <mergeCell ref="F8:G8"/>
    <mergeCell ref="D36:F36"/>
    <mergeCell ref="D24:F24"/>
    <mergeCell ref="J48:K48"/>
    <mergeCell ref="C55:F55"/>
    <mergeCell ref="C24:C34"/>
    <mergeCell ref="L39:L45"/>
    <mergeCell ref="D12:F12"/>
    <mergeCell ref="D34:F34"/>
    <mergeCell ref="J27:J33"/>
    <mergeCell ref="J39:J45"/>
    <mergeCell ref="D22:F22"/>
    <mergeCell ref="D46:F46"/>
    <mergeCell ref="L27:L33"/>
    <mergeCell ref="L15:L21"/>
    <mergeCell ref="J15:J21"/>
  </mergeCells>
  <phoneticPr fontId="2"/>
  <pageMargins left="0.55118110236220474" right="0.39370078740157483" top="0.51181102362204722" bottom="0.39370078740157483" header="0.31496062992125984" footer="0.31496062992125984"/>
  <pageSetup paperSize="9" scale="90" orientation="portrait" r:id="rId1"/>
  <headerFooter alignWithMargins="0">
    <oddHeader>&amp;R【様式１６－５】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view="pageBreakPreview" zoomScaleNormal="100" zoomScaleSheetLayoutView="100" workbookViewId="0">
      <selection activeCell="F13" sqref="F13:G13"/>
    </sheetView>
  </sheetViews>
  <sheetFormatPr defaultRowHeight="12"/>
  <cols>
    <col min="1" max="1" width="2.125" style="6" customWidth="1"/>
    <col min="2" max="2" width="2" style="6" customWidth="1"/>
    <col min="3" max="3" width="3.25" style="6" customWidth="1"/>
    <col min="4" max="4" width="5.125" style="6" customWidth="1"/>
    <col min="5" max="5" width="5.375" style="6" customWidth="1"/>
    <col min="6" max="6" width="4.5" style="6" customWidth="1"/>
    <col min="7" max="8" width="8.25" style="6" customWidth="1"/>
    <col min="9" max="9" width="8.375" style="6" customWidth="1"/>
    <col min="10" max="10" width="8.625" style="6" customWidth="1"/>
    <col min="11" max="11" width="10.5" style="6" customWidth="1"/>
    <col min="12" max="12" width="9.375" style="6" customWidth="1"/>
    <col min="13" max="16384" width="9" style="6"/>
  </cols>
  <sheetData>
    <row r="1" spans="1:12" ht="8.25" customHeight="1"/>
    <row r="2" spans="1:12" s="8" customFormat="1" ht="7.5" customHeight="1">
      <c r="B2" s="22"/>
      <c r="C2" s="14"/>
      <c r="D2" s="14"/>
      <c r="E2" s="14"/>
      <c r="F2" s="14"/>
      <c r="G2" s="15"/>
      <c r="H2" s="18"/>
      <c r="I2" s="18"/>
      <c r="J2" s="16"/>
      <c r="K2" s="17"/>
      <c r="L2" s="17"/>
    </row>
    <row r="3" spans="1:12" ht="5.25" hidden="1" customHeight="1">
      <c r="B3" s="20"/>
      <c r="C3" s="20"/>
      <c r="D3" s="20"/>
      <c r="E3" s="20"/>
      <c r="F3" s="20"/>
      <c r="G3" s="20"/>
      <c r="H3" s="20"/>
      <c r="I3" s="20"/>
      <c r="J3" s="20"/>
      <c r="K3" s="20"/>
      <c r="L3" s="20"/>
    </row>
    <row r="4" spans="1:12" ht="17.25" customHeight="1">
      <c r="A4" s="23" t="s">
        <v>272</v>
      </c>
      <c r="B4" s="23"/>
      <c r="C4" s="24"/>
    </row>
    <row r="5" spans="1:12" s="20" customFormat="1" ht="6.75" customHeight="1">
      <c r="A5" s="52"/>
      <c r="B5" s="52"/>
      <c r="C5" s="52"/>
    </row>
    <row r="6" spans="1:12" s="20" customFormat="1" ht="17.25" customHeight="1">
      <c r="A6" s="52"/>
      <c r="B6" s="52"/>
      <c r="C6" s="925" t="s">
        <v>46</v>
      </c>
      <c r="D6" s="781"/>
      <c r="E6" s="102"/>
      <c r="F6" s="70" t="s">
        <v>9</v>
      </c>
      <c r="H6" s="779" t="s">
        <v>47</v>
      </c>
      <c r="I6" s="780"/>
      <c r="J6" s="371">
        <f>L6*51</f>
        <v>0</v>
      </c>
      <c r="K6" s="549" t="s">
        <v>48</v>
      </c>
      <c r="L6" s="99"/>
    </row>
    <row r="7" spans="1:12" s="20" customFormat="1" ht="15" customHeight="1">
      <c r="C7" s="20" t="s">
        <v>14</v>
      </c>
      <c r="E7" s="52"/>
      <c r="H7" s="810" t="s">
        <v>49</v>
      </c>
      <c r="I7" s="810"/>
    </row>
    <row r="8" spans="1:12" s="20" customFormat="1" ht="15.75" customHeight="1">
      <c r="C8" s="925" t="s">
        <v>58</v>
      </c>
      <c r="D8" s="781"/>
      <c r="E8" s="102"/>
      <c r="F8" s="70" t="s">
        <v>9</v>
      </c>
      <c r="H8" s="548"/>
      <c r="I8" s="548"/>
    </row>
    <row r="9" spans="1:12" s="20" customFormat="1" ht="15" customHeight="1">
      <c r="C9" s="925" t="s">
        <v>59</v>
      </c>
      <c r="D9" s="781"/>
      <c r="E9" s="102"/>
      <c r="F9" s="70" t="s">
        <v>9</v>
      </c>
      <c r="H9" s="548"/>
      <c r="I9" s="548"/>
    </row>
    <row r="10" spans="1:12" s="20" customFormat="1" ht="9.75" customHeight="1">
      <c r="H10" s="548"/>
      <c r="I10" s="548"/>
    </row>
    <row r="11" spans="1:12" s="20" customFormat="1" ht="6.75" customHeight="1">
      <c r="H11" s="548"/>
      <c r="I11" s="548"/>
    </row>
    <row r="12" spans="1:12" s="20" customFormat="1" ht="3" customHeight="1" thickBot="1"/>
    <row r="13" spans="1:12" s="20" customFormat="1" ht="17.25" customHeight="1" thickBot="1">
      <c r="C13" s="790" t="s">
        <v>6</v>
      </c>
      <c r="D13" s="791"/>
      <c r="E13" s="19" t="s">
        <v>62</v>
      </c>
      <c r="F13" s="923">
        <v>10.83</v>
      </c>
      <c r="G13" s="924"/>
      <c r="H13" s="381"/>
    </row>
    <row r="14" spans="1:12" s="20" customFormat="1" ht="14.25" customHeight="1">
      <c r="C14" s="548"/>
      <c r="D14" s="548"/>
      <c r="E14" s="14"/>
      <c r="F14" s="26"/>
      <c r="G14" s="26"/>
      <c r="H14" s="22"/>
    </row>
    <row r="15" spans="1:12" s="20" customFormat="1" ht="16.5" customHeight="1">
      <c r="B15" s="23" t="s">
        <v>113</v>
      </c>
      <c r="C15" s="548"/>
      <c r="D15" s="548"/>
      <c r="E15" s="14"/>
      <c r="F15" s="26"/>
      <c r="G15" s="26"/>
      <c r="H15" s="22"/>
    </row>
    <row r="16" spans="1:12" s="20" customFormat="1" ht="6" customHeight="1">
      <c r="B16" s="23"/>
      <c r="C16" s="548"/>
      <c r="D16" s="548"/>
      <c r="E16" s="14"/>
      <c r="F16" s="26"/>
      <c r="G16" s="26"/>
      <c r="H16" s="22"/>
    </row>
    <row r="17" spans="2:13" s="20" customFormat="1" ht="16.5" customHeight="1">
      <c r="B17" s="23"/>
      <c r="C17" s="253" t="s">
        <v>195</v>
      </c>
      <c r="D17" s="548"/>
      <c r="E17" s="14"/>
      <c r="F17" s="26"/>
      <c r="G17" s="26"/>
      <c r="H17" s="22"/>
    </row>
    <row r="18" spans="2:13" s="20" customFormat="1" ht="14.25" customHeight="1">
      <c r="C18" s="96" t="s">
        <v>196</v>
      </c>
      <c r="D18" s="548"/>
      <c r="E18" s="14"/>
      <c r="F18" s="26"/>
      <c r="G18" s="384" t="s">
        <v>208</v>
      </c>
      <c r="H18" s="22"/>
    </row>
    <row r="19" spans="2:13" s="29" customFormat="1" ht="23.25" customHeight="1">
      <c r="C19" s="928"/>
      <c r="D19" s="929"/>
      <c r="E19" s="929"/>
      <c r="F19" s="930"/>
      <c r="G19" s="27" t="s">
        <v>25</v>
      </c>
      <c r="H19" s="27" t="s">
        <v>26</v>
      </c>
      <c r="I19" s="27" t="s">
        <v>7</v>
      </c>
      <c r="J19" s="28" t="s">
        <v>18</v>
      </c>
      <c r="K19" s="27" t="s">
        <v>20</v>
      </c>
      <c r="L19" s="120" t="s">
        <v>21</v>
      </c>
    </row>
    <row r="20" spans="2:13" s="33" customFormat="1" ht="11.25" customHeight="1">
      <c r="C20" s="931"/>
      <c r="D20" s="932"/>
      <c r="E20" s="932"/>
      <c r="F20" s="933"/>
      <c r="G20" s="7" t="s">
        <v>69</v>
      </c>
      <c r="H20" s="7" t="s">
        <v>70</v>
      </c>
      <c r="I20" s="7" t="s">
        <v>71</v>
      </c>
      <c r="J20" s="32" t="s">
        <v>94</v>
      </c>
      <c r="K20" s="7" t="s">
        <v>95</v>
      </c>
      <c r="L20" s="7" t="s">
        <v>96</v>
      </c>
    </row>
    <row r="21" spans="2:13" s="33" customFormat="1" ht="4.5" customHeight="1">
      <c r="C21" s="72"/>
      <c r="D21" s="35"/>
      <c r="E21" s="35"/>
      <c r="F21" s="36"/>
      <c r="G21" s="37"/>
      <c r="H21" s="37"/>
      <c r="I21" s="37"/>
      <c r="J21" s="38"/>
      <c r="K21" s="37"/>
      <c r="L21" s="37"/>
    </row>
    <row r="22" spans="2:13" s="20" customFormat="1" ht="14.25" customHeight="1">
      <c r="C22" s="934" t="s">
        <v>0</v>
      </c>
      <c r="D22" s="935"/>
      <c r="E22" s="935"/>
      <c r="F22" s="936"/>
      <c r="G22" s="382">
        <v>726</v>
      </c>
      <c r="H22" s="136">
        <f>ROUNDDOWN(G22*$F$13,0)</f>
        <v>7862</v>
      </c>
      <c r="I22" s="13"/>
      <c r="J22" s="937">
        <f>J6</f>
        <v>0</v>
      </c>
      <c r="K22" s="136">
        <f>H22*I22*$J$22</f>
        <v>0</v>
      </c>
      <c r="L22" s="888"/>
    </row>
    <row r="23" spans="2:13" s="20" customFormat="1" ht="15" customHeight="1">
      <c r="C23" s="934" t="s">
        <v>1</v>
      </c>
      <c r="D23" s="935"/>
      <c r="E23" s="935"/>
      <c r="F23" s="936"/>
      <c r="G23" s="382">
        <v>875</v>
      </c>
      <c r="H23" s="136">
        <f>ROUNDDOWN(G23*$F$13,0)</f>
        <v>9476</v>
      </c>
      <c r="I23" s="13"/>
      <c r="J23" s="938"/>
      <c r="K23" s="136">
        <f>H23*I23*$J$22</f>
        <v>0</v>
      </c>
      <c r="L23" s="889"/>
    </row>
    <row r="24" spans="2:13" s="20" customFormat="1" ht="15" customHeight="1">
      <c r="C24" s="934" t="s">
        <v>2</v>
      </c>
      <c r="D24" s="935"/>
      <c r="E24" s="935"/>
      <c r="F24" s="936"/>
      <c r="G24" s="382">
        <v>1022</v>
      </c>
      <c r="H24" s="136">
        <f>ROUNDDOWN(G24*$F$13,0)</f>
        <v>11068</v>
      </c>
      <c r="I24" s="13"/>
      <c r="J24" s="938"/>
      <c r="K24" s="136">
        <f>H24*I24*$J$22</f>
        <v>0</v>
      </c>
      <c r="L24" s="889"/>
    </row>
    <row r="25" spans="2:13" s="20" customFormat="1" ht="15" customHeight="1">
      <c r="C25" s="934" t="s">
        <v>3</v>
      </c>
      <c r="D25" s="935"/>
      <c r="E25" s="935"/>
      <c r="F25" s="936"/>
      <c r="G25" s="382">
        <v>1173</v>
      </c>
      <c r="H25" s="136">
        <f>ROUNDDOWN(G25*$F$13,0)</f>
        <v>12703</v>
      </c>
      <c r="I25" s="13"/>
      <c r="J25" s="938"/>
      <c r="K25" s="136">
        <f>H25*I25*$J$22</f>
        <v>0</v>
      </c>
      <c r="L25" s="889"/>
    </row>
    <row r="26" spans="2:13" s="20" customFormat="1" ht="15" customHeight="1" thickBot="1">
      <c r="C26" s="934" t="s">
        <v>4</v>
      </c>
      <c r="D26" s="935"/>
      <c r="E26" s="935"/>
      <c r="F26" s="936"/>
      <c r="G26" s="382">
        <v>1321</v>
      </c>
      <c r="H26" s="136">
        <f>ROUNDDOWN(G26*$F$13,0)</f>
        <v>14306</v>
      </c>
      <c r="I26" s="13"/>
      <c r="J26" s="939"/>
      <c r="K26" s="136">
        <f>H26*I26*$J$22</f>
        <v>0</v>
      </c>
      <c r="L26" s="890"/>
    </row>
    <row r="27" spans="2:13" s="20" customFormat="1" ht="15" customHeight="1" thickTop="1" thickBot="1">
      <c r="C27" s="779" t="s">
        <v>10</v>
      </c>
      <c r="D27" s="780"/>
      <c r="E27" s="780"/>
      <c r="F27" s="781"/>
      <c r="G27" s="42"/>
      <c r="H27" s="42"/>
      <c r="I27" s="357">
        <f>SUM(I22:I26)</f>
        <v>0</v>
      </c>
      <c r="J27" s="365"/>
      <c r="K27" s="356">
        <f>SUM(K22:K26)</f>
        <v>0</v>
      </c>
      <c r="L27" s="543">
        <f>ROUNDDOWN(K27/1000,3)</f>
        <v>0</v>
      </c>
    </row>
    <row r="28" spans="2:13" s="20" customFormat="1" ht="8.25" customHeight="1" thickTop="1">
      <c r="C28" s="548"/>
      <c r="D28" s="548"/>
      <c r="E28" s="548"/>
      <c r="F28" s="548"/>
      <c r="G28" s="75"/>
      <c r="H28" s="75"/>
      <c r="I28" s="75"/>
      <c r="J28" s="76"/>
      <c r="K28" s="77"/>
      <c r="L28" s="78"/>
    </row>
    <row r="29" spans="2:13" s="20" customFormat="1" ht="14.25" customHeight="1">
      <c r="C29" s="96" t="s">
        <v>197</v>
      </c>
      <c r="D29" s="548"/>
      <c r="E29" s="14"/>
      <c r="F29" s="26"/>
      <c r="G29" s="26"/>
      <c r="H29" s="22"/>
    </row>
    <row r="30" spans="2:13" s="29" customFormat="1" ht="23.25" customHeight="1">
      <c r="C30" s="81"/>
      <c r="D30" s="82"/>
      <c r="E30" s="809" t="s">
        <v>50</v>
      </c>
      <c r="F30" s="811"/>
      <c r="G30" s="27" t="s">
        <v>54</v>
      </c>
      <c r="H30" s="27" t="s">
        <v>267</v>
      </c>
      <c r="I30" s="27" t="s">
        <v>253</v>
      </c>
      <c r="J30" s="27" t="s">
        <v>7</v>
      </c>
      <c r="K30" s="28" t="s">
        <v>18</v>
      </c>
      <c r="L30" s="27" t="s">
        <v>20</v>
      </c>
      <c r="M30" s="120" t="s">
        <v>21</v>
      </c>
    </row>
    <row r="31" spans="2:13" s="33" customFormat="1" ht="11.25" customHeight="1">
      <c r="C31" s="72"/>
      <c r="D31" s="83"/>
      <c r="E31" s="940" t="s">
        <v>69</v>
      </c>
      <c r="F31" s="941"/>
      <c r="G31" s="7" t="s">
        <v>70</v>
      </c>
      <c r="H31" s="7" t="s">
        <v>258</v>
      </c>
      <c r="I31" s="7" t="s">
        <v>254</v>
      </c>
      <c r="J31" s="7" t="s">
        <v>255</v>
      </c>
      <c r="K31" s="32" t="s">
        <v>256</v>
      </c>
      <c r="L31" s="7" t="s">
        <v>268</v>
      </c>
      <c r="M31" s="7" t="s">
        <v>257</v>
      </c>
    </row>
    <row r="32" spans="2:13" s="33" customFormat="1" ht="4.5" customHeight="1">
      <c r="C32" s="72"/>
      <c r="D32" s="35"/>
      <c r="E32" s="34"/>
      <c r="F32" s="36"/>
      <c r="G32" s="37"/>
      <c r="H32" s="37"/>
      <c r="I32" s="37"/>
      <c r="J32" s="37"/>
      <c r="K32" s="38"/>
      <c r="L32" s="37"/>
      <c r="M32" s="37"/>
    </row>
    <row r="33" spans="1:15" s="33" customFormat="1" ht="15" customHeight="1">
      <c r="C33" s="73" t="s">
        <v>52</v>
      </c>
      <c r="D33" s="74"/>
      <c r="E33" s="926">
        <v>1812</v>
      </c>
      <c r="F33" s="927"/>
      <c r="G33" s="372">
        <f>ROUNDDOWN(E33*$F$13,0)</f>
        <v>19623</v>
      </c>
      <c r="H33" s="372">
        <f>E33/4</f>
        <v>453</v>
      </c>
      <c r="I33" s="136">
        <f>G33/4</f>
        <v>4905.75</v>
      </c>
      <c r="J33" s="68"/>
      <c r="K33" s="937">
        <f>J6</f>
        <v>0</v>
      </c>
      <c r="L33" s="136">
        <f>I33*J33*$K$33</f>
        <v>0</v>
      </c>
      <c r="M33" s="888"/>
    </row>
    <row r="34" spans="1:15" s="33" customFormat="1" ht="15" customHeight="1" thickBot="1">
      <c r="C34" s="73" t="s">
        <v>53</v>
      </c>
      <c r="D34" s="74"/>
      <c r="E34" s="926">
        <v>3715</v>
      </c>
      <c r="F34" s="927"/>
      <c r="G34" s="372">
        <f>ROUNDDOWN(E34*$F$13,0)</f>
        <v>40233</v>
      </c>
      <c r="H34" s="372">
        <f>E34/8</f>
        <v>464.375</v>
      </c>
      <c r="I34" s="136">
        <f>G34/8</f>
        <v>5029.125</v>
      </c>
      <c r="J34" s="68"/>
      <c r="K34" s="939"/>
      <c r="L34" s="136">
        <f>I34*J34*$K$33</f>
        <v>0</v>
      </c>
      <c r="M34" s="890"/>
    </row>
    <row r="35" spans="1:15" s="20" customFormat="1" ht="15" customHeight="1" thickTop="1" thickBot="1">
      <c r="C35" s="779" t="s">
        <v>10</v>
      </c>
      <c r="D35" s="781"/>
      <c r="E35" s="947"/>
      <c r="F35" s="948"/>
      <c r="G35" s="42"/>
      <c r="H35" s="42"/>
      <c r="I35" s="42"/>
      <c r="J35" s="357">
        <f>SUM(J33:J34)</f>
        <v>0</v>
      </c>
      <c r="K35" s="365"/>
      <c r="L35" s="356">
        <f>SUM(L33:L34)</f>
        <v>0</v>
      </c>
      <c r="M35" s="543">
        <f>ROUNDDOWN(L35/1000,3)</f>
        <v>0</v>
      </c>
    </row>
    <row r="36" spans="1:15" s="20" customFormat="1" ht="15" customHeight="1" thickTop="1">
      <c r="C36" s="84" t="s">
        <v>55</v>
      </c>
      <c r="D36" s="84"/>
      <c r="E36" s="85"/>
      <c r="F36" s="85"/>
      <c r="G36" s="75"/>
      <c r="H36" s="75"/>
      <c r="I36" s="75"/>
      <c r="J36" s="76"/>
      <c r="K36" s="77"/>
      <c r="L36" s="78"/>
    </row>
    <row r="37" spans="1:15" ht="12.75" thickBot="1"/>
    <row r="38" spans="1:15" ht="17.25" customHeight="1" thickTop="1" thickBot="1">
      <c r="G38" s="79" t="s">
        <v>41</v>
      </c>
      <c r="H38" s="80" t="s">
        <v>7</v>
      </c>
      <c r="I38" s="5">
        <f>I27+J35</f>
        <v>0</v>
      </c>
      <c r="J38" s="949" t="s">
        <v>51</v>
      </c>
      <c r="K38" s="950"/>
      <c r="L38" s="373">
        <f>L27+M35</f>
        <v>0</v>
      </c>
    </row>
    <row r="39" spans="1:15" ht="7.5" customHeight="1" thickTop="1"/>
    <row r="40" spans="1:15" s="20" customFormat="1" ht="9" customHeight="1"/>
    <row r="41" spans="1:15" s="20" customFormat="1" ht="6.75" customHeight="1"/>
    <row r="42" spans="1:15" ht="17.25" customHeight="1">
      <c r="A42" s="23" t="s">
        <v>202</v>
      </c>
      <c r="B42" s="23"/>
      <c r="C42" s="23" t="s">
        <v>91</v>
      </c>
      <c r="D42" s="20"/>
      <c r="E42" s="20"/>
      <c r="F42" s="20"/>
      <c r="G42" s="20"/>
      <c r="H42" s="20"/>
      <c r="I42" s="20"/>
      <c r="J42" s="20"/>
      <c r="K42" s="20"/>
      <c r="L42" s="20"/>
      <c r="M42" s="20"/>
      <c r="N42" s="20"/>
    </row>
    <row r="43" spans="1:15" s="20" customFormat="1" ht="4.5" customHeight="1">
      <c r="C43" s="95"/>
    </row>
    <row r="44" spans="1:15" s="20" customFormat="1" ht="27" customHeight="1">
      <c r="C44" s="809" t="s">
        <v>24</v>
      </c>
      <c r="D44" s="810"/>
      <c r="E44" s="810"/>
      <c r="F44" s="811"/>
      <c r="G44" s="27" t="s">
        <v>5</v>
      </c>
      <c r="H44" s="27" t="s">
        <v>19</v>
      </c>
      <c r="I44" s="27" t="s">
        <v>46</v>
      </c>
      <c r="J44" s="27" t="s">
        <v>60</v>
      </c>
      <c r="K44" s="27" t="s">
        <v>205</v>
      </c>
      <c r="L44" s="27" t="s">
        <v>20</v>
      </c>
      <c r="M44" s="120" t="s">
        <v>21</v>
      </c>
      <c r="N44" s="809" t="s">
        <v>77</v>
      </c>
      <c r="O44" s="811"/>
    </row>
    <row r="45" spans="1:15" s="20" customFormat="1" ht="13.5" customHeight="1">
      <c r="C45" s="86"/>
      <c r="D45" s="87"/>
      <c r="E45" s="87"/>
      <c r="F45" s="88"/>
      <c r="G45" s="37" t="s">
        <v>101</v>
      </c>
      <c r="H45" s="37" t="s">
        <v>102</v>
      </c>
      <c r="I45" s="37" t="s">
        <v>103</v>
      </c>
      <c r="J45" s="37" t="s">
        <v>104</v>
      </c>
      <c r="K45" s="37" t="s">
        <v>105</v>
      </c>
      <c r="L45" s="111" t="s">
        <v>106</v>
      </c>
      <c r="M45" s="111" t="s">
        <v>107</v>
      </c>
      <c r="N45" s="94"/>
      <c r="O45" s="97"/>
    </row>
    <row r="46" spans="1:15" s="20" customFormat="1" ht="15" customHeight="1">
      <c r="C46" s="814"/>
      <c r="D46" s="815"/>
      <c r="E46" s="815"/>
      <c r="F46" s="816"/>
      <c r="G46" s="532"/>
      <c r="H46" s="136">
        <f>G46*$F$13</f>
        <v>0</v>
      </c>
      <c r="I46" s="942">
        <f>E6</f>
        <v>0</v>
      </c>
      <c r="J46" s="104"/>
      <c r="K46" s="551">
        <f>J6</f>
        <v>0</v>
      </c>
      <c r="L46" s="136">
        <f>H46*$I$46*J46*$K$46</f>
        <v>0</v>
      </c>
      <c r="M46" s="101"/>
      <c r="N46" s="797"/>
      <c r="O46" s="798"/>
    </row>
    <row r="47" spans="1:15" s="20" customFormat="1" ht="15" customHeight="1">
      <c r="C47" s="814"/>
      <c r="D47" s="815"/>
      <c r="E47" s="815"/>
      <c r="F47" s="816"/>
      <c r="G47" s="540"/>
      <c r="H47" s="136">
        <f t="shared" ref="H47:H51" si="0">G47*$F$13</f>
        <v>0</v>
      </c>
      <c r="I47" s="943"/>
      <c r="J47" s="274"/>
      <c r="K47" s="380">
        <v>12</v>
      </c>
      <c r="L47" s="361">
        <f>H47*$I$46*J47*K47</f>
        <v>0</v>
      </c>
      <c r="M47" s="108"/>
      <c r="N47" s="945"/>
      <c r="O47" s="946"/>
    </row>
    <row r="48" spans="1:15" s="20" customFormat="1" ht="15" customHeight="1">
      <c r="C48" s="814"/>
      <c r="D48" s="815"/>
      <c r="E48" s="815"/>
      <c r="F48" s="816"/>
      <c r="G48" s="541"/>
      <c r="H48" s="136">
        <f t="shared" si="0"/>
        <v>0</v>
      </c>
      <c r="I48" s="943"/>
      <c r="J48" s="104"/>
      <c r="K48" s="135"/>
      <c r="L48" s="361">
        <f t="shared" ref="L48:L50" si="1">H48*$I$46*J48*K48</f>
        <v>0</v>
      </c>
      <c r="M48" s="108"/>
      <c r="N48" s="552"/>
      <c r="O48" s="553"/>
    </row>
    <row r="49" spans="1:15" s="20" customFormat="1" ht="15" customHeight="1">
      <c r="C49" s="814"/>
      <c r="D49" s="815"/>
      <c r="E49" s="815"/>
      <c r="F49" s="816"/>
      <c r="G49" s="541"/>
      <c r="H49" s="136">
        <f t="shared" si="0"/>
        <v>0</v>
      </c>
      <c r="I49" s="943"/>
      <c r="J49" s="104"/>
      <c r="K49" s="135"/>
      <c r="L49" s="361">
        <f t="shared" si="1"/>
        <v>0</v>
      </c>
      <c r="M49" s="108"/>
      <c r="N49" s="552"/>
      <c r="O49" s="553"/>
    </row>
    <row r="50" spans="1:15" s="20" customFormat="1" ht="15" customHeight="1">
      <c r="C50" s="814"/>
      <c r="D50" s="815"/>
      <c r="E50" s="815"/>
      <c r="F50" s="816"/>
      <c r="G50" s="542"/>
      <c r="H50" s="136">
        <f t="shared" si="0"/>
        <v>0</v>
      </c>
      <c r="I50" s="943"/>
      <c r="J50" s="104"/>
      <c r="K50" s="135"/>
      <c r="L50" s="361">
        <f t="shared" si="1"/>
        <v>0</v>
      </c>
      <c r="M50" s="108"/>
      <c r="N50" s="945"/>
      <c r="O50" s="946"/>
    </row>
    <row r="51" spans="1:15" s="20" customFormat="1" ht="15" customHeight="1" thickBot="1">
      <c r="C51" s="814"/>
      <c r="D51" s="815"/>
      <c r="E51" s="815"/>
      <c r="F51" s="816"/>
      <c r="G51" s="542"/>
      <c r="H51" s="136">
        <f t="shared" si="0"/>
        <v>0</v>
      </c>
      <c r="I51" s="944"/>
      <c r="J51" s="104"/>
      <c r="K51" s="135"/>
      <c r="L51" s="361">
        <f>H51*$I$46*J51*K51</f>
        <v>0</v>
      </c>
      <c r="M51" s="108"/>
      <c r="N51" s="945"/>
      <c r="O51" s="946"/>
    </row>
    <row r="52" spans="1:15" s="20" customFormat="1" ht="16.5" customHeight="1" thickTop="1" thickBot="1">
      <c r="C52" s="852" t="s">
        <v>10</v>
      </c>
      <c r="D52" s="853"/>
      <c r="E52" s="853"/>
      <c r="F52" s="854"/>
      <c r="G52" s="67"/>
      <c r="H52" s="89"/>
      <c r="I52" s="67"/>
      <c r="J52" s="67"/>
      <c r="K52" s="67"/>
      <c r="L52" s="362">
        <f>SUM(L46:L51)</f>
        <v>0</v>
      </c>
      <c r="M52" s="539">
        <f>ROUNDDOWN(L52/1000,3)</f>
        <v>0</v>
      </c>
      <c r="N52" s="818"/>
      <c r="O52" s="819"/>
    </row>
    <row r="53" spans="1:15" s="20" customFormat="1" ht="8.25" customHeight="1" thickTop="1">
      <c r="C53" s="91"/>
      <c r="D53" s="91"/>
      <c r="E53" s="91"/>
      <c r="F53" s="91"/>
      <c r="G53" s="92"/>
      <c r="H53" s="92"/>
      <c r="I53" s="92"/>
      <c r="J53" s="92"/>
      <c r="K53" s="92"/>
      <c r="L53" s="92"/>
      <c r="M53" s="93"/>
      <c r="N53" s="53"/>
      <c r="O53" s="53"/>
    </row>
    <row r="54" spans="1:15" s="75" customFormat="1" ht="9" customHeight="1">
      <c r="C54" s="123"/>
      <c r="D54" s="123"/>
      <c r="E54" s="123"/>
      <c r="F54" s="123"/>
      <c r="G54" s="77"/>
      <c r="H54" s="77"/>
      <c r="I54" s="77"/>
      <c r="J54" s="77"/>
      <c r="K54" s="77"/>
      <c r="L54" s="77"/>
      <c r="M54" s="93"/>
      <c r="N54" s="93"/>
      <c r="O54" s="93"/>
    </row>
    <row r="55" spans="1:15" ht="24" customHeight="1">
      <c r="D55" s="9" t="s">
        <v>37</v>
      </c>
      <c r="E55" s="817" t="s">
        <v>262</v>
      </c>
      <c r="F55" s="817"/>
      <c r="G55" s="817"/>
      <c r="H55" s="817"/>
      <c r="I55" s="817"/>
      <c r="J55" s="817"/>
      <c r="K55" s="817"/>
      <c r="L55" s="817"/>
      <c r="M55" s="817"/>
      <c r="N55" s="817"/>
      <c r="O55" s="817"/>
    </row>
    <row r="56" spans="1:15" ht="3.75" customHeight="1">
      <c r="D56" s="125"/>
      <c r="E56" s="550"/>
      <c r="F56" s="550"/>
      <c r="G56" s="550"/>
      <c r="H56" s="550"/>
      <c r="I56" s="550"/>
      <c r="J56" s="550"/>
      <c r="K56" s="550"/>
      <c r="L56" s="550"/>
      <c r="M56" s="550"/>
      <c r="N56" s="550"/>
      <c r="O56" s="550"/>
    </row>
    <row r="57" spans="1:15" ht="11.25" customHeight="1">
      <c r="D57" s="9"/>
      <c r="E57" s="817"/>
      <c r="F57" s="817"/>
      <c r="G57" s="817"/>
      <c r="H57" s="817"/>
      <c r="I57" s="817"/>
      <c r="J57" s="817"/>
      <c r="K57" s="817"/>
      <c r="L57" s="817"/>
      <c r="M57" s="817"/>
      <c r="N57" s="817"/>
      <c r="O57" s="817"/>
    </row>
    <row r="58" spans="1:15" ht="13.5" customHeight="1">
      <c r="E58" s="122"/>
      <c r="F58" s="106"/>
      <c r="G58" s="77"/>
      <c r="H58" s="77"/>
      <c r="I58" s="49"/>
      <c r="J58" s="107"/>
      <c r="K58" s="77"/>
      <c r="L58" s="77"/>
      <c r="M58" s="93"/>
      <c r="N58" s="106"/>
      <c r="O58" s="106"/>
    </row>
    <row r="59" spans="1:15" s="20" customFormat="1" ht="11.25"/>
    <row r="60" spans="1:15" ht="14.25">
      <c r="A60" s="23"/>
      <c r="B60" s="23" t="s">
        <v>98</v>
      </c>
    </row>
    <row r="61" spans="1:15" s="20" customFormat="1" ht="8.25" customHeight="1"/>
    <row r="62" spans="1:15" s="20" customFormat="1" ht="22.5" customHeight="1">
      <c r="C62" s="809" t="s">
        <v>32</v>
      </c>
      <c r="D62" s="810"/>
      <c r="E62" s="810"/>
      <c r="F62" s="810"/>
      <c r="G62" s="811"/>
      <c r="H62" s="55" t="s">
        <v>35</v>
      </c>
      <c r="I62" s="55" t="s">
        <v>34</v>
      </c>
      <c r="J62" s="55" t="s">
        <v>18</v>
      </c>
      <c r="K62" s="27" t="s">
        <v>20</v>
      </c>
      <c r="L62" s="120" t="s">
        <v>21</v>
      </c>
      <c r="M62" s="113"/>
      <c r="N62" s="75"/>
    </row>
    <row r="63" spans="1:15" s="20" customFormat="1" ht="12" customHeight="1" thickBot="1">
      <c r="C63" s="835"/>
      <c r="D63" s="836"/>
      <c r="E63" s="836"/>
      <c r="F63" s="836"/>
      <c r="G63" s="837"/>
      <c r="H63" s="69" t="s">
        <v>69</v>
      </c>
      <c r="I63" s="69" t="s">
        <v>72</v>
      </c>
      <c r="J63" s="69" t="s">
        <v>71</v>
      </c>
      <c r="K63" s="69" t="s">
        <v>73</v>
      </c>
      <c r="L63" s="56" t="s">
        <v>74</v>
      </c>
      <c r="M63" s="113"/>
      <c r="N63" s="75"/>
    </row>
    <row r="64" spans="1:15" s="20" customFormat="1" ht="19.5" customHeight="1" thickTop="1" thickBot="1">
      <c r="C64" s="951" t="s">
        <v>99</v>
      </c>
      <c r="D64" s="952"/>
      <c r="E64" s="952"/>
      <c r="F64" s="952"/>
      <c r="G64" s="953"/>
      <c r="H64" s="59"/>
      <c r="I64" s="59"/>
      <c r="J64" s="374">
        <f>J6</f>
        <v>0</v>
      </c>
      <c r="K64" s="375">
        <f>H64*I64*$J$64</f>
        <v>0</v>
      </c>
      <c r="L64" s="545">
        <f>ROUNDDOWN(K64/1000,3)</f>
        <v>0</v>
      </c>
      <c r="M64" s="75"/>
      <c r="N64" s="75"/>
    </row>
    <row r="65" spans="3:14" s="75" customFormat="1" ht="5.25" customHeight="1" thickTop="1" thickBot="1">
      <c r="C65" s="554"/>
      <c r="D65" s="84"/>
      <c r="E65" s="84"/>
      <c r="F65" s="84"/>
      <c r="H65" s="77"/>
      <c r="I65" s="49"/>
      <c r="J65" s="369"/>
      <c r="K65" s="369"/>
      <c r="L65" s="546"/>
    </row>
    <row r="66" spans="3:14" s="20" customFormat="1" ht="18" customHeight="1" thickTop="1" thickBot="1">
      <c r="C66" s="934" t="s">
        <v>31</v>
      </c>
      <c r="D66" s="935"/>
      <c r="E66" s="935"/>
      <c r="F66" s="935"/>
      <c r="G66" s="41"/>
      <c r="H66" s="62"/>
      <c r="I66" s="62"/>
      <c r="J66" s="376">
        <f>J6</f>
        <v>0</v>
      </c>
      <c r="K66" s="356">
        <f>H66*I66*$J$64</f>
        <v>0</v>
      </c>
      <c r="L66" s="545">
        <f>ROUNDDOWN(K66/1000,3)</f>
        <v>0</v>
      </c>
      <c r="M66" s="75"/>
      <c r="N66" s="75"/>
    </row>
    <row r="67" spans="3:14" s="75" customFormat="1" ht="5.25" customHeight="1" thickTop="1" thickBot="1">
      <c r="C67" s="554"/>
      <c r="D67" s="84"/>
      <c r="E67" s="84"/>
      <c r="F67" s="84"/>
      <c r="H67" s="77"/>
      <c r="I67" s="49"/>
      <c r="J67" s="369"/>
      <c r="K67" s="369"/>
      <c r="L67" s="546"/>
    </row>
    <row r="68" spans="3:14" s="20" customFormat="1" ht="20.25" customHeight="1" thickTop="1" thickBot="1">
      <c r="C68" s="925" t="s">
        <v>41</v>
      </c>
      <c r="D68" s="954"/>
      <c r="E68" s="954"/>
      <c r="F68" s="954"/>
      <c r="G68" s="955"/>
      <c r="H68" s="90"/>
      <c r="I68" s="90"/>
      <c r="J68" s="370"/>
      <c r="K68" s="356">
        <f>SUM(K64:K66)</f>
        <v>0</v>
      </c>
      <c r="L68" s="547">
        <f>SUM(L64:L66)</f>
        <v>0</v>
      </c>
      <c r="M68" s="137"/>
      <c r="N68" s="75"/>
    </row>
    <row r="69" spans="3:14" s="75" customFormat="1" ht="5.25" customHeight="1" thickTop="1">
      <c r="C69" s="554"/>
      <c r="D69" s="84"/>
      <c r="E69" s="84"/>
      <c r="F69" s="84"/>
      <c r="H69" s="77"/>
      <c r="I69" s="49"/>
      <c r="J69" s="77"/>
      <c r="K69" s="77"/>
      <c r="L69" s="114"/>
    </row>
    <row r="70" spans="3:14" s="75" customFormat="1" ht="3" customHeight="1">
      <c r="C70" s="554"/>
      <c r="D70" s="84"/>
      <c r="E70" s="84"/>
      <c r="F70" s="84"/>
      <c r="H70" s="77"/>
      <c r="I70" s="49"/>
      <c r="J70" s="77"/>
      <c r="K70" s="77"/>
      <c r="L70" s="114"/>
    </row>
    <row r="71" spans="3:14" s="20" customFormat="1" ht="7.5" hidden="1" customHeight="1">
      <c r="C71" s="133"/>
      <c r="D71" s="133"/>
      <c r="E71" s="133"/>
      <c r="F71" s="133"/>
      <c r="G71" s="133"/>
      <c r="H71" s="49"/>
      <c r="I71" s="49"/>
      <c r="J71" s="77"/>
      <c r="K71" s="77"/>
      <c r="L71" s="134"/>
      <c r="M71" s="75"/>
      <c r="N71" s="75"/>
    </row>
    <row r="72" spans="3:14" s="20" customFormat="1" ht="5.25" customHeight="1"/>
    <row r="73" spans="3:14" s="20" customFormat="1" ht="11.25">
      <c r="C73" s="12" t="s">
        <v>37</v>
      </c>
      <c r="D73" s="20" t="s">
        <v>100</v>
      </c>
    </row>
    <row r="74" spans="3:14" s="20" customFormat="1" ht="3.75" customHeight="1"/>
    <row r="75" spans="3:14" s="20" customFormat="1" ht="11.25">
      <c r="D75" s="20" t="s">
        <v>97</v>
      </c>
    </row>
    <row r="76" spans="3:14" s="20" customFormat="1" ht="11.25"/>
    <row r="77" spans="3:14" s="20" customFormat="1" ht="20.25" customHeight="1"/>
    <row r="78" spans="3:14" s="20" customFormat="1" ht="18" customHeight="1">
      <c r="C78" s="23" t="s">
        <v>119</v>
      </c>
    </row>
    <row r="79" spans="3:14" s="20" customFormat="1" ht="5.25" customHeight="1" thickBot="1"/>
    <row r="80" spans="3:14" s="20" customFormat="1" ht="20.25" customHeight="1">
      <c r="C80" s="842" t="s">
        <v>32</v>
      </c>
      <c r="D80" s="843"/>
      <c r="E80" s="843"/>
      <c r="F80" s="843"/>
      <c r="G80" s="844"/>
      <c r="H80" s="848" t="s">
        <v>194</v>
      </c>
      <c r="I80" s="849"/>
      <c r="J80" s="75"/>
    </row>
    <row r="81" spans="3:10" s="20" customFormat="1" ht="17.25" customHeight="1" thickBot="1">
      <c r="C81" s="905"/>
      <c r="D81" s="906"/>
      <c r="E81" s="906"/>
      <c r="F81" s="906"/>
      <c r="G81" s="907"/>
      <c r="H81" s="254">
        <v>12</v>
      </c>
      <c r="I81" s="255" t="s">
        <v>118</v>
      </c>
      <c r="J81" s="75"/>
    </row>
    <row r="82" spans="3:10" s="20" customFormat="1" ht="18" customHeight="1" thickTop="1">
      <c r="C82" s="275" t="s">
        <v>114</v>
      </c>
      <c r="D82" s="66"/>
      <c r="E82" s="908" t="s">
        <v>198</v>
      </c>
      <c r="F82" s="909"/>
      <c r="G82" s="910"/>
      <c r="H82" s="911">
        <f>L38</f>
        <v>0</v>
      </c>
      <c r="I82" s="912"/>
      <c r="J82" s="75"/>
    </row>
    <row r="83" spans="3:10" s="20" customFormat="1" ht="18" customHeight="1">
      <c r="C83" s="142" t="s">
        <v>193</v>
      </c>
      <c r="D83" s="66"/>
      <c r="E83" s="882" t="s">
        <v>116</v>
      </c>
      <c r="F83" s="883"/>
      <c r="G83" s="884"/>
      <c r="H83" s="858">
        <f>M52</f>
        <v>0</v>
      </c>
      <c r="I83" s="859"/>
      <c r="J83" s="75"/>
    </row>
    <row r="84" spans="3:10" s="20" customFormat="1" ht="18" customHeight="1" thickBot="1">
      <c r="C84" s="142"/>
      <c r="D84" s="66"/>
      <c r="E84" s="885" t="s">
        <v>10</v>
      </c>
      <c r="F84" s="886"/>
      <c r="G84" s="887"/>
      <c r="H84" s="840">
        <f>SUM(H82:I83)</f>
        <v>0</v>
      </c>
      <c r="I84" s="841"/>
      <c r="J84" s="75"/>
    </row>
    <row r="85" spans="3:10" s="20" customFormat="1" ht="18" customHeight="1" thickBot="1">
      <c r="C85" s="877" t="s">
        <v>30</v>
      </c>
      <c r="D85" s="878"/>
      <c r="E85" s="878"/>
      <c r="F85" s="878"/>
      <c r="G85" s="879"/>
      <c r="H85" s="880">
        <f>L64</f>
        <v>0</v>
      </c>
      <c r="I85" s="881"/>
      <c r="J85" s="75"/>
    </row>
    <row r="86" spans="3:10" s="20" customFormat="1" ht="18" customHeight="1" thickBot="1">
      <c r="C86" s="877" t="s">
        <v>117</v>
      </c>
      <c r="D86" s="878"/>
      <c r="E86" s="878"/>
      <c r="F86" s="878"/>
      <c r="G86" s="879"/>
      <c r="H86" s="880">
        <f>L66</f>
        <v>0</v>
      </c>
      <c r="I86" s="881"/>
      <c r="J86" s="75"/>
    </row>
    <row r="87" spans="3:10" s="20" customFormat="1" ht="19.5" customHeight="1" thickTop="1" thickBot="1">
      <c r="C87" s="918" t="s">
        <v>41</v>
      </c>
      <c r="D87" s="919"/>
      <c r="E87" s="919"/>
      <c r="F87" s="919"/>
      <c r="G87" s="920"/>
      <c r="H87" s="921">
        <f>SUM(H84:I86)</f>
        <v>0</v>
      </c>
      <c r="I87" s="922"/>
      <c r="J87" s="75"/>
    </row>
    <row r="88" spans="3:10" s="20" customFormat="1" ht="15.75" customHeight="1"/>
    <row r="89" spans="3:10" s="20" customFormat="1" ht="11.25"/>
    <row r="90" spans="3:10" s="20" customFormat="1" ht="11.25"/>
    <row r="91" spans="3:10" s="20" customFormat="1" ht="11.25"/>
    <row r="92" spans="3:10" s="20" customFormat="1" ht="11.25"/>
    <row r="93" spans="3:10" s="20" customFormat="1" ht="11.25"/>
    <row r="94" spans="3:10" s="20" customFormat="1" ht="11.25"/>
    <row r="95" spans="3:10" s="20" customFormat="1" ht="11.25"/>
    <row r="96" spans="3:10"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sheetData>
  <mergeCells count="60">
    <mergeCell ref="C86:G86"/>
    <mergeCell ref="H86:I86"/>
    <mergeCell ref="C87:G87"/>
    <mergeCell ref="H87:I87"/>
    <mergeCell ref="E83:G83"/>
    <mergeCell ref="H83:I83"/>
    <mergeCell ref="E84:G84"/>
    <mergeCell ref="H84:I84"/>
    <mergeCell ref="C85:G85"/>
    <mergeCell ref="H85:I85"/>
    <mergeCell ref="C66:F66"/>
    <mergeCell ref="C68:G68"/>
    <mergeCell ref="C80:G81"/>
    <mergeCell ref="H80:I80"/>
    <mergeCell ref="E82:G82"/>
    <mergeCell ref="H82:I82"/>
    <mergeCell ref="C64:G64"/>
    <mergeCell ref="C48:F48"/>
    <mergeCell ref="C49:F49"/>
    <mergeCell ref="C50:F50"/>
    <mergeCell ref="N50:O50"/>
    <mergeCell ref="C51:F51"/>
    <mergeCell ref="N51:O51"/>
    <mergeCell ref="C52:F52"/>
    <mergeCell ref="N52:O52"/>
    <mergeCell ref="E55:O55"/>
    <mergeCell ref="E57:O57"/>
    <mergeCell ref="C62:G63"/>
    <mergeCell ref="C35:D35"/>
    <mergeCell ref="E35:F35"/>
    <mergeCell ref="J38:K38"/>
    <mergeCell ref="C44:F44"/>
    <mergeCell ref="N44:O44"/>
    <mergeCell ref="C46:F46"/>
    <mergeCell ref="I46:I51"/>
    <mergeCell ref="N46:O46"/>
    <mergeCell ref="C47:F47"/>
    <mergeCell ref="N47:O47"/>
    <mergeCell ref="M33:M34"/>
    <mergeCell ref="E34:F34"/>
    <mergeCell ref="C19:F20"/>
    <mergeCell ref="C22:F22"/>
    <mergeCell ref="J22:J26"/>
    <mergeCell ref="L22:L26"/>
    <mergeCell ref="C23:F23"/>
    <mergeCell ref="C24:F24"/>
    <mergeCell ref="C25:F25"/>
    <mergeCell ref="C26:F26"/>
    <mergeCell ref="C27:F27"/>
    <mergeCell ref="E30:F30"/>
    <mergeCell ref="E31:F31"/>
    <mergeCell ref="E33:F33"/>
    <mergeCell ref="K33:K34"/>
    <mergeCell ref="C13:D13"/>
    <mergeCell ref="F13:G13"/>
    <mergeCell ref="C6:D6"/>
    <mergeCell ref="H6:I6"/>
    <mergeCell ref="H7:I7"/>
    <mergeCell ref="C8:D8"/>
    <mergeCell ref="C9:D9"/>
  </mergeCells>
  <phoneticPr fontId="2"/>
  <pageMargins left="0.55118110236220474" right="0.39370078740157483" top="0.51181102362204722" bottom="0.39370078740157483" header="0.31496062992125984" footer="0.31496062992125984"/>
  <pageSetup paperSize="9" scale="90" orientation="portrait" r:id="rId1"/>
  <headerFooter alignWithMargins="0">
    <oddHeader>&amp;R&amp;"ＭＳ Ｐゴシック,太字"&amp;12【様式１６－６】</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5"/>
  <sheetViews>
    <sheetView view="pageBreakPreview" zoomScale="90" zoomScaleNormal="100" zoomScaleSheetLayoutView="90" workbookViewId="0"/>
  </sheetViews>
  <sheetFormatPr defaultRowHeight="10.5"/>
  <cols>
    <col min="1" max="3" width="2.375" style="391" customWidth="1"/>
    <col min="4" max="4" width="6.625" style="391" customWidth="1"/>
    <col min="5" max="5" width="2.875" style="391" bestFit="1" customWidth="1"/>
    <col min="6" max="6" width="4.75" style="391" bestFit="1" customWidth="1"/>
    <col min="7" max="7" width="4.25" style="391" bestFit="1" customWidth="1"/>
    <col min="8" max="8" width="2.75" style="391" customWidth="1"/>
    <col min="9" max="9" width="5.5" style="391" bestFit="1" customWidth="1"/>
    <col min="10" max="10" width="2.625" style="391" bestFit="1" customWidth="1"/>
    <col min="11" max="11" width="8.5" style="391" customWidth="1"/>
    <col min="12" max="16" width="8.5" style="396" customWidth="1"/>
    <col min="17" max="16384" width="9" style="391"/>
  </cols>
  <sheetData>
    <row r="1" spans="1:23" ht="17.25" customHeight="1">
      <c r="A1" s="387" t="s">
        <v>209</v>
      </c>
      <c r="B1" s="388"/>
      <c r="C1" s="388"/>
      <c r="D1" s="388"/>
      <c r="E1" s="388"/>
      <c r="F1" s="388"/>
      <c r="G1" s="388"/>
      <c r="H1" s="388"/>
      <c r="I1" s="388"/>
      <c r="J1" s="388"/>
      <c r="K1" s="388"/>
      <c r="L1" s="389"/>
      <c r="M1" s="389"/>
      <c r="N1" s="390"/>
      <c r="O1" s="390"/>
      <c r="P1" s="390"/>
      <c r="U1" s="392" t="s">
        <v>120</v>
      </c>
      <c r="V1" s="956">
        <f>老健の収支表!Q3</f>
        <v>0</v>
      </c>
      <c r="W1" s="956"/>
    </row>
    <row r="2" spans="1:23" ht="7.5" customHeight="1">
      <c r="A2" s="393"/>
      <c r="B2" s="393"/>
      <c r="C2" s="393"/>
      <c r="D2" s="393"/>
      <c r="E2" s="393"/>
      <c r="F2" s="393"/>
      <c r="G2" s="393"/>
      <c r="H2" s="393"/>
      <c r="I2" s="393"/>
      <c r="J2" s="393"/>
      <c r="K2" s="393"/>
      <c r="L2" s="394"/>
      <c r="M2" s="494"/>
      <c r="N2" s="391"/>
      <c r="O2" s="391"/>
      <c r="P2" s="391"/>
      <c r="U2" s="395"/>
      <c r="V2" s="396"/>
      <c r="W2" s="394"/>
    </row>
    <row r="3" spans="1:23" ht="17.25" customHeight="1" thickBot="1">
      <c r="A3" s="397" t="s">
        <v>244</v>
      </c>
      <c r="B3" s="398"/>
      <c r="C3" s="398"/>
      <c r="D3" s="398"/>
      <c r="E3" s="398"/>
      <c r="F3" s="398"/>
      <c r="G3" s="398"/>
      <c r="H3" s="398"/>
      <c r="I3" s="398"/>
      <c r="J3" s="398"/>
      <c r="K3" s="398"/>
      <c r="L3" s="399" t="s">
        <v>210</v>
      </c>
      <c r="M3" s="400">
        <f>入所収入!F14</f>
        <v>10.68</v>
      </c>
      <c r="N3" s="391"/>
      <c r="O3" s="391"/>
      <c r="P3" s="391"/>
      <c r="U3" s="399"/>
      <c r="V3" s="401"/>
      <c r="W3" s="402" t="s">
        <v>121</v>
      </c>
    </row>
    <row r="4" spans="1:23" ht="17.100000000000001" customHeight="1" thickBot="1">
      <c r="A4" s="957"/>
      <c r="B4" s="958"/>
      <c r="C4" s="958"/>
      <c r="D4" s="958"/>
      <c r="E4" s="958"/>
      <c r="F4" s="958"/>
      <c r="G4" s="958"/>
      <c r="H4" s="959" t="s">
        <v>211</v>
      </c>
      <c r="I4" s="960"/>
      <c r="J4" s="961"/>
      <c r="K4" s="403" t="s">
        <v>212</v>
      </c>
      <c r="L4" s="404" t="s">
        <v>213</v>
      </c>
      <c r="M4" s="404" t="s">
        <v>214</v>
      </c>
      <c r="N4" s="404" t="s">
        <v>215</v>
      </c>
      <c r="O4" s="404" t="s">
        <v>216</v>
      </c>
      <c r="P4" s="404" t="s">
        <v>217</v>
      </c>
      <c r="Q4" s="404" t="s">
        <v>218</v>
      </c>
      <c r="R4" s="404" t="s">
        <v>219</v>
      </c>
      <c r="S4" s="404" t="s">
        <v>220</v>
      </c>
      <c r="T4" s="404" t="s">
        <v>221</v>
      </c>
      <c r="U4" s="404" t="s">
        <v>222</v>
      </c>
      <c r="V4" s="405" t="s">
        <v>223</v>
      </c>
      <c r="W4" s="405" t="s">
        <v>224</v>
      </c>
    </row>
    <row r="5" spans="1:23" ht="17.100000000000001" customHeight="1">
      <c r="A5" s="962" t="s">
        <v>225</v>
      </c>
      <c r="B5" s="963"/>
      <c r="C5" s="509"/>
      <c r="D5" s="406">
        <f>入所収入!E6</f>
        <v>0</v>
      </c>
      <c r="E5" s="407" t="s">
        <v>226</v>
      </c>
      <c r="F5" s="991" t="s">
        <v>245</v>
      </c>
      <c r="G5" s="992"/>
      <c r="H5" s="963" t="s">
        <v>123</v>
      </c>
      <c r="I5" s="963"/>
      <c r="J5" s="964"/>
      <c r="K5" s="408"/>
      <c r="L5" s="409"/>
      <c r="M5" s="410"/>
      <c r="N5" s="410"/>
      <c r="O5" s="411"/>
      <c r="P5" s="412"/>
      <c r="Q5" s="413"/>
      <c r="R5" s="409"/>
      <c r="S5" s="410"/>
      <c r="T5" s="410"/>
      <c r="U5" s="411"/>
      <c r="V5" s="411"/>
      <c r="W5" s="414"/>
    </row>
    <row r="6" spans="1:23" ht="17.100000000000001" customHeight="1">
      <c r="A6" s="415"/>
      <c r="B6" s="473" t="s">
        <v>227</v>
      </c>
      <c r="C6" s="474"/>
      <c r="D6" s="474"/>
      <c r="E6" s="474"/>
      <c r="F6" s="474"/>
      <c r="G6" s="474"/>
      <c r="H6" s="474"/>
      <c r="I6" s="475" t="s">
        <v>228</v>
      </c>
      <c r="J6" s="476" t="s">
        <v>229</v>
      </c>
      <c r="K6" s="416"/>
      <c r="L6" s="417"/>
      <c r="M6" s="417"/>
      <c r="N6" s="417"/>
      <c r="O6" s="418"/>
      <c r="P6" s="417"/>
      <c r="Q6" s="416"/>
      <c r="R6" s="417"/>
      <c r="S6" s="417"/>
      <c r="T6" s="417"/>
      <c r="U6" s="418"/>
      <c r="V6" s="418"/>
      <c r="W6" s="419"/>
    </row>
    <row r="7" spans="1:23" ht="17.100000000000001" customHeight="1">
      <c r="A7" s="415"/>
      <c r="B7" s="970" t="s">
        <v>246</v>
      </c>
      <c r="C7" s="420" t="s">
        <v>0</v>
      </c>
      <c r="D7" s="421"/>
      <c r="E7" s="421" t="s">
        <v>230</v>
      </c>
      <c r="F7" s="422">
        <f>入所収入!I23</f>
        <v>0</v>
      </c>
      <c r="G7" s="423" t="s">
        <v>231</v>
      </c>
      <c r="H7" s="420"/>
      <c r="I7" s="424">
        <f>入所収入!G23</f>
        <v>774</v>
      </c>
      <c r="J7" s="425" t="s">
        <v>232</v>
      </c>
      <c r="K7" s="426">
        <v>0</v>
      </c>
      <c r="L7" s="427">
        <f t="shared" ref="L7:L21" si="0">ROUNDDOWN($F7*$I7*30*$M$3*K$5*0.1/1000,)</f>
        <v>0</v>
      </c>
      <c r="M7" s="427">
        <f t="shared" ref="M7:M21" si="1">ROUNDDOWN($F7*$I7*31*$M$3*L$5*0.1/1000+$F7*$I7*30*$M$3*K$5*0.9/1000,)</f>
        <v>0</v>
      </c>
      <c r="N7" s="427">
        <f t="shared" ref="N7:N21" si="2">ROUNDDOWN($F7*$I7*30*$M$3*M$5*0.1/1000+$F7*$I7*31*$M$3*L$5*0.9/1000,)</f>
        <v>0</v>
      </c>
      <c r="O7" s="427">
        <f t="shared" ref="O7:O21" si="3">ROUNDDOWN($F7*$I7*31*$M$3*N$5*0.1/1000+$F7*$I7*30*$M$3*M$5*0.9/1000,)</f>
        <v>0</v>
      </c>
      <c r="P7" s="427">
        <f t="shared" ref="P7:P21" si="4">ROUNDDOWN($F7*$I7*31*$M$3*O$5*0.1/1000+$F7*$I7*31*$M$3*N$5*0.9/1000,)</f>
        <v>0</v>
      </c>
      <c r="Q7" s="427">
        <f t="shared" ref="Q7:Q21" si="5">ROUNDDOWN($F7*$I7*30*$M$3*P$5*0.1/1000+$F7*$I7*31*$M$3*O$5*0.9/1000,)</f>
        <v>0</v>
      </c>
      <c r="R7" s="427">
        <f t="shared" ref="R7:R21" si="6">ROUNDDOWN($F7*$I7*31*$M$3*Q$5*0.1/1000+$F7*$I7*30*$M$3*P$5*0.9/1000,)</f>
        <v>0</v>
      </c>
      <c r="S7" s="427">
        <f t="shared" ref="S7:S21" si="7">ROUNDDOWN($F7*$I7*30*$M$3*R$5*0.1/1000+$F7*$I7*31*$M$3*Q$5*0.9/1000,)</f>
        <v>0</v>
      </c>
      <c r="T7" s="427">
        <f t="shared" ref="T7:T21" si="8">ROUNDDOWN($F7*$I7*31*$M$3*S$5*0.1/1000+$F7*$I7*31*$M$3*R$5*0.9/1000,)</f>
        <v>0</v>
      </c>
      <c r="U7" s="427">
        <f t="shared" ref="U7:U21" si="9">ROUNDDOWN($F7*$I7*30*$M$3*T$5*0.1/1000+$F7*$I7*31*$M$3*S$5*0.9/1000,)</f>
        <v>0</v>
      </c>
      <c r="V7" s="428">
        <f>ROUNDDOWN($F7*$I7*28*$M$3*U$5*0.1/1000+$F7*$I7*31*$M$3*T$5*0.9/1000,)</f>
        <v>0</v>
      </c>
      <c r="W7" s="429">
        <f t="shared" ref="W7:W41" si="10">SUM(K7:V7)</f>
        <v>0</v>
      </c>
    </row>
    <row r="8" spans="1:23" ht="17.100000000000001" customHeight="1">
      <c r="A8" s="415"/>
      <c r="B8" s="971"/>
      <c r="C8" s="420" t="s">
        <v>1</v>
      </c>
      <c r="D8" s="421"/>
      <c r="E8" s="421" t="s">
        <v>233</v>
      </c>
      <c r="F8" s="422">
        <f>入所収入!I24</f>
        <v>0</v>
      </c>
      <c r="G8" s="423" t="s">
        <v>231</v>
      </c>
      <c r="H8" s="420"/>
      <c r="I8" s="424">
        <f>入所収入!G24</f>
        <v>819</v>
      </c>
      <c r="J8" s="425" t="s">
        <v>232</v>
      </c>
      <c r="K8" s="426">
        <v>0</v>
      </c>
      <c r="L8" s="427">
        <f t="shared" si="0"/>
        <v>0</v>
      </c>
      <c r="M8" s="427">
        <f t="shared" si="1"/>
        <v>0</v>
      </c>
      <c r="N8" s="427">
        <f t="shared" si="2"/>
        <v>0</v>
      </c>
      <c r="O8" s="427">
        <f t="shared" si="3"/>
        <v>0</v>
      </c>
      <c r="P8" s="427">
        <f t="shared" si="4"/>
        <v>0</v>
      </c>
      <c r="Q8" s="427">
        <f t="shared" si="5"/>
        <v>0</v>
      </c>
      <c r="R8" s="427">
        <f t="shared" si="6"/>
        <v>0</v>
      </c>
      <c r="S8" s="427">
        <f t="shared" si="7"/>
        <v>0</v>
      </c>
      <c r="T8" s="427">
        <f t="shared" si="8"/>
        <v>0</v>
      </c>
      <c r="U8" s="427">
        <f t="shared" si="9"/>
        <v>0</v>
      </c>
      <c r="V8" s="428">
        <f>ROUNDDOWN($F8*$I8*28*$M$3*U$5*0.1/1000+$F8*$I8*31*$M$3*T$5*0.9/1000,)</f>
        <v>0</v>
      </c>
      <c r="W8" s="429">
        <f t="shared" si="10"/>
        <v>0</v>
      </c>
    </row>
    <row r="9" spans="1:23" ht="17.100000000000001" customHeight="1">
      <c r="A9" s="415"/>
      <c r="B9" s="971"/>
      <c r="C9" s="420" t="s">
        <v>2</v>
      </c>
      <c r="D9" s="421"/>
      <c r="E9" s="421" t="s">
        <v>234</v>
      </c>
      <c r="F9" s="422">
        <f>入所収入!I25</f>
        <v>0</v>
      </c>
      <c r="G9" s="423" t="s">
        <v>231</v>
      </c>
      <c r="H9" s="420"/>
      <c r="I9" s="424">
        <f>入所収入!G25</f>
        <v>881</v>
      </c>
      <c r="J9" s="425" t="s">
        <v>232</v>
      </c>
      <c r="K9" s="426">
        <v>0</v>
      </c>
      <c r="L9" s="427">
        <f t="shared" si="0"/>
        <v>0</v>
      </c>
      <c r="M9" s="427">
        <f t="shared" si="1"/>
        <v>0</v>
      </c>
      <c r="N9" s="427">
        <f t="shared" si="2"/>
        <v>0</v>
      </c>
      <c r="O9" s="427">
        <f t="shared" si="3"/>
        <v>0</v>
      </c>
      <c r="P9" s="427">
        <f t="shared" si="4"/>
        <v>0</v>
      </c>
      <c r="Q9" s="427">
        <f t="shared" si="5"/>
        <v>0</v>
      </c>
      <c r="R9" s="427">
        <f t="shared" si="6"/>
        <v>0</v>
      </c>
      <c r="S9" s="427">
        <f t="shared" si="7"/>
        <v>0</v>
      </c>
      <c r="T9" s="427">
        <f t="shared" si="8"/>
        <v>0</v>
      </c>
      <c r="U9" s="427">
        <f t="shared" si="9"/>
        <v>0</v>
      </c>
      <c r="V9" s="428">
        <f>ROUNDDOWN($F9*$I9*28*$M$3*U$5*0.1/1000+$F9*$I9*31*$M$3*T$5*0.9/1000,)</f>
        <v>0</v>
      </c>
      <c r="W9" s="429">
        <f t="shared" si="10"/>
        <v>0</v>
      </c>
    </row>
    <row r="10" spans="1:23" ht="17.100000000000001" customHeight="1">
      <c r="A10" s="415"/>
      <c r="B10" s="971"/>
      <c r="C10" s="420" t="s">
        <v>3</v>
      </c>
      <c r="D10" s="421"/>
      <c r="E10" s="421" t="s">
        <v>234</v>
      </c>
      <c r="F10" s="422">
        <f>入所収入!I26</f>
        <v>0</v>
      </c>
      <c r="G10" s="423" t="s">
        <v>231</v>
      </c>
      <c r="H10" s="420"/>
      <c r="I10" s="424">
        <f>入所収入!G26</f>
        <v>934</v>
      </c>
      <c r="J10" s="425" t="s">
        <v>232</v>
      </c>
      <c r="K10" s="426">
        <v>0</v>
      </c>
      <c r="L10" s="427">
        <f t="shared" si="0"/>
        <v>0</v>
      </c>
      <c r="M10" s="427">
        <f t="shared" si="1"/>
        <v>0</v>
      </c>
      <c r="N10" s="427">
        <f t="shared" si="2"/>
        <v>0</v>
      </c>
      <c r="O10" s="427">
        <f t="shared" si="3"/>
        <v>0</v>
      </c>
      <c r="P10" s="427">
        <f t="shared" si="4"/>
        <v>0</v>
      </c>
      <c r="Q10" s="427">
        <f t="shared" si="5"/>
        <v>0</v>
      </c>
      <c r="R10" s="427">
        <f t="shared" si="6"/>
        <v>0</v>
      </c>
      <c r="S10" s="427">
        <f t="shared" si="7"/>
        <v>0</v>
      </c>
      <c r="T10" s="427">
        <f t="shared" si="8"/>
        <v>0</v>
      </c>
      <c r="U10" s="427">
        <f t="shared" si="9"/>
        <v>0</v>
      </c>
      <c r="V10" s="428">
        <f>ROUNDDOWN($F10*$I10*28*$M$3*U$5*0.1/1000+$F10*$I10*31*$M$3*T$5*0.9/1000,)</f>
        <v>0</v>
      </c>
      <c r="W10" s="429">
        <f t="shared" si="10"/>
        <v>0</v>
      </c>
    </row>
    <row r="11" spans="1:23" ht="17.100000000000001" customHeight="1">
      <c r="A11" s="415"/>
      <c r="B11" s="972"/>
      <c r="C11" s="420" t="s">
        <v>4</v>
      </c>
      <c r="D11" s="421"/>
      <c r="E11" s="421" t="s">
        <v>235</v>
      </c>
      <c r="F11" s="422">
        <f>入所収入!I27</f>
        <v>0</v>
      </c>
      <c r="G11" s="423" t="s">
        <v>231</v>
      </c>
      <c r="H11" s="420"/>
      <c r="I11" s="424">
        <f>入所収入!G27</f>
        <v>985</v>
      </c>
      <c r="J11" s="425" t="s">
        <v>232</v>
      </c>
      <c r="K11" s="426">
        <v>0</v>
      </c>
      <c r="L11" s="427">
        <f t="shared" si="0"/>
        <v>0</v>
      </c>
      <c r="M11" s="427">
        <f t="shared" si="1"/>
        <v>0</v>
      </c>
      <c r="N11" s="427">
        <f t="shared" si="2"/>
        <v>0</v>
      </c>
      <c r="O11" s="427">
        <f t="shared" si="3"/>
        <v>0</v>
      </c>
      <c r="P11" s="427">
        <f t="shared" si="4"/>
        <v>0</v>
      </c>
      <c r="Q11" s="427">
        <f t="shared" si="5"/>
        <v>0</v>
      </c>
      <c r="R11" s="427">
        <f t="shared" si="6"/>
        <v>0</v>
      </c>
      <c r="S11" s="427">
        <f t="shared" si="7"/>
        <v>0</v>
      </c>
      <c r="T11" s="427">
        <f t="shared" si="8"/>
        <v>0</v>
      </c>
      <c r="U11" s="427">
        <f t="shared" si="9"/>
        <v>0</v>
      </c>
      <c r="V11" s="428">
        <f>ROUNDDOWN($F11*$I11*28*$M$3*U$5*0.1/1000+$F11*$I11*28*$M$3*T$5*0.9/1000,)</f>
        <v>0</v>
      </c>
      <c r="W11" s="429">
        <f t="shared" si="10"/>
        <v>0</v>
      </c>
    </row>
    <row r="12" spans="1:23" ht="17.100000000000001" customHeight="1">
      <c r="A12" s="415"/>
      <c r="B12" s="970" t="s">
        <v>247</v>
      </c>
      <c r="C12" s="420" t="s">
        <v>0</v>
      </c>
      <c r="D12" s="421"/>
      <c r="E12" s="421" t="s">
        <v>230</v>
      </c>
      <c r="F12" s="422">
        <f>入所収入!I33</f>
        <v>0</v>
      </c>
      <c r="G12" s="423" t="s">
        <v>231</v>
      </c>
      <c r="H12" s="420"/>
      <c r="I12" s="424">
        <f>入所収入!G33</f>
        <v>695</v>
      </c>
      <c r="J12" s="425" t="s">
        <v>232</v>
      </c>
      <c r="K12" s="426">
        <v>0</v>
      </c>
      <c r="L12" s="427">
        <f t="shared" si="0"/>
        <v>0</v>
      </c>
      <c r="M12" s="427">
        <f t="shared" si="1"/>
        <v>0</v>
      </c>
      <c r="N12" s="427">
        <f t="shared" si="2"/>
        <v>0</v>
      </c>
      <c r="O12" s="427">
        <f t="shared" si="3"/>
        <v>0</v>
      </c>
      <c r="P12" s="427">
        <f t="shared" si="4"/>
        <v>0</v>
      </c>
      <c r="Q12" s="427">
        <f t="shared" si="5"/>
        <v>0</v>
      </c>
      <c r="R12" s="427">
        <f t="shared" si="6"/>
        <v>0</v>
      </c>
      <c r="S12" s="427">
        <f t="shared" si="7"/>
        <v>0</v>
      </c>
      <c r="T12" s="427">
        <f t="shared" si="8"/>
        <v>0</v>
      </c>
      <c r="U12" s="427">
        <f t="shared" si="9"/>
        <v>0</v>
      </c>
      <c r="V12" s="428">
        <f>ROUNDDOWN($F12*$I12*28*$M$3*U$5*0.1/1000+$F12*$I12*31*$M$3*T$5*0.9/1000,)</f>
        <v>0</v>
      </c>
      <c r="W12" s="429">
        <f t="shared" ref="W12:W21" si="11">SUM(K12:V12)</f>
        <v>0</v>
      </c>
    </row>
    <row r="13" spans="1:23" ht="17.100000000000001" customHeight="1">
      <c r="A13" s="415"/>
      <c r="B13" s="971"/>
      <c r="C13" s="420" t="s">
        <v>1</v>
      </c>
      <c r="D13" s="421"/>
      <c r="E13" s="421" t="s">
        <v>233</v>
      </c>
      <c r="F13" s="422">
        <f>入所収入!I34</f>
        <v>0</v>
      </c>
      <c r="G13" s="423" t="s">
        <v>231</v>
      </c>
      <c r="H13" s="420"/>
      <c r="I13" s="424">
        <f>入所収入!G34</f>
        <v>740</v>
      </c>
      <c r="J13" s="425" t="s">
        <v>232</v>
      </c>
      <c r="K13" s="426">
        <v>0</v>
      </c>
      <c r="L13" s="427">
        <f t="shared" si="0"/>
        <v>0</v>
      </c>
      <c r="M13" s="427">
        <f t="shared" si="1"/>
        <v>0</v>
      </c>
      <c r="N13" s="427">
        <f t="shared" si="2"/>
        <v>0</v>
      </c>
      <c r="O13" s="427">
        <f t="shared" si="3"/>
        <v>0</v>
      </c>
      <c r="P13" s="427">
        <f t="shared" si="4"/>
        <v>0</v>
      </c>
      <c r="Q13" s="427">
        <f t="shared" si="5"/>
        <v>0</v>
      </c>
      <c r="R13" s="427">
        <f t="shared" si="6"/>
        <v>0</v>
      </c>
      <c r="S13" s="427">
        <f t="shared" si="7"/>
        <v>0</v>
      </c>
      <c r="T13" s="427">
        <f t="shared" si="8"/>
        <v>0</v>
      </c>
      <c r="U13" s="427">
        <f t="shared" si="9"/>
        <v>0</v>
      </c>
      <c r="V13" s="428">
        <f>ROUNDDOWN($F13*$I13*28*$M$3*U$5*0.1/1000+$F13*$I13*31*$M$3*T$5*0.9/1000,)</f>
        <v>0</v>
      </c>
      <c r="W13" s="429">
        <f t="shared" si="11"/>
        <v>0</v>
      </c>
    </row>
    <row r="14" spans="1:23" ht="17.100000000000001" customHeight="1">
      <c r="A14" s="415"/>
      <c r="B14" s="971"/>
      <c r="C14" s="420" t="s">
        <v>2</v>
      </c>
      <c r="D14" s="421"/>
      <c r="E14" s="421" t="s">
        <v>234</v>
      </c>
      <c r="F14" s="422">
        <f>入所収入!I35</f>
        <v>0</v>
      </c>
      <c r="G14" s="423" t="s">
        <v>231</v>
      </c>
      <c r="H14" s="420"/>
      <c r="I14" s="424">
        <f>入所収入!G35</f>
        <v>801</v>
      </c>
      <c r="J14" s="425" t="s">
        <v>232</v>
      </c>
      <c r="K14" s="426">
        <v>0</v>
      </c>
      <c r="L14" s="427">
        <f t="shared" si="0"/>
        <v>0</v>
      </c>
      <c r="M14" s="427">
        <f t="shared" si="1"/>
        <v>0</v>
      </c>
      <c r="N14" s="427">
        <f t="shared" si="2"/>
        <v>0</v>
      </c>
      <c r="O14" s="427">
        <f t="shared" si="3"/>
        <v>0</v>
      </c>
      <c r="P14" s="427">
        <f t="shared" si="4"/>
        <v>0</v>
      </c>
      <c r="Q14" s="427">
        <f t="shared" si="5"/>
        <v>0</v>
      </c>
      <c r="R14" s="427">
        <f t="shared" si="6"/>
        <v>0</v>
      </c>
      <c r="S14" s="427">
        <f t="shared" si="7"/>
        <v>0</v>
      </c>
      <c r="T14" s="427">
        <f t="shared" si="8"/>
        <v>0</v>
      </c>
      <c r="U14" s="427">
        <f t="shared" si="9"/>
        <v>0</v>
      </c>
      <c r="V14" s="428">
        <f>ROUNDDOWN($F14*$I14*28*$M$3*U$5*0.1/1000+$F14*$I14*31*$M$3*T$5*0.9/1000,)</f>
        <v>0</v>
      </c>
      <c r="W14" s="429">
        <f t="shared" si="11"/>
        <v>0</v>
      </c>
    </row>
    <row r="15" spans="1:23" ht="17.100000000000001" customHeight="1">
      <c r="A15" s="415"/>
      <c r="B15" s="971"/>
      <c r="C15" s="420" t="s">
        <v>3</v>
      </c>
      <c r="D15" s="421"/>
      <c r="E15" s="421" t="s">
        <v>234</v>
      </c>
      <c r="F15" s="422">
        <f>入所収入!I36</f>
        <v>0</v>
      </c>
      <c r="G15" s="423" t="s">
        <v>231</v>
      </c>
      <c r="H15" s="420"/>
      <c r="I15" s="424">
        <f>入所収入!G36</f>
        <v>853</v>
      </c>
      <c r="J15" s="425" t="s">
        <v>232</v>
      </c>
      <c r="K15" s="426">
        <v>0</v>
      </c>
      <c r="L15" s="427">
        <f t="shared" si="0"/>
        <v>0</v>
      </c>
      <c r="M15" s="427">
        <f t="shared" si="1"/>
        <v>0</v>
      </c>
      <c r="N15" s="427">
        <f t="shared" si="2"/>
        <v>0</v>
      </c>
      <c r="O15" s="427">
        <f t="shared" si="3"/>
        <v>0</v>
      </c>
      <c r="P15" s="427">
        <f t="shared" si="4"/>
        <v>0</v>
      </c>
      <c r="Q15" s="427">
        <f t="shared" si="5"/>
        <v>0</v>
      </c>
      <c r="R15" s="427">
        <f t="shared" si="6"/>
        <v>0</v>
      </c>
      <c r="S15" s="427">
        <f t="shared" si="7"/>
        <v>0</v>
      </c>
      <c r="T15" s="427">
        <f t="shared" si="8"/>
        <v>0</v>
      </c>
      <c r="U15" s="427">
        <f t="shared" si="9"/>
        <v>0</v>
      </c>
      <c r="V15" s="428">
        <f>ROUNDDOWN($F15*$I15*28*$M$3*U$5*0.1/1000+$F15*$I15*31*$M$3*T$5*0.9/1000,)</f>
        <v>0</v>
      </c>
      <c r="W15" s="429">
        <f t="shared" si="11"/>
        <v>0</v>
      </c>
    </row>
    <row r="16" spans="1:23" ht="17.100000000000001" customHeight="1">
      <c r="A16" s="415"/>
      <c r="B16" s="972"/>
      <c r="C16" s="420" t="s">
        <v>4</v>
      </c>
      <c r="D16" s="421"/>
      <c r="E16" s="421" t="s">
        <v>235</v>
      </c>
      <c r="F16" s="422">
        <f>入所収入!I37</f>
        <v>0</v>
      </c>
      <c r="G16" s="423" t="s">
        <v>231</v>
      </c>
      <c r="H16" s="420"/>
      <c r="I16" s="424">
        <f>入所収入!G37</f>
        <v>904</v>
      </c>
      <c r="J16" s="425" t="s">
        <v>232</v>
      </c>
      <c r="K16" s="426">
        <v>0</v>
      </c>
      <c r="L16" s="427">
        <f t="shared" si="0"/>
        <v>0</v>
      </c>
      <c r="M16" s="427">
        <f t="shared" si="1"/>
        <v>0</v>
      </c>
      <c r="N16" s="427">
        <f t="shared" si="2"/>
        <v>0</v>
      </c>
      <c r="O16" s="427">
        <f t="shared" si="3"/>
        <v>0</v>
      </c>
      <c r="P16" s="427">
        <f t="shared" si="4"/>
        <v>0</v>
      </c>
      <c r="Q16" s="427">
        <f t="shared" si="5"/>
        <v>0</v>
      </c>
      <c r="R16" s="427">
        <f t="shared" si="6"/>
        <v>0</v>
      </c>
      <c r="S16" s="427">
        <f t="shared" si="7"/>
        <v>0</v>
      </c>
      <c r="T16" s="427">
        <f t="shared" si="8"/>
        <v>0</v>
      </c>
      <c r="U16" s="427">
        <f t="shared" si="9"/>
        <v>0</v>
      </c>
      <c r="V16" s="428">
        <f>ROUNDDOWN($F16*$I16*28*$M$3*U$5*0.1/1000+$F16*$I16*28*$M$3*T$5*0.9/1000,)</f>
        <v>0</v>
      </c>
      <c r="W16" s="429">
        <f t="shared" si="11"/>
        <v>0</v>
      </c>
    </row>
    <row r="17" spans="1:23" ht="17.100000000000001" customHeight="1">
      <c r="A17" s="415"/>
      <c r="B17" s="970" t="s">
        <v>248</v>
      </c>
      <c r="C17" s="420" t="s">
        <v>0</v>
      </c>
      <c r="D17" s="421"/>
      <c r="E17" s="421" t="s">
        <v>230</v>
      </c>
      <c r="F17" s="422">
        <f>入所収入!I43</f>
        <v>0</v>
      </c>
      <c r="G17" s="423" t="s">
        <v>231</v>
      </c>
      <c r="H17" s="420"/>
      <c r="I17" s="424">
        <f>入所収入!G43</f>
        <v>768</v>
      </c>
      <c r="J17" s="425" t="s">
        <v>232</v>
      </c>
      <c r="K17" s="426">
        <v>0</v>
      </c>
      <c r="L17" s="427">
        <f t="shared" si="0"/>
        <v>0</v>
      </c>
      <c r="M17" s="427">
        <f t="shared" si="1"/>
        <v>0</v>
      </c>
      <c r="N17" s="427">
        <f t="shared" si="2"/>
        <v>0</v>
      </c>
      <c r="O17" s="427">
        <f t="shared" si="3"/>
        <v>0</v>
      </c>
      <c r="P17" s="427">
        <f t="shared" si="4"/>
        <v>0</v>
      </c>
      <c r="Q17" s="427">
        <f t="shared" si="5"/>
        <v>0</v>
      </c>
      <c r="R17" s="427">
        <f t="shared" si="6"/>
        <v>0</v>
      </c>
      <c r="S17" s="427">
        <f t="shared" si="7"/>
        <v>0</v>
      </c>
      <c r="T17" s="427">
        <f t="shared" si="8"/>
        <v>0</v>
      </c>
      <c r="U17" s="427">
        <f t="shared" si="9"/>
        <v>0</v>
      </c>
      <c r="V17" s="428">
        <f>ROUNDDOWN($F17*$I17*28*$M$3*U$5*0.1/1000+$F17*$I17*31*$M$3*T$5*0.9/1000,)</f>
        <v>0</v>
      </c>
      <c r="W17" s="429">
        <f t="shared" si="11"/>
        <v>0</v>
      </c>
    </row>
    <row r="18" spans="1:23" ht="17.100000000000001" customHeight="1">
      <c r="A18" s="415"/>
      <c r="B18" s="971"/>
      <c r="C18" s="420" t="s">
        <v>1</v>
      </c>
      <c r="D18" s="421"/>
      <c r="E18" s="421" t="s">
        <v>233</v>
      </c>
      <c r="F18" s="422">
        <f>入所収入!I44</f>
        <v>0</v>
      </c>
      <c r="G18" s="423" t="s">
        <v>231</v>
      </c>
      <c r="H18" s="420"/>
      <c r="I18" s="424">
        <f>入所収入!G44</f>
        <v>816</v>
      </c>
      <c r="J18" s="425" t="s">
        <v>232</v>
      </c>
      <c r="K18" s="426">
        <v>0</v>
      </c>
      <c r="L18" s="427">
        <f t="shared" si="0"/>
        <v>0</v>
      </c>
      <c r="M18" s="427">
        <f t="shared" si="1"/>
        <v>0</v>
      </c>
      <c r="N18" s="427">
        <f t="shared" si="2"/>
        <v>0</v>
      </c>
      <c r="O18" s="427">
        <f t="shared" si="3"/>
        <v>0</v>
      </c>
      <c r="P18" s="427">
        <f t="shared" si="4"/>
        <v>0</v>
      </c>
      <c r="Q18" s="427">
        <f t="shared" si="5"/>
        <v>0</v>
      </c>
      <c r="R18" s="427">
        <f t="shared" si="6"/>
        <v>0</v>
      </c>
      <c r="S18" s="427">
        <f t="shared" si="7"/>
        <v>0</v>
      </c>
      <c r="T18" s="427">
        <f t="shared" si="8"/>
        <v>0</v>
      </c>
      <c r="U18" s="427">
        <f t="shared" si="9"/>
        <v>0</v>
      </c>
      <c r="V18" s="428">
        <f>ROUNDDOWN($F18*$I18*28*$M$3*U$5*0.1/1000+$F18*$I18*31*$M$3*T$5*0.9/1000,)</f>
        <v>0</v>
      </c>
      <c r="W18" s="429">
        <f t="shared" si="11"/>
        <v>0</v>
      </c>
    </row>
    <row r="19" spans="1:23" ht="17.100000000000001" customHeight="1">
      <c r="A19" s="415"/>
      <c r="B19" s="971"/>
      <c r="C19" s="420" t="s">
        <v>2</v>
      </c>
      <c r="D19" s="421"/>
      <c r="E19" s="421" t="s">
        <v>234</v>
      </c>
      <c r="F19" s="422">
        <f>入所収入!I45</f>
        <v>0</v>
      </c>
      <c r="G19" s="423" t="s">
        <v>231</v>
      </c>
      <c r="H19" s="420"/>
      <c r="I19" s="424">
        <f>入所収入!G45</f>
        <v>877</v>
      </c>
      <c r="J19" s="425" t="s">
        <v>232</v>
      </c>
      <c r="K19" s="426">
        <v>0</v>
      </c>
      <c r="L19" s="427">
        <f t="shared" si="0"/>
        <v>0</v>
      </c>
      <c r="M19" s="427">
        <f t="shared" si="1"/>
        <v>0</v>
      </c>
      <c r="N19" s="427">
        <f t="shared" si="2"/>
        <v>0</v>
      </c>
      <c r="O19" s="427">
        <f t="shared" si="3"/>
        <v>0</v>
      </c>
      <c r="P19" s="427">
        <f t="shared" si="4"/>
        <v>0</v>
      </c>
      <c r="Q19" s="427">
        <f t="shared" si="5"/>
        <v>0</v>
      </c>
      <c r="R19" s="427">
        <f t="shared" si="6"/>
        <v>0</v>
      </c>
      <c r="S19" s="427">
        <f t="shared" si="7"/>
        <v>0</v>
      </c>
      <c r="T19" s="427">
        <f t="shared" si="8"/>
        <v>0</v>
      </c>
      <c r="U19" s="427">
        <f t="shared" si="9"/>
        <v>0</v>
      </c>
      <c r="V19" s="428">
        <f>ROUNDDOWN($F19*$I19*28*$M$3*U$5*0.1/1000+$F19*$I19*31*$M$3*T$5*0.9/1000,)</f>
        <v>0</v>
      </c>
      <c r="W19" s="429">
        <f t="shared" si="11"/>
        <v>0</v>
      </c>
    </row>
    <row r="20" spans="1:23" ht="17.100000000000001" customHeight="1">
      <c r="A20" s="415"/>
      <c r="B20" s="971"/>
      <c r="C20" s="420" t="s">
        <v>3</v>
      </c>
      <c r="D20" s="421"/>
      <c r="E20" s="421" t="s">
        <v>234</v>
      </c>
      <c r="F20" s="422">
        <f>入所収入!I46</f>
        <v>0</v>
      </c>
      <c r="G20" s="423" t="s">
        <v>231</v>
      </c>
      <c r="H20" s="420"/>
      <c r="I20" s="424">
        <f>入所収入!G46</f>
        <v>928</v>
      </c>
      <c r="J20" s="425" t="s">
        <v>232</v>
      </c>
      <c r="K20" s="426">
        <v>0</v>
      </c>
      <c r="L20" s="427">
        <f t="shared" si="0"/>
        <v>0</v>
      </c>
      <c r="M20" s="427">
        <f t="shared" si="1"/>
        <v>0</v>
      </c>
      <c r="N20" s="427">
        <f t="shared" si="2"/>
        <v>0</v>
      </c>
      <c r="O20" s="427">
        <f t="shared" si="3"/>
        <v>0</v>
      </c>
      <c r="P20" s="427">
        <f t="shared" si="4"/>
        <v>0</v>
      </c>
      <c r="Q20" s="427">
        <f t="shared" si="5"/>
        <v>0</v>
      </c>
      <c r="R20" s="427">
        <f t="shared" si="6"/>
        <v>0</v>
      </c>
      <c r="S20" s="427">
        <f t="shared" si="7"/>
        <v>0</v>
      </c>
      <c r="T20" s="427">
        <f t="shared" si="8"/>
        <v>0</v>
      </c>
      <c r="U20" s="427">
        <f t="shared" si="9"/>
        <v>0</v>
      </c>
      <c r="V20" s="428">
        <f>ROUNDDOWN($F20*$I20*28*$M$3*U$5*0.1/1000+$F20*$I20*31*$M$3*T$5*0.9/1000,)</f>
        <v>0</v>
      </c>
      <c r="W20" s="429">
        <f t="shared" si="11"/>
        <v>0</v>
      </c>
    </row>
    <row r="21" spans="1:23" ht="17.100000000000001" customHeight="1">
      <c r="A21" s="415"/>
      <c r="B21" s="972"/>
      <c r="C21" s="420" t="s">
        <v>4</v>
      </c>
      <c r="D21" s="421"/>
      <c r="E21" s="421" t="s">
        <v>235</v>
      </c>
      <c r="F21" s="422">
        <f>入所収入!I47</f>
        <v>0</v>
      </c>
      <c r="G21" s="423" t="s">
        <v>231</v>
      </c>
      <c r="H21" s="420"/>
      <c r="I21" s="424">
        <f>入所収入!G47</f>
        <v>981</v>
      </c>
      <c r="J21" s="425" t="s">
        <v>232</v>
      </c>
      <c r="K21" s="426">
        <v>0</v>
      </c>
      <c r="L21" s="427">
        <f t="shared" si="0"/>
        <v>0</v>
      </c>
      <c r="M21" s="427">
        <f t="shared" si="1"/>
        <v>0</v>
      </c>
      <c r="N21" s="427">
        <f t="shared" si="2"/>
        <v>0</v>
      </c>
      <c r="O21" s="427">
        <f t="shared" si="3"/>
        <v>0</v>
      </c>
      <c r="P21" s="427">
        <f t="shared" si="4"/>
        <v>0</v>
      </c>
      <c r="Q21" s="427">
        <f t="shared" si="5"/>
        <v>0</v>
      </c>
      <c r="R21" s="427">
        <f t="shared" si="6"/>
        <v>0</v>
      </c>
      <c r="S21" s="427">
        <f t="shared" si="7"/>
        <v>0</v>
      </c>
      <c r="T21" s="427">
        <f t="shared" si="8"/>
        <v>0</v>
      </c>
      <c r="U21" s="427">
        <f t="shared" si="9"/>
        <v>0</v>
      </c>
      <c r="V21" s="428">
        <f>ROUNDDOWN($F21*$I21*28*$M$3*U$5*0.1/1000+$F21*$I21*28*$M$3*T$5*0.9/1000,)</f>
        <v>0</v>
      </c>
      <c r="W21" s="429">
        <f t="shared" si="11"/>
        <v>0</v>
      </c>
    </row>
    <row r="22" spans="1:23" ht="17.100000000000001" customHeight="1">
      <c r="A22" s="415"/>
      <c r="B22" s="965" t="s">
        <v>236</v>
      </c>
      <c r="C22" s="517">
        <f>入所収入!C59:F59</f>
        <v>0</v>
      </c>
      <c r="D22" s="517"/>
      <c r="E22" s="517"/>
      <c r="F22" s="517"/>
      <c r="G22" s="518"/>
      <c r="H22" s="420"/>
      <c r="I22" s="424">
        <f>入所収入!G59</f>
        <v>0</v>
      </c>
      <c r="J22" s="425" t="s">
        <v>232</v>
      </c>
      <c r="K22" s="426">
        <v>0</v>
      </c>
      <c r="L22" s="427">
        <f>ROUNDDOWN($D$5*$I22*30*$M$3*K$5*0.1/1000,)</f>
        <v>0</v>
      </c>
      <c r="M22" s="427">
        <f>ROUNDDOWN($D$5*$I22*31*$M$3*L$5*0.1/1000+$D$5*$I22*30*$M$3*K$5*0.9/1000,)</f>
        <v>0</v>
      </c>
      <c r="N22" s="427">
        <f>ROUNDDOWN($D$5*$I22*30*$M$3*M$5*0.1/1000+$D$5*$I22*31*$M$3*L$5*0.9/1000,)</f>
        <v>0</v>
      </c>
      <c r="O22" s="427">
        <f>ROUNDDOWN($D$5*$I22*31*$M$3*N$5*0.1/1000+$D$5*$I22*30*$M$3*M$5*0.9/1000,)</f>
        <v>0</v>
      </c>
      <c r="P22" s="427">
        <f>ROUNDDOWN($D$5*$I22*31*$M$3*O$5*0.1/1000+$D$5*$I22*31*$M$3*N$5*0.9/1000,)</f>
        <v>0</v>
      </c>
      <c r="Q22" s="427">
        <f>ROUNDDOWN($D$5*$I22*30*$M$3*P$5*0.1/1000+$D$5*$I22*31*$M$3*O$5*0.9/1000,)</f>
        <v>0</v>
      </c>
      <c r="R22" s="427">
        <f>ROUNDDOWN($D$5*$I22*31*$M$3*Q$5*0.1/1000+$D$5*$I22*30*$M$3*P$5*0.9/1000,)</f>
        <v>0</v>
      </c>
      <c r="S22" s="427">
        <f>ROUNDDOWN($D$5*$I22*30*$M$3*R$5*0.1/1000+$D$5*$I22*31*$M$3*Q$5*0.9/1000,)</f>
        <v>0</v>
      </c>
      <c r="T22" s="427">
        <f>ROUNDDOWN($D$5*$I22*31*$M$3*S$5*0.1/1000+$D$5*$I22*31*$M$3*R$5*0.9/1000,)</f>
        <v>0</v>
      </c>
      <c r="U22" s="427">
        <f>ROUNDDOWN($D$5*$I22*30*$M$3*T$5*0.1/1000+$D$5*$I22*31*$M$3*S$5*0.9/1000,)</f>
        <v>0</v>
      </c>
      <c r="V22" s="428">
        <f>ROUNDDOWN($D$5*$I22*28*$M$3*U$5*0.1/1000+$D$5*$I22*31*$M$3*T$5*0.9/1000,)</f>
        <v>0</v>
      </c>
      <c r="W22" s="429">
        <f t="shared" si="10"/>
        <v>0</v>
      </c>
    </row>
    <row r="23" spans="1:23" ht="17.100000000000001" customHeight="1">
      <c r="A23" s="415"/>
      <c r="B23" s="966"/>
      <c r="C23" s="517">
        <f>入所収入!C60:F60</f>
        <v>0</v>
      </c>
      <c r="D23" s="502"/>
      <c r="E23" s="502"/>
      <c r="F23" s="502"/>
      <c r="G23" s="503"/>
      <c r="H23" s="420"/>
      <c r="I23" s="424">
        <f>入所収入!G60</f>
        <v>0</v>
      </c>
      <c r="J23" s="425" t="s">
        <v>232</v>
      </c>
      <c r="K23" s="426">
        <v>0</v>
      </c>
      <c r="L23" s="427">
        <f>ROUNDDOWN($D$5*$I23*30*$M$3*K$5*0.1/1000,)</f>
        <v>0</v>
      </c>
      <c r="M23" s="427">
        <f>ROUNDDOWN($D$5*$I23*31*$M$3*L$5*0.1/1000+$D$5*$I23*30*$M$3*K$5*0.9/1000,)</f>
        <v>0</v>
      </c>
      <c r="N23" s="427">
        <f>ROUNDDOWN($D$5*$I23*30*$M$3*M$5*0.1/1000+$D$5*$I23*31*$M$3*L$5*0.9/1000,)</f>
        <v>0</v>
      </c>
      <c r="O23" s="427">
        <f>ROUNDDOWN($D$5*$I23*31*$M$3*N$5*0.1/1000+$D$5*$I23*30*$M$3*M$5*0.9/1000,)</f>
        <v>0</v>
      </c>
      <c r="P23" s="427">
        <f>ROUNDDOWN($D$5*$I23*31*$M$3*O$5*0.1/1000+$D$5*$I23*31*$M$3*N$5*0.9/1000,)</f>
        <v>0</v>
      </c>
      <c r="Q23" s="427">
        <f>ROUNDDOWN($D$5*$I23*30*$M$3*P$5*0.1/1000+$D$5*$I23*31*$M$3*O$5*0.9/1000,)</f>
        <v>0</v>
      </c>
      <c r="R23" s="427">
        <f>ROUNDDOWN($D$5*$I23*31*$M$3*Q$5*0.1/1000+$D$5*$I23*30*$M$3*P$5*0.9/1000,)</f>
        <v>0</v>
      </c>
      <c r="S23" s="427">
        <f>ROUNDDOWN($D$5*$I23*30*$M$3*R$5*0.1/1000+$D$5*$I23*31*$M$3*Q$5*0.9/1000,)</f>
        <v>0</v>
      </c>
      <c r="T23" s="427">
        <f>ROUNDDOWN($D$5*$I23*31*$M$3*S$5*0.1/1000+$D$5*$I23*31*$M$3*R$5*0.9/1000,)</f>
        <v>0</v>
      </c>
      <c r="U23" s="427">
        <f>ROUNDDOWN($D$5*$I23*30*$M$3*T$5*0.1/1000+$D$5*$I23*31*$M$3*S$5*0.9/1000,)</f>
        <v>0</v>
      </c>
      <c r="V23" s="428">
        <f>ROUNDDOWN($D$5*$I23*28*$M$3*U$5*0.1/1000+$D$5*$I23*31*$M$3*T$5*0.9/1000,)</f>
        <v>0</v>
      </c>
      <c r="W23" s="429">
        <f t="shared" si="10"/>
        <v>0</v>
      </c>
    </row>
    <row r="24" spans="1:23" ht="17.100000000000001" customHeight="1">
      <c r="A24" s="415"/>
      <c r="B24" s="966"/>
      <c r="C24" s="517">
        <f>入所収入!C61:F61</f>
        <v>0</v>
      </c>
      <c r="D24" s="502"/>
      <c r="E24" s="502"/>
      <c r="F24" s="502"/>
      <c r="G24" s="503"/>
      <c r="H24" s="420"/>
      <c r="I24" s="424">
        <f>入所収入!G61</f>
        <v>0</v>
      </c>
      <c r="J24" s="425" t="s">
        <v>232</v>
      </c>
      <c r="K24" s="426">
        <v>0</v>
      </c>
      <c r="L24" s="427">
        <f>ROUNDDOWN($D$5*$I24*30*$M$3*K$5*0.1/1000,)</f>
        <v>0</v>
      </c>
      <c r="M24" s="427">
        <f>ROUNDDOWN($D$5*$I24*31*$M$3*L$5*0.1/1000+$D$5*$I24*30*$M$3*K$5*0.9/1000,)</f>
        <v>0</v>
      </c>
      <c r="N24" s="427">
        <f>ROUNDDOWN($D$5*$I24*30*$M$3*M$5*0.1/1000+$D$5*$I24*31*$M$3*L$5*0.9/1000,)</f>
        <v>0</v>
      </c>
      <c r="O24" s="427">
        <f>ROUNDDOWN($D$5*$I24*31*$M$3*N$5*0.1/1000+$D$5*$I24*30*$M$3*M$5*0.9/1000,)</f>
        <v>0</v>
      </c>
      <c r="P24" s="427">
        <f>ROUNDDOWN($D$5*$I24*31*$M$3*O$5*0.1/1000+$D$5*$I24*31*$M$3*N$5*0.9/1000,)</f>
        <v>0</v>
      </c>
      <c r="Q24" s="427">
        <f>ROUNDDOWN($D$5*$I24*30*$M$3*P$5*0.1/1000+$D$5*$I24*31*$M$3*O$5*0.9/1000,)</f>
        <v>0</v>
      </c>
      <c r="R24" s="427">
        <f>ROUNDDOWN($D$5*$I24*31*$M$3*Q$5*0.1/1000+$D$5*$I24*30*$M$3*P$5*0.9/1000,)</f>
        <v>0</v>
      </c>
      <c r="S24" s="427">
        <f>ROUNDDOWN($D$5*$I24*30*$M$3*R$5*0.1/1000+$D$5*$I24*31*$M$3*Q$5*0.9/1000,)</f>
        <v>0</v>
      </c>
      <c r="T24" s="427">
        <f>ROUNDDOWN($D$5*$I24*31*$M$3*S$5*0.1/1000+$D$5*$I24*31*$M$3*R$5*0.9/1000,)</f>
        <v>0</v>
      </c>
      <c r="U24" s="427">
        <f>ROUNDDOWN($D$5*$I24*30*$M$3*T$5*0.1/1000+$D$5*$I24*31*$M$3*S$5*0.9/1000,)</f>
        <v>0</v>
      </c>
      <c r="V24" s="428">
        <f>ROUNDDOWN($D$5*$I24*28*$M$3*U$5*0.1/1000+$D$5*$I24*31*$M$3*T$5*0.9/1000,)</f>
        <v>0</v>
      </c>
      <c r="W24" s="429">
        <f t="shared" si="10"/>
        <v>0</v>
      </c>
    </row>
    <row r="25" spans="1:23" ht="17.100000000000001" customHeight="1">
      <c r="A25" s="415"/>
      <c r="B25" s="966"/>
      <c r="C25" s="517">
        <f>入所収入!C62:F62</f>
        <v>0</v>
      </c>
      <c r="D25" s="502"/>
      <c r="E25" s="502"/>
      <c r="F25" s="502"/>
      <c r="G25" s="503"/>
      <c r="H25" s="420"/>
      <c r="I25" s="424">
        <f>入所収入!G62</f>
        <v>0</v>
      </c>
      <c r="J25" s="425" t="s">
        <v>232</v>
      </c>
      <c r="K25" s="426">
        <v>0</v>
      </c>
      <c r="L25" s="427">
        <f>ROUNDDOWN($D$5*$I25*30*$M$3*K$5*0.1/1000,)</f>
        <v>0</v>
      </c>
      <c r="M25" s="427">
        <f>ROUNDDOWN($D$5*$I25*31*$M$3*L$5*0.1/1000+$D$5*$I25*30*$M$3*K$5*0.9/1000,)</f>
        <v>0</v>
      </c>
      <c r="N25" s="427">
        <f>ROUNDDOWN($D$5*$I25*30*$M$3*M$5*0.1/1000+$D$5*$I25*31*$M$3*L$5*0.9/1000,)</f>
        <v>0</v>
      </c>
      <c r="O25" s="427">
        <f>ROUNDDOWN($D$5*$I25*31*$M$3*N$5*0.1/1000+$D$5*$I25*30*$M$3*M$5*0.9/1000,)</f>
        <v>0</v>
      </c>
      <c r="P25" s="427">
        <f>ROUNDDOWN($D$5*$I25*31*$M$3*O$5*0.1/1000+$D$5*$I25*31*$M$3*N$5*0.9/1000,)</f>
        <v>0</v>
      </c>
      <c r="Q25" s="427">
        <f>ROUNDDOWN($D$5*$I25*30*$M$3*P$5*0.1/1000+$D$5*$I25*31*$M$3*O$5*0.9/1000,)</f>
        <v>0</v>
      </c>
      <c r="R25" s="427">
        <f>ROUNDDOWN($D$5*$I25*31*$M$3*Q$5*0.1/1000+$D$5*$I25*30*$M$3*P$5*0.9/1000,)</f>
        <v>0</v>
      </c>
      <c r="S25" s="427">
        <f>ROUNDDOWN($D$5*$I25*30*$M$3*R$5*0.1/1000+$D$5*$I25*31*$M$3*Q$5*0.9/1000,)</f>
        <v>0</v>
      </c>
      <c r="T25" s="427">
        <f>ROUNDDOWN($D$5*$I25*31*$M$3*S$5*0.1/1000+$D$5*$I25*31*$M$3*R$5*0.9/1000,)</f>
        <v>0</v>
      </c>
      <c r="U25" s="427">
        <f>ROUNDDOWN($D$5*$I25*30*$M$3*T$5*0.1/1000+$D$5*$I25*31*$M$3*S$5*0.9/1000,)</f>
        <v>0</v>
      </c>
      <c r="V25" s="428">
        <f>ROUNDDOWN($D$5*$I25*28*$M$3*U$5*0.1/1000+$D$5*$I25*31*$M$3*T$5*0.9/1000,)</f>
        <v>0</v>
      </c>
      <c r="W25" s="429">
        <f t="shared" si="10"/>
        <v>0</v>
      </c>
    </row>
    <row r="26" spans="1:23" ht="17.100000000000001" customHeight="1">
      <c r="A26" s="415"/>
      <c r="B26" s="966"/>
      <c r="C26" s="517">
        <f>入所収入!C63:F63</f>
        <v>0</v>
      </c>
      <c r="D26" s="502"/>
      <c r="E26" s="502"/>
      <c r="F26" s="502"/>
      <c r="G26" s="503"/>
      <c r="H26" s="420"/>
      <c r="I26" s="424">
        <f>入所収入!G63</f>
        <v>0</v>
      </c>
      <c r="J26" s="425" t="s">
        <v>232</v>
      </c>
      <c r="K26" s="426">
        <v>0</v>
      </c>
      <c r="L26" s="427">
        <f>ROUNDDOWN($D$5*$I26*30*$M$3*K$5*0.1/1000,)</f>
        <v>0</v>
      </c>
      <c r="M26" s="427">
        <f>ROUNDDOWN($D$5*$I26*31*$M$3*L$5*0.1/1000+$D$5*$I26*30*$M$3*K$5*0.9/1000,)</f>
        <v>0</v>
      </c>
      <c r="N26" s="427">
        <f>ROUNDDOWN($D$5*$I26*30*$M$3*M$5*0.1/1000+$D$5*$I26*31*$M$3*L$5*0.9/1000,)</f>
        <v>0</v>
      </c>
      <c r="O26" s="427">
        <f>ROUNDDOWN($D$5*$I26*31*$M$3*N$5*0.1/1000+$D$5*$I26*30*$M$3*M$5*0.9/1000,)</f>
        <v>0</v>
      </c>
      <c r="P26" s="427">
        <f>ROUNDDOWN($D$5*$I26*31*$M$3*O$5*0.1/1000+$D$5*$I26*31*$M$3*N$5*0.9/1000,)</f>
        <v>0</v>
      </c>
      <c r="Q26" s="427">
        <f>ROUNDDOWN($D$5*$I26*30*$M$3*P$5*0.1/1000+$D$5*$I26*31*$M$3*O$5*0.9/1000,)</f>
        <v>0</v>
      </c>
      <c r="R26" s="427">
        <f>ROUNDDOWN($D$5*$I26*31*$M$3*Q$5*0.1/1000+$D$5*$I26*30*$M$3*P$5*0.9/1000,)</f>
        <v>0</v>
      </c>
      <c r="S26" s="427">
        <f>ROUNDDOWN($D$5*$I26*30*$M$3*R$5*0.1/1000+$D$5*$I26*31*$M$3*Q$5*0.9/1000,)</f>
        <v>0</v>
      </c>
      <c r="T26" s="427">
        <f>ROUNDDOWN($D$5*$I26*31*$M$3*S$5*0.1/1000+$D$5*$I26*31*$M$3*R$5*0.9/1000,)</f>
        <v>0</v>
      </c>
      <c r="U26" s="427">
        <f>ROUNDDOWN($D$5*$I26*30*$M$3*T$5*0.1/1000+$D$5*$I26*31*$M$3*S$5*0.9/1000,)</f>
        <v>0</v>
      </c>
      <c r="V26" s="428">
        <f>ROUNDDOWN($D$5*$I26*28*$M$3*U$5*0.1/1000+$D$5*$I26*31*$M$3*T$5*0.9/1000,)</f>
        <v>0</v>
      </c>
      <c r="W26" s="429">
        <f t="shared" si="10"/>
        <v>0</v>
      </c>
    </row>
    <row r="27" spans="1:23" ht="17.100000000000001" customHeight="1">
      <c r="A27" s="977" t="s">
        <v>237</v>
      </c>
      <c r="B27" s="978"/>
      <c r="C27" s="978"/>
      <c r="D27" s="978"/>
      <c r="E27" s="978"/>
      <c r="F27" s="978"/>
      <c r="G27" s="978"/>
      <c r="H27" s="978"/>
      <c r="I27" s="978"/>
      <c r="J27" s="979"/>
      <c r="K27" s="434">
        <f t="shared" ref="K27:V27" si="12">SUM(K7:K26)</f>
        <v>0</v>
      </c>
      <c r="L27" s="435">
        <f t="shared" si="12"/>
        <v>0</v>
      </c>
      <c r="M27" s="436">
        <f t="shared" si="12"/>
        <v>0</v>
      </c>
      <c r="N27" s="436">
        <f t="shared" si="12"/>
        <v>0</v>
      </c>
      <c r="O27" s="437">
        <f t="shared" si="12"/>
        <v>0</v>
      </c>
      <c r="P27" s="436">
        <f t="shared" si="12"/>
        <v>0</v>
      </c>
      <c r="Q27" s="435">
        <f t="shared" si="12"/>
        <v>0</v>
      </c>
      <c r="R27" s="435">
        <f t="shared" si="12"/>
        <v>0</v>
      </c>
      <c r="S27" s="436">
        <f t="shared" si="12"/>
        <v>0</v>
      </c>
      <c r="T27" s="436">
        <f t="shared" si="12"/>
        <v>0</v>
      </c>
      <c r="U27" s="437">
        <f t="shared" si="12"/>
        <v>0</v>
      </c>
      <c r="V27" s="437">
        <f t="shared" si="12"/>
        <v>0</v>
      </c>
      <c r="W27" s="438">
        <f t="shared" si="10"/>
        <v>0</v>
      </c>
    </row>
    <row r="28" spans="1:23" ht="17.100000000000001" customHeight="1">
      <c r="A28" s="439"/>
      <c r="B28" s="999" t="s">
        <v>29</v>
      </c>
      <c r="C28" s="980" t="s">
        <v>250</v>
      </c>
      <c r="D28" s="506" t="s">
        <v>33</v>
      </c>
      <c r="E28" s="506"/>
      <c r="F28" s="506"/>
      <c r="G28" s="507"/>
      <c r="H28" s="440"/>
      <c r="I28" s="441">
        <f>入所収入!H80</f>
        <v>0</v>
      </c>
      <c r="J28" s="442" t="s">
        <v>238</v>
      </c>
      <c r="K28" s="443">
        <v>0</v>
      </c>
      <c r="L28" s="444">
        <f>ROUNDDOWN($I28*K$5*入所収入!I80*30/1000,)</f>
        <v>0</v>
      </c>
      <c r="M28" s="445">
        <f>ROUNDDOWN($I28*L$5*入所収入!I80*31/1000,)</f>
        <v>0</v>
      </c>
      <c r="N28" s="445">
        <f>ROUNDDOWN($I28*M$5*入所収入!I80*30/1000,)</f>
        <v>0</v>
      </c>
      <c r="O28" s="445">
        <f>ROUNDDOWN($I28*N$5*入所収入!I80*31/1000,)</f>
        <v>0</v>
      </c>
      <c r="P28" s="445">
        <f>ROUNDDOWN($I28*O$5*入所収入!I80*31/1000,)</f>
        <v>0</v>
      </c>
      <c r="Q28" s="444">
        <f>ROUNDDOWN($I28*P$5*入所収入!I80*30/1000,)</f>
        <v>0</v>
      </c>
      <c r="R28" s="444">
        <f>ROUNDDOWN($I28*Q$5*入所収入!I80*31/1000,)</f>
        <v>0</v>
      </c>
      <c r="S28" s="445">
        <f>ROUNDDOWN($I28*R$5*入所収入!I80*30/1000,)</f>
        <v>0</v>
      </c>
      <c r="T28" s="445">
        <f>ROUNDDOWN($I28*S$5*入所収入!I80*31/1000,)</f>
        <v>0</v>
      </c>
      <c r="U28" s="445">
        <f>ROUNDDOWN($I28*T$5*入所収入!I80*31/1000,)</f>
        <v>0</v>
      </c>
      <c r="V28" s="446">
        <f>ROUNDDOWN($I28*U$5*入所収入!I8028/1000,)</f>
        <v>0</v>
      </c>
      <c r="W28" s="447">
        <f t="shared" si="10"/>
        <v>0</v>
      </c>
    </row>
    <row r="29" spans="1:23" ht="17.100000000000001" customHeight="1">
      <c r="A29" s="415"/>
      <c r="B29" s="966"/>
      <c r="C29" s="981"/>
      <c r="D29" s="500" t="s">
        <v>252</v>
      </c>
      <c r="E29" s="510"/>
      <c r="F29" s="510"/>
      <c r="G29" s="511"/>
      <c r="H29" s="487"/>
      <c r="I29" s="488">
        <f>入所収入!H81</f>
        <v>1970</v>
      </c>
      <c r="J29" s="489" t="s">
        <v>238</v>
      </c>
      <c r="K29" s="512">
        <v>0</v>
      </c>
      <c r="L29" s="513">
        <f>ROUNDDOWN($I29*K$5*入所収入!I81*30/1000,)</f>
        <v>0</v>
      </c>
      <c r="M29" s="514">
        <f>ROUNDDOWN($I29*L$5*入所収入!I81*31/1000,)</f>
        <v>0</v>
      </c>
      <c r="N29" s="514">
        <f>ROUNDDOWN($I29*M$5*入所収入!I81*30/1000,)</f>
        <v>0</v>
      </c>
      <c r="O29" s="514">
        <f>ROUNDDOWN($I29*N$5*入所収入!I81*31/1000,)</f>
        <v>0</v>
      </c>
      <c r="P29" s="514">
        <f>ROUNDDOWN($I29*O$5*入所収入!I81*31/1000,)</f>
        <v>0</v>
      </c>
      <c r="Q29" s="513">
        <f>ROUNDDOWN($I29*P$5*入所収入!I81*30/1000,)</f>
        <v>0</v>
      </c>
      <c r="R29" s="513">
        <f>ROUNDDOWN($I29*Q$5*入所収入!I81*31/1000,)</f>
        <v>0</v>
      </c>
      <c r="S29" s="514">
        <f>ROUNDDOWN($I29*R$5*入所収入!I81*30/1000,)</f>
        <v>0</v>
      </c>
      <c r="T29" s="514">
        <f>ROUNDDOWN($I29*S$5*入所収入!I81*31/1000,)</f>
        <v>0</v>
      </c>
      <c r="U29" s="514">
        <f>ROUNDDOWN($I29*T$5*入所収入!I81*31/1000,)</f>
        <v>0</v>
      </c>
      <c r="V29" s="515">
        <f>ROUNDDOWN($I29*U$5*入所収入!I81*28/1000,)</f>
        <v>0</v>
      </c>
      <c r="W29" s="447">
        <f>SUM(K29:V29)</f>
        <v>0</v>
      </c>
    </row>
    <row r="30" spans="1:23" ht="17.100000000000001" customHeight="1">
      <c r="A30" s="415"/>
      <c r="B30" s="966"/>
      <c r="C30" s="973" t="s">
        <v>251</v>
      </c>
      <c r="D30" s="500" t="s">
        <v>33</v>
      </c>
      <c r="E30" s="510"/>
      <c r="F30" s="510"/>
      <c r="G30" s="511"/>
      <c r="H30" s="487"/>
      <c r="I30" s="488">
        <f>入所収入!H82</f>
        <v>0</v>
      </c>
      <c r="J30" s="489" t="s">
        <v>238</v>
      </c>
      <c r="K30" s="512">
        <v>0</v>
      </c>
      <c r="L30" s="513">
        <f>ROUNDDOWN($I30*K$5*入所収入!I82*30/1000,)</f>
        <v>0</v>
      </c>
      <c r="M30" s="514">
        <f>ROUNDDOWN($I30*L$5*入所収入!I82*31/1000,)</f>
        <v>0</v>
      </c>
      <c r="N30" s="514">
        <f>ROUNDDOWN($I30*M$5*入所収入!I82*30/1000,)</f>
        <v>0</v>
      </c>
      <c r="O30" s="514">
        <f>ROUNDDOWN($I30*N$5*入所収入!I82*31/1000,)</f>
        <v>0</v>
      </c>
      <c r="P30" s="514">
        <f>ROUNDDOWN($I30*O$5*入所収入!I82*31/1000,)</f>
        <v>0</v>
      </c>
      <c r="Q30" s="513">
        <f>ROUNDDOWN($I30*P$5*入所収入!I82*30/1000,)</f>
        <v>0</v>
      </c>
      <c r="R30" s="513">
        <f>ROUNDDOWN($I30*Q$5*入所収入!I82*31/1000,)</f>
        <v>0</v>
      </c>
      <c r="S30" s="514">
        <f>ROUNDDOWN($I30*R$5*入所収入!I82*30/1000,)</f>
        <v>0</v>
      </c>
      <c r="T30" s="514">
        <f>ROUNDDOWN($I30*S$5*入所収入!I82*31/1000,)</f>
        <v>0</v>
      </c>
      <c r="U30" s="514">
        <f>ROUNDDOWN($I30*T$5*入所収入!I82*31/1000,)</f>
        <v>0</v>
      </c>
      <c r="V30" s="515">
        <f>ROUNDDOWN($I30*U$5*入所収入!I82*28/1000,)</f>
        <v>0</v>
      </c>
      <c r="W30" s="447">
        <f>SUM(K30:V30)</f>
        <v>0</v>
      </c>
    </row>
    <row r="31" spans="1:23" ht="17.100000000000001" customHeight="1">
      <c r="A31" s="415"/>
      <c r="B31" s="966"/>
      <c r="C31" s="973"/>
      <c r="D31" s="500" t="s">
        <v>252</v>
      </c>
      <c r="E31" s="510"/>
      <c r="F31" s="510"/>
      <c r="G31" s="511"/>
      <c r="H31" s="487"/>
      <c r="I31" s="488">
        <f>入所収入!H83</f>
        <v>1640</v>
      </c>
      <c r="J31" s="489" t="s">
        <v>238</v>
      </c>
      <c r="K31" s="512">
        <v>0</v>
      </c>
      <c r="L31" s="513">
        <f>ROUNDDOWN($I31*K$5*入所収入!I83*30/1000,)</f>
        <v>0</v>
      </c>
      <c r="M31" s="514">
        <f>ROUNDDOWN($I31*L$5*入所収入!I83*31/1000,)</f>
        <v>0</v>
      </c>
      <c r="N31" s="514">
        <f>ROUNDDOWN($I31*M$5*入所収入!I83*30/1000,)</f>
        <v>0</v>
      </c>
      <c r="O31" s="514">
        <f>ROUNDDOWN($I31*N$5*入所収入!I83*31/1000,)</f>
        <v>0</v>
      </c>
      <c r="P31" s="514">
        <f>ROUNDDOWN($I31*O$5*入所収入!I83*31/1000,)</f>
        <v>0</v>
      </c>
      <c r="Q31" s="513">
        <f>ROUNDDOWN($I31*P$5*入所収入!I83*30/1000,)</f>
        <v>0</v>
      </c>
      <c r="R31" s="513">
        <f>ROUNDDOWN($I31*Q$5*入所収入!I83*31/1000,)</f>
        <v>0</v>
      </c>
      <c r="S31" s="514">
        <f>ROUNDDOWN($I31*R$5*入所収入!I83*30/1000,)</f>
        <v>0</v>
      </c>
      <c r="T31" s="514">
        <f>ROUNDDOWN($I31*S$5*入所収入!I83*31/1000,)</f>
        <v>0</v>
      </c>
      <c r="U31" s="514">
        <f>ROUNDDOWN($I31*T$5*入所収入!I83*31/1000,)</f>
        <v>0</v>
      </c>
      <c r="V31" s="515">
        <f>ROUNDDOWN($I31*U$5*入所収入!I83*28/1000,)</f>
        <v>0</v>
      </c>
      <c r="W31" s="447">
        <f>SUM(K31:V31)</f>
        <v>0</v>
      </c>
    </row>
    <row r="32" spans="1:23" ht="17.100000000000001" customHeight="1">
      <c r="A32" s="415"/>
      <c r="B32" s="966"/>
      <c r="C32" s="973" t="s">
        <v>249</v>
      </c>
      <c r="D32" s="500" t="s">
        <v>33</v>
      </c>
      <c r="E32" s="510"/>
      <c r="F32" s="510"/>
      <c r="G32" s="511"/>
      <c r="H32" s="487"/>
      <c r="I32" s="488">
        <f>入所収入!H84</f>
        <v>0</v>
      </c>
      <c r="J32" s="489" t="s">
        <v>238</v>
      </c>
      <c r="K32" s="512">
        <v>0</v>
      </c>
      <c r="L32" s="513">
        <f>ROUNDDOWN($I32*K$5*入所収入!I84*30/1000,)</f>
        <v>0</v>
      </c>
      <c r="M32" s="514">
        <f>ROUNDDOWN($I32*L$5*入所収入!I84*31/1000,)</f>
        <v>0</v>
      </c>
      <c r="N32" s="514">
        <f>ROUNDDOWN($I32*M$5*入所収入!I84*30/1000,)</f>
        <v>0</v>
      </c>
      <c r="O32" s="514">
        <f>ROUNDDOWN($I32*N$5*入所収入!I84*31/1000,)</f>
        <v>0</v>
      </c>
      <c r="P32" s="514">
        <f>ROUNDDOWN($I32*O$5*入所収入!I84*31/1000,)</f>
        <v>0</v>
      </c>
      <c r="Q32" s="513">
        <f>ROUNDDOWN($I32*P$5*入所収入!I84*30/1000,)</f>
        <v>0</v>
      </c>
      <c r="R32" s="513">
        <f>ROUNDDOWN($I32*Q$5*入所収入!I84*31/1000,)</f>
        <v>0</v>
      </c>
      <c r="S32" s="514">
        <f>ROUNDDOWN($I32*R$5*入所収入!I84*30/1000,)</f>
        <v>0</v>
      </c>
      <c r="T32" s="514">
        <f>ROUNDDOWN($I32*S$5*入所収入!I84*31/1000,)</f>
        <v>0</v>
      </c>
      <c r="U32" s="514">
        <f>ROUNDDOWN($I32*T$5*入所収入!I84*31/1000,)</f>
        <v>0</v>
      </c>
      <c r="V32" s="515">
        <f>ROUNDDOWN($I32*U$5*入所収入!I84*28/1000,)</f>
        <v>0</v>
      </c>
      <c r="W32" s="447">
        <f>SUM(K32:V32)</f>
        <v>0</v>
      </c>
    </row>
    <row r="33" spans="1:23" ht="17.100000000000001" customHeight="1">
      <c r="A33" s="415"/>
      <c r="B33" s="966"/>
      <c r="C33" s="973"/>
      <c r="D33" s="500" t="s">
        <v>252</v>
      </c>
      <c r="E33" s="510"/>
      <c r="F33" s="510"/>
      <c r="G33" s="511"/>
      <c r="H33" s="487"/>
      <c r="I33" s="488">
        <f>入所収入!H85</f>
        <v>370</v>
      </c>
      <c r="J33" s="489" t="s">
        <v>238</v>
      </c>
      <c r="K33" s="512">
        <v>0</v>
      </c>
      <c r="L33" s="513">
        <f>ROUNDDOWN($I33*K$5*入所収入!I85*30/1000,)</f>
        <v>0</v>
      </c>
      <c r="M33" s="514">
        <f>ROUNDDOWN($I33*L$5*入所収入!I85*31/1000,)</f>
        <v>0</v>
      </c>
      <c r="N33" s="514">
        <f>ROUNDDOWN($I33*M$5*入所収入!I85*30/1000,)</f>
        <v>0</v>
      </c>
      <c r="O33" s="514">
        <f>ROUNDDOWN($I33*N$5*入所収入!I85*31/1000,)</f>
        <v>0</v>
      </c>
      <c r="P33" s="514">
        <f>ROUNDDOWN($I33*O$5*入所収入!I85*31/1000,)</f>
        <v>0</v>
      </c>
      <c r="Q33" s="513">
        <f>ROUNDDOWN($I33*P$5*入所収入!I85*30/1000,)</f>
        <v>0</v>
      </c>
      <c r="R33" s="513">
        <f>ROUNDDOWN($I33*Q$5*入所収入!I85*31/1000,)</f>
        <v>0</v>
      </c>
      <c r="S33" s="514">
        <f>ROUNDDOWN($I33*R$5*入所収入!I85*30/1000,)</f>
        <v>0</v>
      </c>
      <c r="T33" s="514">
        <f>ROUNDDOWN($I33*S$5*入所収入!I85*31/1000,)</f>
        <v>0</v>
      </c>
      <c r="U33" s="514">
        <f>ROUNDDOWN($I33*T$5*入所収入!I85*31/1000,)</f>
        <v>0</v>
      </c>
      <c r="V33" s="515">
        <f>ROUNDDOWN($I33*U$5*入所収入!I85*28/1000,)</f>
        <v>0</v>
      </c>
      <c r="W33" s="447">
        <f>SUM(K33:V33)</f>
        <v>0</v>
      </c>
    </row>
    <row r="34" spans="1:23" ht="17.100000000000001" customHeight="1">
      <c r="A34" s="415"/>
      <c r="B34" s="982"/>
      <c r="C34" s="967" t="s">
        <v>10</v>
      </c>
      <c r="D34" s="968"/>
      <c r="E34" s="968"/>
      <c r="F34" s="968"/>
      <c r="G34" s="969"/>
      <c r="H34" s="487"/>
      <c r="I34" s="519"/>
      <c r="J34" s="489" t="s">
        <v>238</v>
      </c>
      <c r="K34" s="512">
        <f>SUM(K28:K33)</f>
        <v>0</v>
      </c>
      <c r="L34" s="513">
        <f t="shared" ref="L34:W34" si="13">SUM(L28:L33)</f>
        <v>0</v>
      </c>
      <c r="M34" s="514">
        <f t="shared" si="13"/>
        <v>0</v>
      </c>
      <c r="N34" s="514">
        <f t="shared" si="13"/>
        <v>0</v>
      </c>
      <c r="O34" s="514">
        <f t="shared" si="13"/>
        <v>0</v>
      </c>
      <c r="P34" s="514">
        <f t="shared" si="13"/>
        <v>0</v>
      </c>
      <c r="Q34" s="513">
        <f t="shared" si="13"/>
        <v>0</v>
      </c>
      <c r="R34" s="513">
        <f t="shared" si="13"/>
        <v>0</v>
      </c>
      <c r="S34" s="514">
        <f t="shared" si="13"/>
        <v>0</v>
      </c>
      <c r="T34" s="514">
        <f t="shared" si="13"/>
        <v>0</v>
      </c>
      <c r="U34" s="514">
        <f t="shared" si="13"/>
        <v>0</v>
      </c>
      <c r="V34" s="515">
        <f t="shared" si="13"/>
        <v>0</v>
      </c>
      <c r="W34" s="447">
        <f t="shared" si="13"/>
        <v>0</v>
      </c>
    </row>
    <row r="35" spans="1:23" ht="17.100000000000001" customHeight="1">
      <c r="A35" s="415"/>
      <c r="B35" s="965" t="s">
        <v>30</v>
      </c>
      <c r="C35" s="500" t="s">
        <v>33</v>
      </c>
      <c r="D35" s="500"/>
      <c r="E35" s="500"/>
      <c r="F35" s="500"/>
      <c r="G35" s="501"/>
      <c r="H35" s="420"/>
      <c r="I35" s="422">
        <f>入所収入!H88</f>
        <v>0</v>
      </c>
      <c r="J35" s="425" t="s">
        <v>238</v>
      </c>
      <c r="K35" s="448">
        <v>0</v>
      </c>
      <c r="L35" s="449">
        <f>ROUNDDOWN($I35*入所収入!I88*K$5*30/1000,)</f>
        <v>0</v>
      </c>
      <c r="M35" s="427">
        <f>ROUNDDOWN($I35*入所収入!I88*L$5*31/1000,)</f>
        <v>0</v>
      </c>
      <c r="N35" s="427">
        <f>ROUNDDOWN($I35*入所収入!I88*M$5*30/1000,)</f>
        <v>0</v>
      </c>
      <c r="O35" s="427">
        <f>ROUNDDOWN($I35*入所収入!I88*N$5*31/1000,)</f>
        <v>0</v>
      </c>
      <c r="P35" s="427">
        <f>ROUNDDOWN($I35*入所収入!I88*O$5*31/1000,)</f>
        <v>0</v>
      </c>
      <c r="Q35" s="449">
        <f>ROUNDDOWN($I35*入所収入!I88*P$5*30/1000,)</f>
        <v>0</v>
      </c>
      <c r="R35" s="449">
        <f>ROUNDDOWN($I35*入所収入!I88*Q$5*31/1000,)</f>
        <v>0</v>
      </c>
      <c r="S35" s="427">
        <f>ROUNDDOWN($I35*入所収入!I88*R$5*30/1000,)</f>
        <v>0</v>
      </c>
      <c r="T35" s="427">
        <f>ROUNDDOWN($I35*入所収入!I88*S$5*31/1000,)</f>
        <v>0</v>
      </c>
      <c r="U35" s="427">
        <f>ROUNDDOWN($I35*入所収入!I88*T$5*31/1000,)</f>
        <v>0</v>
      </c>
      <c r="V35" s="428">
        <f>ROUNDDOWN($I35*入所収入!I88*U$5*28/1000,)</f>
        <v>0</v>
      </c>
      <c r="W35" s="429">
        <f t="shared" si="10"/>
        <v>0</v>
      </c>
    </row>
    <row r="36" spans="1:23" ht="17.100000000000001" customHeight="1">
      <c r="A36" s="415"/>
      <c r="B36" s="966"/>
      <c r="C36" s="500" t="s">
        <v>252</v>
      </c>
      <c r="D36" s="500"/>
      <c r="E36" s="500"/>
      <c r="F36" s="500"/>
      <c r="G36" s="501"/>
      <c r="H36" s="420"/>
      <c r="I36" s="422">
        <f>入所収入!H89</f>
        <v>1380</v>
      </c>
      <c r="J36" s="425" t="s">
        <v>238</v>
      </c>
      <c r="K36" s="448">
        <v>0</v>
      </c>
      <c r="L36" s="449">
        <f>ROUNDDOWN($I36*入所収入!I89*K$5*30/1000,)</f>
        <v>0</v>
      </c>
      <c r="M36" s="427">
        <f>ROUNDDOWN($I36*入所収入!I89*L$5*31/1000,)</f>
        <v>0</v>
      </c>
      <c r="N36" s="427">
        <f>ROUNDDOWN($I36*入所収入!I89*M$5*30/1000,)</f>
        <v>0</v>
      </c>
      <c r="O36" s="427">
        <f>ROUNDDOWN($I36*入所収入!I89*N$5*31/1000,)</f>
        <v>0</v>
      </c>
      <c r="P36" s="427">
        <f>ROUNDDOWN($I36*入所収入!I89*O$5*31/1000,)</f>
        <v>0</v>
      </c>
      <c r="Q36" s="449">
        <f>ROUNDDOWN($I36*入所収入!I89*P$5*30/1000,)</f>
        <v>0</v>
      </c>
      <c r="R36" s="449">
        <f>ROUNDDOWN($I36*入所収入!I89*Q$5*31/1000,)</f>
        <v>0</v>
      </c>
      <c r="S36" s="427">
        <f>ROUNDDOWN($I36*入所収入!I89*R$5*30/1000,)</f>
        <v>0</v>
      </c>
      <c r="T36" s="427">
        <f>ROUNDDOWN($I36*入所収入!I89*S$5*31/1000,)</f>
        <v>0</v>
      </c>
      <c r="U36" s="427">
        <f>ROUNDDOWN($I36*入所収入!I89*T$5*31/1000,)</f>
        <v>0</v>
      </c>
      <c r="V36" s="428">
        <f>ROUNDDOWN($I36*入所収入!I89*U$5*28/1000,)</f>
        <v>0</v>
      </c>
      <c r="W36" s="429">
        <f>SUM(K36:V36)</f>
        <v>0</v>
      </c>
    </row>
    <row r="37" spans="1:23" ht="17.100000000000001" customHeight="1">
      <c r="A37" s="415"/>
      <c r="B37" s="982"/>
      <c r="C37" s="967" t="s">
        <v>10</v>
      </c>
      <c r="D37" s="968"/>
      <c r="E37" s="968"/>
      <c r="F37" s="968"/>
      <c r="G37" s="969"/>
      <c r="H37" s="420"/>
      <c r="I37" s="498"/>
      <c r="J37" s="425" t="s">
        <v>238</v>
      </c>
      <c r="K37" s="448">
        <f>SUM(K35:K36)</f>
        <v>0</v>
      </c>
      <c r="L37" s="449">
        <f t="shared" ref="L37:W37" si="14">SUM(L35:L36)</f>
        <v>0</v>
      </c>
      <c r="M37" s="427">
        <f t="shared" si="14"/>
        <v>0</v>
      </c>
      <c r="N37" s="427">
        <f t="shared" si="14"/>
        <v>0</v>
      </c>
      <c r="O37" s="427">
        <f t="shared" si="14"/>
        <v>0</v>
      </c>
      <c r="P37" s="427">
        <f t="shared" si="14"/>
        <v>0</v>
      </c>
      <c r="Q37" s="449">
        <f t="shared" si="14"/>
        <v>0</v>
      </c>
      <c r="R37" s="449">
        <f t="shared" si="14"/>
        <v>0</v>
      </c>
      <c r="S37" s="427">
        <f t="shared" si="14"/>
        <v>0</v>
      </c>
      <c r="T37" s="427">
        <f t="shared" si="14"/>
        <v>0</v>
      </c>
      <c r="U37" s="427">
        <f t="shared" si="14"/>
        <v>0</v>
      </c>
      <c r="V37" s="428">
        <f t="shared" si="14"/>
        <v>0</v>
      </c>
      <c r="W37" s="429">
        <f t="shared" si="14"/>
        <v>0</v>
      </c>
    </row>
    <row r="38" spans="1:23" ht="17.100000000000001" customHeight="1">
      <c r="A38" s="415"/>
      <c r="B38" s="1002" t="s">
        <v>31</v>
      </c>
      <c r="C38" s="1003"/>
      <c r="D38" s="1003"/>
      <c r="E38" s="1003"/>
      <c r="F38" s="1003"/>
      <c r="G38" s="1004"/>
      <c r="H38" s="420"/>
      <c r="I38" s="422">
        <f>入所収入!H92</f>
        <v>0</v>
      </c>
      <c r="J38" s="425" t="s">
        <v>238</v>
      </c>
      <c r="K38" s="448">
        <v>0</v>
      </c>
      <c r="L38" s="449">
        <f>ROUNDDOWN($I38*入所収入!I92*K$5*30/1000,)</f>
        <v>0</v>
      </c>
      <c r="M38" s="427">
        <f>ROUNDDOWN($I38*入所収入!I92*L$5*31/1000,)</f>
        <v>0</v>
      </c>
      <c r="N38" s="427">
        <f>ROUNDDOWN($I38*入所収入!I92*M$5*30/1000,)</f>
        <v>0</v>
      </c>
      <c r="O38" s="427">
        <f>ROUNDDOWN($I38*入所収入!I92*N$5*31/1000,)</f>
        <v>0</v>
      </c>
      <c r="P38" s="427">
        <f>ROUNDDOWN($I38*入所収入!I92*O$5*31/1000,)</f>
        <v>0</v>
      </c>
      <c r="Q38" s="449">
        <f>ROUNDDOWN($I38*入所収入!I92*P$5*30/1000,)</f>
        <v>0</v>
      </c>
      <c r="R38" s="449">
        <f>ROUNDDOWN($I38*入所収入!I92*Q$5*31/1000,)</f>
        <v>0</v>
      </c>
      <c r="S38" s="427">
        <f>ROUNDDOWN($I38*入所収入!I92*R$5*30/1000,)</f>
        <v>0</v>
      </c>
      <c r="T38" s="427">
        <f>ROUNDDOWN($I38*入所収入!I92*S$5*31/1000,)</f>
        <v>0</v>
      </c>
      <c r="U38" s="427">
        <f>ROUNDDOWN($I38*入所収入!I92*T$5*31/1000,)</f>
        <v>0</v>
      </c>
      <c r="V38" s="428">
        <f>ROUNDDOWN($I38*入所収入!I92*U$5*28/1000,)</f>
        <v>0</v>
      </c>
      <c r="W38" s="429">
        <f t="shared" si="10"/>
        <v>0</v>
      </c>
    </row>
    <row r="39" spans="1:23" ht="17.100000000000001" customHeight="1">
      <c r="A39" s="415"/>
      <c r="B39" s="974" t="s">
        <v>83</v>
      </c>
      <c r="C39" s="975"/>
      <c r="D39" s="975"/>
      <c r="E39" s="975"/>
      <c r="F39" s="975"/>
      <c r="G39" s="976"/>
      <c r="H39" s="430"/>
      <c r="I39" s="450">
        <f>入所収入!H94</f>
        <v>0</v>
      </c>
      <c r="J39" s="432" t="s">
        <v>238</v>
      </c>
      <c r="K39" s="451">
        <v>0</v>
      </c>
      <c r="L39" s="452">
        <f>ROUNDDOWN($I39*入所収入!I94*K$5*30/1000,)</f>
        <v>0</v>
      </c>
      <c r="M39" s="453">
        <f>ROUNDDOWN($I39*入所収入!I94*L$5*31/1000,)</f>
        <v>0</v>
      </c>
      <c r="N39" s="453">
        <f>ROUNDDOWN($I39*入所収入!I94*M$5*30/1000,)</f>
        <v>0</v>
      </c>
      <c r="O39" s="453">
        <f>ROUNDDOWN($I39*入所収入!I94*N$5*31/1000,)</f>
        <v>0</v>
      </c>
      <c r="P39" s="453">
        <f>ROUNDDOWN($I39*入所収入!I94*O$5*31/1000,)</f>
        <v>0</v>
      </c>
      <c r="Q39" s="452">
        <f>ROUNDDOWN($I39*入所収入!I94*P$5*30/1000,)</f>
        <v>0</v>
      </c>
      <c r="R39" s="452">
        <f>ROUNDDOWN($I39*入所収入!I94*Q$5*31/1000,)</f>
        <v>0</v>
      </c>
      <c r="S39" s="453">
        <f>ROUNDDOWN($I39*入所収入!I94*R$5*30/1000,)</f>
        <v>0</v>
      </c>
      <c r="T39" s="453">
        <f>ROUNDDOWN($I39*入所収入!I94*S$5*31/1000,)</f>
        <v>0</v>
      </c>
      <c r="U39" s="453">
        <f>ROUNDDOWN($I39*入所収入!I94*T$5*31/1000,)</f>
        <v>0</v>
      </c>
      <c r="V39" s="454">
        <f>ROUNDDOWN($I39*入所収入!I94*U$5*28/1000,)</f>
        <v>0</v>
      </c>
      <c r="W39" s="433">
        <f t="shared" si="10"/>
        <v>0</v>
      </c>
    </row>
    <row r="40" spans="1:23" ht="17.100000000000001" customHeight="1">
      <c r="A40" s="977" t="s">
        <v>260</v>
      </c>
      <c r="B40" s="978"/>
      <c r="C40" s="978"/>
      <c r="D40" s="978"/>
      <c r="E40" s="978"/>
      <c r="F40" s="978"/>
      <c r="G40" s="978"/>
      <c r="H40" s="978"/>
      <c r="I40" s="978"/>
      <c r="J40" s="979"/>
      <c r="K40" s="434">
        <f>SUM(K34,K37,K38,K39)</f>
        <v>0</v>
      </c>
      <c r="L40" s="435">
        <f t="shared" ref="L40:V40" si="15">SUM(L34,L37,L38,L39)</f>
        <v>0</v>
      </c>
      <c r="M40" s="436">
        <f t="shared" si="15"/>
        <v>0</v>
      </c>
      <c r="N40" s="436">
        <f t="shared" si="15"/>
        <v>0</v>
      </c>
      <c r="O40" s="437">
        <f t="shared" si="15"/>
        <v>0</v>
      </c>
      <c r="P40" s="436">
        <f t="shared" si="15"/>
        <v>0</v>
      </c>
      <c r="Q40" s="435">
        <f t="shared" si="15"/>
        <v>0</v>
      </c>
      <c r="R40" s="435">
        <f t="shared" si="15"/>
        <v>0</v>
      </c>
      <c r="S40" s="436">
        <f t="shared" si="15"/>
        <v>0</v>
      </c>
      <c r="T40" s="436">
        <f t="shared" si="15"/>
        <v>0</v>
      </c>
      <c r="U40" s="437">
        <f t="shared" si="15"/>
        <v>0</v>
      </c>
      <c r="V40" s="437">
        <f t="shared" si="15"/>
        <v>0</v>
      </c>
      <c r="W40" s="438">
        <f t="shared" si="10"/>
        <v>0</v>
      </c>
    </row>
    <row r="41" spans="1:23" ht="17.100000000000001" customHeight="1" thickBot="1">
      <c r="A41" s="988" t="s">
        <v>239</v>
      </c>
      <c r="B41" s="989"/>
      <c r="C41" s="989"/>
      <c r="D41" s="989"/>
      <c r="E41" s="989"/>
      <c r="F41" s="989"/>
      <c r="G41" s="989"/>
      <c r="H41" s="989"/>
      <c r="I41" s="989"/>
      <c r="J41" s="990"/>
      <c r="K41" s="455">
        <f>SUM(K40,K27)</f>
        <v>0</v>
      </c>
      <c r="L41" s="456">
        <f t="shared" ref="L41:V41" si="16">SUM(L40,L27)</f>
        <v>0</v>
      </c>
      <c r="M41" s="457">
        <f t="shared" si="16"/>
        <v>0</v>
      </c>
      <c r="N41" s="457">
        <f t="shared" si="16"/>
        <v>0</v>
      </c>
      <c r="O41" s="458">
        <f t="shared" si="16"/>
        <v>0</v>
      </c>
      <c r="P41" s="457">
        <f t="shared" si="16"/>
        <v>0</v>
      </c>
      <c r="Q41" s="456">
        <f t="shared" si="16"/>
        <v>0</v>
      </c>
      <c r="R41" s="456">
        <f t="shared" si="16"/>
        <v>0</v>
      </c>
      <c r="S41" s="457">
        <f t="shared" si="16"/>
        <v>0</v>
      </c>
      <c r="T41" s="457">
        <f t="shared" si="16"/>
        <v>0</v>
      </c>
      <c r="U41" s="458">
        <f t="shared" si="16"/>
        <v>0</v>
      </c>
      <c r="V41" s="458">
        <f t="shared" si="16"/>
        <v>0</v>
      </c>
      <c r="W41" s="459">
        <f t="shared" si="10"/>
        <v>0</v>
      </c>
    </row>
    <row r="42" spans="1:23" ht="2.25" customHeight="1">
      <c r="A42" s="460"/>
      <c r="B42" s="460"/>
      <c r="C42" s="460"/>
      <c r="D42" s="460"/>
      <c r="E42" s="460"/>
      <c r="F42" s="460"/>
      <c r="G42" s="460"/>
      <c r="H42" s="460"/>
      <c r="I42" s="460"/>
      <c r="J42" s="460"/>
      <c r="K42" s="461"/>
      <c r="L42" s="461"/>
      <c r="M42" s="461"/>
      <c r="N42" s="461"/>
      <c r="O42" s="461"/>
      <c r="P42" s="461"/>
    </row>
    <row r="43" spans="1:23" ht="17.25" customHeight="1" thickBot="1">
      <c r="A43" s="397" t="s">
        <v>243</v>
      </c>
      <c r="B43" s="462"/>
      <c r="C43" s="462"/>
      <c r="D43" s="462"/>
      <c r="E43" s="462"/>
      <c r="F43" s="462"/>
      <c r="G43" s="462"/>
      <c r="H43" s="462"/>
      <c r="I43" s="462"/>
      <c r="J43" s="462"/>
      <c r="K43" s="463"/>
      <c r="L43" s="464" t="s">
        <v>210</v>
      </c>
      <c r="M43" s="400">
        <f>通所収入!F13</f>
        <v>10.83</v>
      </c>
      <c r="N43" s="465"/>
      <c r="O43" s="391"/>
      <c r="P43" s="391"/>
      <c r="V43" s="401"/>
      <c r="W43" s="402" t="s">
        <v>121</v>
      </c>
    </row>
    <row r="44" spans="1:23" ht="17.25" customHeight="1" thickBot="1">
      <c r="A44" s="957"/>
      <c r="B44" s="958"/>
      <c r="C44" s="958"/>
      <c r="D44" s="958"/>
      <c r="E44" s="958"/>
      <c r="F44" s="958"/>
      <c r="G44" s="958"/>
      <c r="H44" s="959" t="s">
        <v>211</v>
      </c>
      <c r="I44" s="960"/>
      <c r="J44" s="961"/>
      <c r="K44" s="403" t="str">
        <f t="shared" ref="K44:W44" si="17">K4</f>
        <v>４月</v>
      </c>
      <c r="L44" s="404" t="str">
        <f t="shared" si="17"/>
        <v>５月</v>
      </c>
      <c r="M44" s="404" t="str">
        <f t="shared" si="17"/>
        <v>６月</v>
      </c>
      <c r="N44" s="404" t="str">
        <f t="shared" si="17"/>
        <v>７月</v>
      </c>
      <c r="O44" s="404" t="str">
        <f t="shared" si="17"/>
        <v>８月</v>
      </c>
      <c r="P44" s="404" t="str">
        <f t="shared" si="17"/>
        <v>９月</v>
      </c>
      <c r="Q44" s="404" t="str">
        <f t="shared" si="17"/>
        <v>１０月</v>
      </c>
      <c r="R44" s="404" t="str">
        <f t="shared" si="17"/>
        <v>１１月</v>
      </c>
      <c r="S44" s="404" t="str">
        <f t="shared" si="17"/>
        <v>１２月</v>
      </c>
      <c r="T44" s="404" t="str">
        <f t="shared" si="17"/>
        <v>１月</v>
      </c>
      <c r="U44" s="404" t="str">
        <f t="shared" si="17"/>
        <v>２月</v>
      </c>
      <c r="V44" s="405" t="str">
        <f t="shared" si="17"/>
        <v>３月</v>
      </c>
      <c r="W44" s="405" t="str">
        <f t="shared" si="17"/>
        <v>年度計</v>
      </c>
    </row>
    <row r="45" spans="1:23" ht="17.25" customHeight="1">
      <c r="A45" s="1000" t="s">
        <v>225</v>
      </c>
      <c r="B45" s="1001"/>
      <c r="C45" s="508"/>
      <c r="D45" s="466">
        <f>老健の収支表!G13</f>
        <v>0</v>
      </c>
      <c r="E45" s="467" t="s">
        <v>226</v>
      </c>
      <c r="F45" s="467"/>
      <c r="G45" s="467"/>
      <c r="H45" s="963" t="s">
        <v>123</v>
      </c>
      <c r="I45" s="963"/>
      <c r="J45" s="964"/>
      <c r="K45" s="468"/>
      <c r="L45" s="469"/>
      <c r="M45" s="470"/>
      <c r="N45" s="470"/>
      <c r="O45" s="471"/>
      <c r="P45" s="470"/>
      <c r="Q45" s="472"/>
      <c r="R45" s="469"/>
      <c r="S45" s="470"/>
      <c r="T45" s="470"/>
      <c r="U45" s="471"/>
      <c r="V45" s="471"/>
      <c r="W45" s="414"/>
    </row>
    <row r="46" spans="1:23" ht="17.25" customHeight="1">
      <c r="A46" s="439"/>
      <c r="B46" s="473" t="s">
        <v>198</v>
      </c>
      <c r="C46" s="474"/>
      <c r="D46" s="474"/>
      <c r="E46" s="474"/>
      <c r="F46" s="474"/>
      <c r="G46" s="474"/>
      <c r="H46" s="474"/>
      <c r="I46" s="475" t="s">
        <v>240</v>
      </c>
      <c r="J46" s="544" t="s">
        <v>269</v>
      </c>
      <c r="K46" s="477"/>
      <c r="L46" s="478"/>
      <c r="M46" s="479"/>
      <c r="N46" s="479"/>
      <c r="O46" s="479"/>
      <c r="P46" s="478"/>
      <c r="Q46" s="480"/>
      <c r="R46" s="478"/>
      <c r="S46" s="479"/>
      <c r="T46" s="479"/>
      <c r="U46" s="479"/>
      <c r="V46" s="479"/>
      <c r="W46" s="481"/>
    </row>
    <row r="47" spans="1:23" ht="17.25" customHeight="1">
      <c r="A47" s="415"/>
      <c r="B47" s="482"/>
      <c r="C47" s="420" t="s">
        <v>0</v>
      </c>
      <c r="D47" s="420"/>
      <c r="E47" s="421" t="s">
        <v>241</v>
      </c>
      <c r="F47" s="422">
        <f>通所収入!I22</f>
        <v>0</v>
      </c>
      <c r="G47" s="423" t="s">
        <v>231</v>
      </c>
      <c r="H47" s="420"/>
      <c r="I47" s="424">
        <f>通所収入!G22</f>
        <v>726</v>
      </c>
      <c r="J47" s="425" t="s">
        <v>232</v>
      </c>
      <c r="K47" s="426">
        <v>0</v>
      </c>
      <c r="L47" s="427">
        <f>ROUNDDOWN($F47*$I47*255/12*$M$43*K$45*0.1/1000,)</f>
        <v>0</v>
      </c>
      <c r="M47" s="427">
        <f t="shared" ref="M47:V47" si="18">ROUNDDOWN($F47*$I47*255/12*$M$43*L$45*0.1/1000+$F47*$I47*255/12*$M$43*K$45*0.9/1000,)</f>
        <v>0</v>
      </c>
      <c r="N47" s="427">
        <f t="shared" si="18"/>
        <v>0</v>
      </c>
      <c r="O47" s="427">
        <f t="shared" si="18"/>
        <v>0</v>
      </c>
      <c r="P47" s="427">
        <f t="shared" si="18"/>
        <v>0</v>
      </c>
      <c r="Q47" s="427">
        <f t="shared" si="18"/>
        <v>0</v>
      </c>
      <c r="R47" s="427">
        <f t="shared" si="18"/>
        <v>0</v>
      </c>
      <c r="S47" s="427">
        <f t="shared" si="18"/>
        <v>0</v>
      </c>
      <c r="T47" s="427">
        <f t="shared" si="18"/>
        <v>0</v>
      </c>
      <c r="U47" s="427">
        <f t="shared" si="18"/>
        <v>0</v>
      </c>
      <c r="V47" s="428">
        <f t="shared" si="18"/>
        <v>0</v>
      </c>
      <c r="W47" s="429">
        <f t="shared" ref="W47:W63" si="19">SUM(K47:V47)</f>
        <v>0</v>
      </c>
    </row>
    <row r="48" spans="1:23" ht="17.25" customHeight="1">
      <c r="A48" s="415"/>
      <c r="B48" s="483"/>
      <c r="C48" s="420" t="s">
        <v>1</v>
      </c>
      <c r="D48" s="420"/>
      <c r="E48" s="421" t="s">
        <v>234</v>
      </c>
      <c r="F48" s="422">
        <f>通所収入!I23</f>
        <v>0</v>
      </c>
      <c r="G48" s="423" t="s">
        <v>231</v>
      </c>
      <c r="H48" s="420"/>
      <c r="I48" s="424">
        <f>通所収入!G23</f>
        <v>875</v>
      </c>
      <c r="J48" s="425" t="s">
        <v>232</v>
      </c>
      <c r="K48" s="426">
        <v>0</v>
      </c>
      <c r="L48" s="427">
        <f>ROUNDDOWN($F48*$I48*255/12*$M$43*K$45*0.1/1000,)</f>
        <v>0</v>
      </c>
      <c r="M48" s="427">
        <f t="shared" ref="M48:V48" si="20">ROUNDDOWN($F48*$I48*255/12*$M$43*L$45*0.1/1000+$F48*$I48*255/12*$M$43*K$45*0.9/1000,)</f>
        <v>0</v>
      </c>
      <c r="N48" s="427">
        <f t="shared" si="20"/>
        <v>0</v>
      </c>
      <c r="O48" s="427">
        <f t="shared" si="20"/>
        <v>0</v>
      </c>
      <c r="P48" s="427">
        <f t="shared" si="20"/>
        <v>0</v>
      </c>
      <c r="Q48" s="427">
        <f t="shared" si="20"/>
        <v>0</v>
      </c>
      <c r="R48" s="427">
        <f t="shared" si="20"/>
        <v>0</v>
      </c>
      <c r="S48" s="427">
        <f t="shared" si="20"/>
        <v>0</v>
      </c>
      <c r="T48" s="427">
        <f t="shared" si="20"/>
        <v>0</v>
      </c>
      <c r="U48" s="427">
        <f t="shared" si="20"/>
        <v>0</v>
      </c>
      <c r="V48" s="428">
        <f t="shared" si="20"/>
        <v>0</v>
      </c>
      <c r="W48" s="429">
        <f t="shared" si="19"/>
        <v>0</v>
      </c>
    </row>
    <row r="49" spans="1:23" ht="17.25" customHeight="1">
      <c r="A49" s="415"/>
      <c r="B49" s="483"/>
      <c r="C49" s="420" t="s">
        <v>2</v>
      </c>
      <c r="D49" s="420"/>
      <c r="E49" s="421" t="s">
        <v>234</v>
      </c>
      <c r="F49" s="422">
        <f>通所収入!I24</f>
        <v>0</v>
      </c>
      <c r="G49" s="423" t="s">
        <v>231</v>
      </c>
      <c r="H49" s="420"/>
      <c r="I49" s="424">
        <f>通所収入!G24</f>
        <v>1022</v>
      </c>
      <c r="J49" s="425" t="s">
        <v>232</v>
      </c>
      <c r="K49" s="426">
        <v>0</v>
      </c>
      <c r="L49" s="427">
        <f>ROUNDDOWN($F49*$I49*255/12*$M$43*K$45*0.1/1000,)</f>
        <v>0</v>
      </c>
      <c r="M49" s="427">
        <f t="shared" ref="M49:V49" si="21">ROUNDDOWN($F49*$I49*255/12*$M$43*L$45*0.1/1000+$F49*$I49*255/12*$M$43*K$45*0.9/1000,)</f>
        <v>0</v>
      </c>
      <c r="N49" s="427">
        <f t="shared" si="21"/>
        <v>0</v>
      </c>
      <c r="O49" s="427">
        <f t="shared" si="21"/>
        <v>0</v>
      </c>
      <c r="P49" s="427">
        <f t="shared" si="21"/>
        <v>0</v>
      </c>
      <c r="Q49" s="427">
        <f t="shared" si="21"/>
        <v>0</v>
      </c>
      <c r="R49" s="427">
        <f t="shared" si="21"/>
        <v>0</v>
      </c>
      <c r="S49" s="427">
        <f t="shared" si="21"/>
        <v>0</v>
      </c>
      <c r="T49" s="427">
        <f t="shared" si="21"/>
        <v>0</v>
      </c>
      <c r="U49" s="427">
        <f t="shared" si="21"/>
        <v>0</v>
      </c>
      <c r="V49" s="428">
        <f t="shared" si="21"/>
        <v>0</v>
      </c>
      <c r="W49" s="429">
        <f t="shared" si="19"/>
        <v>0</v>
      </c>
    </row>
    <row r="50" spans="1:23" ht="17.25" customHeight="1">
      <c r="A50" s="415"/>
      <c r="B50" s="483"/>
      <c r="C50" s="420" t="s">
        <v>3</v>
      </c>
      <c r="D50" s="420"/>
      <c r="E50" s="421" t="s">
        <v>234</v>
      </c>
      <c r="F50" s="422">
        <f>通所収入!I25</f>
        <v>0</v>
      </c>
      <c r="G50" s="423" t="s">
        <v>231</v>
      </c>
      <c r="H50" s="420"/>
      <c r="I50" s="424">
        <f>通所収入!G25</f>
        <v>1173</v>
      </c>
      <c r="J50" s="425" t="s">
        <v>232</v>
      </c>
      <c r="K50" s="426">
        <v>0</v>
      </c>
      <c r="L50" s="427">
        <f>ROUNDDOWN($F50*$I50*255/12*$M$43*K$45*0.1/1000,)</f>
        <v>0</v>
      </c>
      <c r="M50" s="427">
        <f t="shared" ref="M50:V50" si="22">ROUNDDOWN($F50*$I50*255/12*$M$43*L$45*0.1/1000+$F50*$I50*255/12*$M$43*K$45*0.9/1000,)</f>
        <v>0</v>
      </c>
      <c r="N50" s="427">
        <f t="shared" si="22"/>
        <v>0</v>
      </c>
      <c r="O50" s="427">
        <f t="shared" si="22"/>
        <v>0</v>
      </c>
      <c r="P50" s="427">
        <f t="shared" si="22"/>
        <v>0</v>
      </c>
      <c r="Q50" s="427">
        <f t="shared" si="22"/>
        <v>0</v>
      </c>
      <c r="R50" s="427">
        <f t="shared" si="22"/>
        <v>0</v>
      </c>
      <c r="S50" s="427">
        <f t="shared" si="22"/>
        <v>0</v>
      </c>
      <c r="T50" s="427">
        <f t="shared" si="22"/>
        <v>0</v>
      </c>
      <c r="U50" s="427">
        <f t="shared" si="22"/>
        <v>0</v>
      </c>
      <c r="V50" s="428">
        <f t="shared" si="22"/>
        <v>0</v>
      </c>
      <c r="W50" s="429">
        <f t="shared" si="19"/>
        <v>0</v>
      </c>
    </row>
    <row r="51" spans="1:23" ht="17.25" customHeight="1">
      <c r="A51" s="415"/>
      <c r="B51" s="483"/>
      <c r="C51" s="420" t="s">
        <v>4</v>
      </c>
      <c r="D51" s="420"/>
      <c r="E51" s="421" t="s">
        <v>234</v>
      </c>
      <c r="F51" s="422">
        <f>通所収入!I26</f>
        <v>0</v>
      </c>
      <c r="G51" s="423" t="s">
        <v>231</v>
      </c>
      <c r="H51" s="420"/>
      <c r="I51" s="424">
        <f>通所収入!G26</f>
        <v>1321</v>
      </c>
      <c r="J51" s="425" t="s">
        <v>232</v>
      </c>
      <c r="K51" s="426">
        <v>0</v>
      </c>
      <c r="L51" s="427">
        <f>ROUNDDOWN($F51*$I51*255/12*$M$43*K$45*0.1/1000,)</f>
        <v>0</v>
      </c>
      <c r="M51" s="427">
        <f>ROUNDDOWN($F51*$I51*255/12*$M$43*L$45*0.1/1000+$F51*$I51*255/12*$M$43*K$45*0.9/1000,)</f>
        <v>0</v>
      </c>
      <c r="N51" s="427">
        <f t="shared" ref="N51:V51" si="23">ROUNDDOWN($F51*$I51*255/12*$M$43*M$45*0.1/1000+$F51*$I51*255/12*$M$43*L$45*0.9/1000,)</f>
        <v>0</v>
      </c>
      <c r="O51" s="427">
        <f t="shared" si="23"/>
        <v>0</v>
      </c>
      <c r="P51" s="427">
        <f t="shared" si="23"/>
        <v>0</v>
      </c>
      <c r="Q51" s="427">
        <f t="shared" si="23"/>
        <v>0</v>
      </c>
      <c r="R51" s="427">
        <f t="shared" si="23"/>
        <v>0</v>
      </c>
      <c r="S51" s="427">
        <f t="shared" si="23"/>
        <v>0</v>
      </c>
      <c r="T51" s="427">
        <f t="shared" si="23"/>
        <v>0</v>
      </c>
      <c r="U51" s="427">
        <f t="shared" si="23"/>
        <v>0</v>
      </c>
      <c r="V51" s="428">
        <f t="shared" si="23"/>
        <v>0</v>
      </c>
      <c r="W51" s="429">
        <f t="shared" si="19"/>
        <v>0</v>
      </c>
    </row>
    <row r="52" spans="1:23" ht="17.25" customHeight="1">
      <c r="A52" s="415"/>
      <c r="B52" s="483"/>
      <c r="C52" s="420" t="s">
        <v>52</v>
      </c>
      <c r="D52" s="420"/>
      <c r="E52" s="421" t="s">
        <v>234</v>
      </c>
      <c r="F52" s="422">
        <f>通所収入!J33</f>
        <v>0</v>
      </c>
      <c r="G52" s="423" t="s">
        <v>231</v>
      </c>
      <c r="H52" s="420"/>
      <c r="I52" s="424">
        <f>通所収入!E33</f>
        <v>1812</v>
      </c>
      <c r="J52" s="425" t="s">
        <v>232</v>
      </c>
      <c r="K52" s="426">
        <v>0</v>
      </c>
      <c r="L52" s="427">
        <f>ROUNDDOWN($F52*$I52*$M$43*K$45*0.1/1000,)</f>
        <v>0</v>
      </c>
      <c r="M52" s="427">
        <f>ROUNDDOWN($F52*$I52*$M$43*L$45*0.1/1000+$F52*$I52*$M$43*K$45*0.9/1000,)</f>
        <v>0</v>
      </c>
      <c r="N52" s="427">
        <f t="shared" ref="N52:V52" si="24">ROUNDDOWN($F52*$I52*$M$43*M$45*0.1/1000+$F52*$I52*$M$43*L$45*0.9/1000,)</f>
        <v>0</v>
      </c>
      <c r="O52" s="427">
        <f>ROUNDDOWN($F52*$I52*$M$43*N$45*0.1/1000+$F52*$I52*$M$43*M$45*0.9/1000,)</f>
        <v>0</v>
      </c>
      <c r="P52" s="427">
        <f t="shared" si="24"/>
        <v>0</v>
      </c>
      <c r="Q52" s="427">
        <f t="shared" si="24"/>
        <v>0</v>
      </c>
      <c r="R52" s="427">
        <f t="shared" si="24"/>
        <v>0</v>
      </c>
      <c r="S52" s="427">
        <f>ROUNDDOWN($F52*$I52*$M$43*R$45*0.1/1000+$F52*$I52*$M$43*Q$45*0.9/1000,)</f>
        <v>0</v>
      </c>
      <c r="T52" s="427">
        <f t="shared" si="24"/>
        <v>0</v>
      </c>
      <c r="U52" s="427">
        <f t="shared" si="24"/>
        <v>0</v>
      </c>
      <c r="V52" s="428">
        <f t="shared" si="24"/>
        <v>0</v>
      </c>
      <c r="W52" s="429">
        <f t="shared" si="19"/>
        <v>0</v>
      </c>
    </row>
    <row r="53" spans="1:23" ht="17.25" customHeight="1">
      <c r="A53" s="415"/>
      <c r="B53" s="495"/>
      <c r="C53" s="420" t="s">
        <v>53</v>
      </c>
      <c r="D53" s="420"/>
      <c r="E53" s="421" t="s">
        <v>234</v>
      </c>
      <c r="F53" s="422">
        <f>通所収入!J34</f>
        <v>0</v>
      </c>
      <c r="G53" s="423" t="s">
        <v>231</v>
      </c>
      <c r="H53" s="420"/>
      <c r="I53" s="424">
        <f>通所収入!E34</f>
        <v>3715</v>
      </c>
      <c r="J53" s="425" t="s">
        <v>232</v>
      </c>
      <c r="K53" s="426">
        <v>0</v>
      </c>
      <c r="L53" s="427">
        <f>ROUNDDOWN($F53*$I53*$M$43*K$45*0.1/1000,)</f>
        <v>0</v>
      </c>
      <c r="M53" s="427">
        <f>ROUNDDOWN($F53*$I53*$M$43*L$45*0.1/1000+$F53*$I53*$M$43*K$45*0.9/1000,)</f>
        <v>0</v>
      </c>
      <c r="N53" s="427">
        <f t="shared" ref="N53:V53" si="25">ROUNDDOWN($F53*$I53*$M$43*M$45*0.1/1000+$F53*$I53*$M$43*L$45*0.9/1000,)</f>
        <v>0</v>
      </c>
      <c r="O53" s="427">
        <f t="shared" si="25"/>
        <v>0</v>
      </c>
      <c r="P53" s="427">
        <f t="shared" si="25"/>
        <v>0</v>
      </c>
      <c r="Q53" s="427">
        <f t="shared" si="25"/>
        <v>0</v>
      </c>
      <c r="R53" s="427">
        <f t="shared" si="25"/>
        <v>0</v>
      </c>
      <c r="S53" s="427">
        <f>ROUNDDOWN($F53*$I53*$M$43*R$45*0.1/1000+$F53*$I53*$M$43*Q$45*0.9/1000,)</f>
        <v>0</v>
      </c>
      <c r="T53" s="427">
        <f t="shared" si="25"/>
        <v>0</v>
      </c>
      <c r="U53" s="427">
        <f t="shared" si="25"/>
        <v>0</v>
      </c>
      <c r="V53" s="428">
        <f t="shared" si="25"/>
        <v>0</v>
      </c>
      <c r="W53" s="429">
        <f t="shared" si="19"/>
        <v>0</v>
      </c>
    </row>
    <row r="54" spans="1:23" ht="17.25" customHeight="1">
      <c r="A54" s="415"/>
      <c r="B54" s="993" t="s">
        <v>236</v>
      </c>
      <c r="C54" s="520"/>
      <c r="D54" s="517"/>
      <c r="E54" s="421" t="s">
        <v>230</v>
      </c>
      <c r="F54" s="521">
        <f>通所収入!J46</f>
        <v>0</v>
      </c>
      <c r="G54" s="423" t="s">
        <v>259</v>
      </c>
      <c r="H54" s="420"/>
      <c r="I54" s="424">
        <f>通所収入!G46</f>
        <v>0</v>
      </c>
      <c r="J54" s="425" t="s">
        <v>232</v>
      </c>
      <c r="K54" s="426">
        <v>0</v>
      </c>
      <c r="L54" s="427">
        <f>ROUNDDOWN($D$45*$I54*255/12*$M$43*K$45*F54*0.1/1000,)</f>
        <v>0</v>
      </c>
      <c r="M54" s="427">
        <f>ROUNDDOWN($D$45*$I54*255/12*$M$43*$F54*L$45*0.1/1000+$D$45*$I54*255/12*$M$43*$F54*K$45*0.9/1000,)</f>
        <v>0</v>
      </c>
      <c r="N54" s="427">
        <f t="shared" ref="N54:V54" si="26">ROUNDDOWN($D$45*$I54*255/12*$M$43*$F54*M$45*0.1/1000+$D$45*$I54*255/12*$M$43*$F54*L$45*0.9/1000,)</f>
        <v>0</v>
      </c>
      <c r="O54" s="427">
        <f t="shared" si="26"/>
        <v>0</v>
      </c>
      <c r="P54" s="427">
        <f t="shared" si="26"/>
        <v>0</v>
      </c>
      <c r="Q54" s="427">
        <f t="shared" si="26"/>
        <v>0</v>
      </c>
      <c r="R54" s="427">
        <f t="shared" si="26"/>
        <v>0</v>
      </c>
      <c r="S54" s="427">
        <f t="shared" si="26"/>
        <v>0</v>
      </c>
      <c r="T54" s="427">
        <f t="shared" si="26"/>
        <v>0</v>
      </c>
      <c r="U54" s="427">
        <f t="shared" si="26"/>
        <v>0</v>
      </c>
      <c r="V54" s="428">
        <f t="shared" si="26"/>
        <v>0</v>
      </c>
      <c r="W54" s="429">
        <f t="shared" si="19"/>
        <v>0</v>
      </c>
    </row>
    <row r="55" spans="1:23" ht="17.25" customHeight="1">
      <c r="A55" s="415"/>
      <c r="B55" s="994"/>
      <c r="C55" s="983"/>
      <c r="D55" s="984"/>
      <c r="E55" s="421" t="s">
        <v>230</v>
      </c>
      <c r="F55" s="521">
        <f>通所収入!J47</f>
        <v>0</v>
      </c>
      <c r="G55" s="423" t="s">
        <v>259</v>
      </c>
      <c r="H55" s="430"/>
      <c r="I55" s="424">
        <f>通所収入!G47</f>
        <v>0</v>
      </c>
      <c r="J55" s="425" t="s">
        <v>232</v>
      </c>
      <c r="K55" s="448">
        <v>0</v>
      </c>
      <c r="L55" s="427">
        <f>ROUNDDOWN($D$45*$I55*255/12*$M$43*K$45*F55*0.1/1000,)</f>
        <v>0</v>
      </c>
      <c r="M55" s="427">
        <f>ROUNDDOWN($D$45*$I55*255/12*$M$43*$F55*L$45*0.1/1000+$D$45*$I55*255/12*$M$43*$F55*K$45*0.9/1000,)</f>
        <v>0</v>
      </c>
      <c r="N55" s="427">
        <f t="shared" ref="N55:V55" si="27">ROUNDDOWN($D$45*$I55*255/12*$M$43*$F55*M$45*0.1/1000+$D$45*$I55*255/12*$M$43*$F55*L$45*0.9/1000,)</f>
        <v>0</v>
      </c>
      <c r="O55" s="427">
        <f t="shared" si="27"/>
        <v>0</v>
      </c>
      <c r="P55" s="427">
        <f t="shared" si="27"/>
        <v>0</v>
      </c>
      <c r="Q55" s="427">
        <f t="shared" si="27"/>
        <v>0</v>
      </c>
      <c r="R55" s="427">
        <f t="shared" si="27"/>
        <v>0</v>
      </c>
      <c r="S55" s="427">
        <f t="shared" si="27"/>
        <v>0</v>
      </c>
      <c r="T55" s="427">
        <f t="shared" si="27"/>
        <v>0</v>
      </c>
      <c r="U55" s="427">
        <f t="shared" si="27"/>
        <v>0</v>
      </c>
      <c r="V55" s="428">
        <f t="shared" si="27"/>
        <v>0</v>
      </c>
      <c r="W55" s="429">
        <f t="shared" si="19"/>
        <v>0</v>
      </c>
    </row>
    <row r="56" spans="1:23" ht="17.25" customHeight="1">
      <c r="A56" s="415"/>
      <c r="B56" s="994"/>
      <c r="C56" s="520">
        <f>通所収入!C48</f>
        <v>0</v>
      </c>
      <c r="D56" s="496"/>
      <c r="E56" s="496"/>
      <c r="F56" s="496"/>
      <c r="G56" s="497"/>
      <c r="H56" s="430"/>
      <c r="I56" s="424">
        <f>通所収入!G48</f>
        <v>0</v>
      </c>
      <c r="J56" s="425" t="s">
        <v>232</v>
      </c>
      <c r="K56" s="448">
        <v>0</v>
      </c>
      <c r="L56" s="427">
        <f t="shared" ref="L56:U57" si="28">ROUNDDOWN($D$45*$I56*30*$M$43*K$45*0.1/1000,)</f>
        <v>0</v>
      </c>
      <c r="M56" s="427">
        <f t="shared" si="28"/>
        <v>0</v>
      </c>
      <c r="N56" s="427">
        <f t="shared" si="28"/>
        <v>0</v>
      </c>
      <c r="O56" s="427">
        <f t="shared" si="28"/>
        <v>0</v>
      </c>
      <c r="P56" s="427">
        <f t="shared" si="28"/>
        <v>0</v>
      </c>
      <c r="Q56" s="427">
        <f t="shared" si="28"/>
        <v>0</v>
      </c>
      <c r="R56" s="427">
        <f t="shared" si="28"/>
        <v>0</v>
      </c>
      <c r="S56" s="427">
        <f t="shared" si="28"/>
        <v>0</v>
      </c>
      <c r="T56" s="427">
        <f t="shared" si="28"/>
        <v>0</v>
      </c>
      <c r="U56" s="427">
        <f t="shared" si="28"/>
        <v>0</v>
      </c>
      <c r="V56" s="428">
        <f>ROUNDDOWN($D$45*$I56*30*$M$43*U$45*0.1/1000,)</f>
        <v>0</v>
      </c>
      <c r="W56" s="429">
        <f t="shared" si="19"/>
        <v>0</v>
      </c>
    </row>
    <row r="57" spans="1:23" ht="17.25" customHeight="1">
      <c r="A57" s="415"/>
      <c r="B57" s="994"/>
      <c r="C57" s="520">
        <f>通所収入!C49</f>
        <v>0</v>
      </c>
      <c r="D57" s="496"/>
      <c r="E57" s="496"/>
      <c r="F57" s="496"/>
      <c r="G57" s="497"/>
      <c r="H57" s="430"/>
      <c r="I57" s="424">
        <f>通所収入!G49</f>
        <v>0</v>
      </c>
      <c r="J57" s="425" t="s">
        <v>232</v>
      </c>
      <c r="K57" s="448">
        <v>0</v>
      </c>
      <c r="L57" s="427">
        <f t="shared" si="28"/>
        <v>0</v>
      </c>
      <c r="M57" s="427">
        <f t="shared" si="28"/>
        <v>0</v>
      </c>
      <c r="N57" s="427">
        <f t="shared" si="28"/>
        <v>0</v>
      </c>
      <c r="O57" s="427">
        <f t="shared" si="28"/>
        <v>0</v>
      </c>
      <c r="P57" s="427">
        <f t="shared" si="28"/>
        <v>0</v>
      </c>
      <c r="Q57" s="427">
        <f t="shared" si="28"/>
        <v>0</v>
      </c>
      <c r="R57" s="427">
        <f t="shared" si="28"/>
        <v>0</v>
      </c>
      <c r="S57" s="427">
        <f t="shared" si="28"/>
        <v>0</v>
      </c>
      <c r="T57" s="427">
        <f t="shared" si="28"/>
        <v>0</v>
      </c>
      <c r="U57" s="427">
        <f t="shared" si="28"/>
        <v>0</v>
      </c>
      <c r="V57" s="428">
        <f>ROUNDDOWN($D$45*$I57*30*$M$43*U$45*0.1/1000,)</f>
        <v>0</v>
      </c>
      <c r="W57" s="429">
        <f t="shared" si="19"/>
        <v>0</v>
      </c>
    </row>
    <row r="58" spans="1:23" ht="17.25" customHeight="1">
      <c r="A58" s="415"/>
      <c r="B58" s="995"/>
      <c r="C58" s="516">
        <f>通所収入!C50</f>
        <v>0</v>
      </c>
      <c r="D58" s="504"/>
      <c r="E58" s="504"/>
      <c r="F58" s="504"/>
      <c r="G58" s="505"/>
      <c r="H58" s="484"/>
      <c r="I58" s="649">
        <f>通所収入!G50</f>
        <v>0</v>
      </c>
      <c r="J58" s="432" t="s">
        <v>232</v>
      </c>
      <c r="K58" s="448">
        <v>0</v>
      </c>
      <c r="L58" s="427">
        <f>ROUNDDOWN(SUM(K47:K55)*$I58*0.1,0)</f>
        <v>0</v>
      </c>
      <c r="M58" s="427">
        <f t="shared" ref="M58:V58" si="29">ROUNDDOWN(SUM(L47:L55)*$I58*0.1+SUM(K47:K55)*$I58*0.9,0)</f>
        <v>0</v>
      </c>
      <c r="N58" s="427">
        <f t="shared" si="29"/>
        <v>0</v>
      </c>
      <c r="O58" s="427">
        <f t="shared" si="29"/>
        <v>0</v>
      </c>
      <c r="P58" s="427">
        <f t="shared" si="29"/>
        <v>0</v>
      </c>
      <c r="Q58" s="427">
        <f t="shared" si="29"/>
        <v>0</v>
      </c>
      <c r="R58" s="427">
        <f t="shared" si="29"/>
        <v>0</v>
      </c>
      <c r="S58" s="427">
        <f t="shared" si="29"/>
        <v>0</v>
      </c>
      <c r="T58" s="427">
        <f t="shared" si="29"/>
        <v>0</v>
      </c>
      <c r="U58" s="427">
        <f t="shared" si="29"/>
        <v>0</v>
      </c>
      <c r="V58" s="428">
        <f t="shared" si="29"/>
        <v>0</v>
      </c>
      <c r="W58" s="485">
        <f t="shared" si="19"/>
        <v>0</v>
      </c>
    </row>
    <row r="59" spans="1:23" ht="17.25" customHeight="1">
      <c r="A59" s="977" t="s">
        <v>242</v>
      </c>
      <c r="B59" s="978"/>
      <c r="C59" s="978"/>
      <c r="D59" s="978"/>
      <c r="E59" s="978"/>
      <c r="F59" s="978"/>
      <c r="G59" s="978"/>
      <c r="H59" s="978"/>
      <c r="I59" s="978"/>
      <c r="J59" s="979"/>
      <c r="K59" s="434">
        <f t="shared" ref="K59:V59" si="30">SUM(K47:K58)</f>
        <v>0</v>
      </c>
      <c r="L59" s="436">
        <f t="shared" si="30"/>
        <v>0</v>
      </c>
      <c r="M59" s="436">
        <f t="shared" si="30"/>
        <v>0</v>
      </c>
      <c r="N59" s="436">
        <f t="shared" si="30"/>
        <v>0</v>
      </c>
      <c r="O59" s="437">
        <f t="shared" si="30"/>
        <v>0</v>
      </c>
      <c r="P59" s="436">
        <f t="shared" si="30"/>
        <v>0</v>
      </c>
      <c r="Q59" s="435">
        <f t="shared" si="30"/>
        <v>0</v>
      </c>
      <c r="R59" s="436">
        <f t="shared" si="30"/>
        <v>0</v>
      </c>
      <c r="S59" s="436">
        <f t="shared" si="30"/>
        <v>0</v>
      </c>
      <c r="T59" s="436">
        <f t="shared" si="30"/>
        <v>0</v>
      </c>
      <c r="U59" s="437">
        <f t="shared" si="30"/>
        <v>0</v>
      </c>
      <c r="V59" s="486">
        <f t="shared" si="30"/>
        <v>0</v>
      </c>
      <c r="W59" s="438">
        <f t="shared" si="19"/>
        <v>0</v>
      </c>
    </row>
    <row r="60" spans="1:23" ht="17.25" customHeight="1">
      <c r="A60" s="439"/>
      <c r="B60" s="996" t="s">
        <v>30</v>
      </c>
      <c r="C60" s="997"/>
      <c r="D60" s="997"/>
      <c r="E60" s="997"/>
      <c r="F60" s="997"/>
      <c r="G60" s="998"/>
      <c r="H60" s="487"/>
      <c r="I60" s="488">
        <f>通所収入!L64</f>
        <v>0</v>
      </c>
      <c r="J60" s="489" t="s">
        <v>238</v>
      </c>
      <c r="K60" s="443">
        <v>0</v>
      </c>
      <c r="L60" s="445">
        <f>ROUNDDOWN($I60*通所収入!I64*K$45*255/12/1000,)</f>
        <v>0</v>
      </c>
      <c r="M60" s="445">
        <f>ROUNDDOWN($I60*通所収入!I64*L$45*255/12/1000,)</f>
        <v>0</v>
      </c>
      <c r="N60" s="445">
        <f>ROUNDDOWN($I60*通所収入!I64*M$45*255/12/1000,)</f>
        <v>0</v>
      </c>
      <c r="O60" s="446">
        <f>ROUNDDOWN($I60*通所収入!I64*N$45*255/12/1000,)</f>
        <v>0</v>
      </c>
      <c r="P60" s="445">
        <f>ROUNDDOWN($I60*通所収入!I64*O$45*255/12/1000,)</f>
        <v>0</v>
      </c>
      <c r="Q60" s="444">
        <f>ROUNDDOWN($I60*通所収入!I64*P$45*255/12/1000,)</f>
        <v>0</v>
      </c>
      <c r="R60" s="445">
        <f>ROUNDDOWN($I60*通所収入!I64*Q$45*255/12/1000,)</f>
        <v>0</v>
      </c>
      <c r="S60" s="445">
        <f>ROUNDDOWN($I60*通所収入!I64*R$45*255/12/1000,)</f>
        <v>0</v>
      </c>
      <c r="T60" s="445">
        <f>ROUNDDOWN($I60*通所収入!I64*S$45*255/12/1000,)</f>
        <v>0</v>
      </c>
      <c r="U60" s="446">
        <f>ROUNDDOWN($I60*通所収入!I64*T$45*255/12/1000,)</f>
        <v>0</v>
      </c>
      <c r="V60" s="490">
        <f>ROUNDDOWN($I60*通所収入!I64*U$45*255/12/1000,)</f>
        <v>0</v>
      </c>
      <c r="W60" s="491">
        <f t="shared" si="19"/>
        <v>0</v>
      </c>
    </row>
    <row r="61" spans="1:23" ht="17.25" customHeight="1">
      <c r="A61" s="415"/>
      <c r="B61" s="1002" t="s">
        <v>117</v>
      </c>
      <c r="C61" s="1003"/>
      <c r="D61" s="1003"/>
      <c r="E61" s="1003"/>
      <c r="F61" s="1003"/>
      <c r="G61" s="1004"/>
      <c r="H61" s="420"/>
      <c r="I61" s="422">
        <f>通所収入!L66</f>
        <v>0</v>
      </c>
      <c r="J61" s="425" t="s">
        <v>238</v>
      </c>
      <c r="K61" s="448">
        <v>0</v>
      </c>
      <c r="L61" s="427">
        <f>ROUNDDOWN($I61*通所収入!I66*K$45*255/12/1000,)</f>
        <v>0</v>
      </c>
      <c r="M61" s="427">
        <f>ROUNDDOWN($I61*通所収入!I66*L$45*255/12/1000,)</f>
        <v>0</v>
      </c>
      <c r="N61" s="427">
        <f>ROUNDDOWN($I61*通所収入!I66*M$45*255/12/1000,)</f>
        <v>0</v>
      </c>
      <c r="O61" s="428">
        <f>ROUNDDOWN($I61*通所収入!I66*N$45*255/12/1000,)</f>
        <v>0</v>
      </c>
      <c r="P61" s="427">
        <f>ROUNDDOWN($I61*通所収入!I66*O$45*255/12/1000,)</f>
        <v>0</v>
      </c>
      <c r="Q61" s="449">
        <f>ROUNDDOWN($I61*通所収入!I66*P$45*255/12/1000,)</f>
        <v>0</v>
      </c>
      <c r="R61" s="427">
        <f>ROUNDDOWN($I61*通所収入!I66*Q$45*255/12/1000,)</f>
        <v>0</v>
      </c>
      <c r="S61" s="427">
        <f>ROUNDDOWN($I61*通所収入!I66*R$45*255/12/1000,)</f>
        <v>0</v>
      </c>
      <c r="T61" s="427">
        <f>ROUNDDOWN($I61*通所収入!I66*S$45*255/12/1000,)</f>
        <v>0</v>
      </c>
      <c r="U61" s="428">
        <f>ROUNDDOWN($I61*通所収入!I66*T$45*255/12/1000,)</f>
        <v>0</v>
      </c>
      <c r="V61" s="492">
        <f>ROUNDDOWN($I61*通所収入!I66*U$45*255/12/1000,)</f>
        <v>0</v>
      </c>
      <c r="W61" s="492">
        <f t="shared" si="19"/>
        <v>0</v>
      </c>
    </row>
    <row r="62" spans="1:23" ht="17.25" customHeight="1">
      <c r="A62" s="985" t="s">
        <v>260</v>
      </c>
      <c r="B62" s="986"/>
      <c r="C62" s="986"/>
      <c r="D62" s="986"/>
      <c r="E62" s="986"/>
      <c r="F62" s="986"/>
      <c r="G62" s="986"/>
      <c r="H62" s="986"/>
      <c r="I62" s="986"/>
      <c r="J62" s="987"/>
      <c r="K62" s="434">
        <f t="shared" ref="K62:V62" si="31">SUM(K60:K61)</f>
        <v>0</v>
      </c>
      <c r="L62" s="436">
        <f t="shared" si="31"/>
        <v>0</v>
      </c>
      <c r="M62" s="436">
        <f t="shared" si="31"/>
        <v>0</v>
      </c>
      <c r="N62" s="436">
        <f t="shared" si="31"/>
        <v>0</v>
      </c>
      <c r="O62" s="437">
        <f t="shared" si="31"/>
        <v>0</v>
      </c>
      <c r="P62" s="436">
        <f t="shared" si="31"/>
        <v>0</v>
      </c>
      <c r="Q62" s="435">
        <f t="shared" si="31"/>
        <v>0</v>
      </c>
      <c r="R62" s="436">
        <f t="shared" si="31"/>
        <v>0</v>
      </c>
      <c r="S62" s="436">
        <f t="shared" si="31"/>
        <v>0</v>
      </c>
      <c r="T62" s="436">
        <f t="shared" si="31"/>
        <v>0</v>
      </c>
      <c r="U62" s="437">
        <f t="shared" si="31"/>
        <v>0</v>
      </c>
      <c r="V62" s="486">
        <f t="shared" si="31"/>
        <v>0</v>
      </c>
      <c r="W62" s="438">
        <f t="shared" si="19"/>
        <v>0</v>
      </c>
    </row>
    <row r="63" spans="1:23" ht="17.25" customHeight="1" thickBot="1">
      <c r="A63" s="988" t="s">
        <v>239</v>
      </c>
      <c r="B63" s="989"/>
      <c r="C63" s="989"/>
      <c r="D63" s="989"/>
      <c r="E63" s="989"/>
      <c r="F63" s="989"/>
      <c r="G63" s="989"/>
      <c r="H63" s="989"/>
      <c r="I63" s="989"/>
      <c r="J63" s="990"/>
      <c r="K63" s="455">
        <f t="shared" ref="K63:V63" si="32">SUM(K62,K59)</f>
        <v>0</v>
      </c>
      <c r="L63" s="457">
        <f t="shared" si="32"/>
        <v>0</v>
      </c>
      <c r="M63" s="457">
        <f t="shared" si="32"/>
        <v>0</v>
      </c>
      <c r="N63" s="457">
        <f t="shared" si="32"/>
        <v>0</v>
      </c>
      <c r="O63" s="458">
        <f t="shared" si="32"/>
        <v>0</v>
      </c>
      <c r="P63" s="457">
        <f t="shared" si="32"/>
        <v>0</v>
      </c>
      <c r="Q63" s="456">
        <f t="shared" si="32"/>
        <v>0</v>
      </c>
      <c r="R63" s="457">
        <f t="shared" si="32"/>
        <v>0</v>
      </c>
      <c r="S63" s="457">
        <f t="shared" si="32"/>
        <v>0</v>
      </c>
      <c r="T63" s="457">
        <f t="shared" si="32"/>
        <v>0</v>
      </c>
      <c r="U63" s="458">
        <f t="shared" si="32"/>
        <v>0</v>
      </c>
      <c r="V63" s="493">
        <f t="shared" si="32"/>
        <v>0</v>
      </c>
      <c r="W63" s="459">
        <f t="shared" si="19"/>
        <v>0</v>
      </c>
    </row>
    <row r="64" spans="1:23" ht="17.25" customHeight="1">
      <c r="A64" s="593"/>
      <c r="B64" s="593"/>
      <c r="C64" s="593"/>
      <c r="D64" s="593"/>
      <c r="E64" s="593"/>
      <c r="F64" s="593"/>
      <c r="G64" s="593"/>
      <c r="H64" s="593"/>
      <c r="I64" s="593"/>
      <c r="J64" s="593"/>
      <c r="K64" s="592"/>
      <c r="L64" s="592"/>
      <c r="M64" s="592"/>
      <c r="N64" s="592"/>
      <c r="O64" s="592"/>
      <c r="P64" s="592"/>
      <c r="Q64" s="592"/>
      <c r="R64" s="592"/>
      <c r="S64" s="592"/>
      <c r="T64" s="592"/>
      <c r="U64" s="592"/>
      <c r="V64" s="592"/>
      <c r="W64" s="592"/>
    </row>
    <row r="65" spans="1:23" ht="17.25" customHeight="1" thickBot="1">
      <c r="A65" s="397" t="s">
        <v>300</v>
      </c>
      <c r="B65" s="462"/>
      <c r="C65" s="462"/>
      <c r="D65" s="462"/>
      <c r="E65" s="462"/>
      <c r="F65" s="462"/>
      <c r="G65" s="462"/>
      <c r="H65" s="462"/>
      <c r="I65" s="462"/>
      <c r="J65" s="462"/>
      <c r="K65" s="463"/>
      <c r="L65" s="464" t="s">
        <v>296</v>
      </c>
      <c r="M65" s="650"/>
      <c r="N65" s="465"/>
      <c r="O65" s="391"/>
      <c r="P65" s="391"/>
      <c r="V65" s="401"/>
      <c r="W65" s="402" t="s">
        <v>121</v>
      </c>
    </row>
    <row r="66" spans="1:23" ht="17.25" customHeight="1" thickBot="1">
      <c r="A66" s="957"/>
      <c r="B66" s="958"/>
      <c r="C66" s="958"/>
      <c r="D66" s="958"/>
      <c r="E66" s="958"/>
      <c r="F66" s="958"/>
      <c r="G66" s="958"/>
      <c r="H66" s="959" t="s">
        <v>211</v>
      </c>
      <c r="I66" s="960"/>
      <c r="J66" s="961"/>
      <c r="K66" s="403">
        <f t="shared" ref="K66:W66" si="33">K25</f>
        <v>0</v>
      </c>
      <c r="L66" s="404">
        <f t="shared" si="33"/>
        <v>0</v>
      </c>
      <c r="M66" s="404">
        <f t="shared" si="33"/>
        <v>0</v>
      </c>
      <c r="N66" s="404">
        <f t="shared" si="33"/>
        <v>0</v>
      </c>
      <c r="O66" s="404">
        <f t="shared" si="33"/>
        <v>0</v>
      </c>
      <c r="P66" s="404">
        <f t="shared" si="33"/>
        <v>0</v>
      </c>
      <c r="Q66" s="404">
        <f t="shared" si="33"/>
        <v>0</v>
      </c>
      <c r="R66" s="404">
        <f t="shared" si="33"/>
        <v>0</v>
      </c>
      <c r="S66" s="404">
        <f t="shared" si="33"/>
        <v>0</v>
      </c>
      <c r="T66" s="404">
        <f t="shared" si="33"/>
        <v>0</v>
      </c>
      <c r="U66" s="404">
        <f t="shared" si="33"/>
        <v>0</v>
      </c>
      <c r="V66" s="405">
        <f t="shared" si="33"/>
        <v>0</v>
      </c>
      <c r="W66" s="405">
        <f t="shared" si="33"/>
        <v>0</v>
      </c>
    </row>
    <row r="67" spans="1:23" ht="17.25" customHeight="1">
      <c r="A67" s="1000" t="s">
        <v>225</v>
      </c>
      <c r="B67" s="1001"/>
      <c r="C67" s="555"/>
      <c r="D67" s="466">
        <f>訪問看護の収支表!G14</f>
        <v>0</v>
      </c>
      <c r="E67" s="467" t="s">
        <v>226</v>
      </c>
      <c r="F67" s="467"/>
      <c r="G67" s="467"/>
      <c r="H67" s="963" t="s">
        <v>123</v>
      </c>
      <c r="I67" s="963"/>
      <c r="J67" s="964"/>
      <c r="K67" s="468"/>
      <c r="L67" s="469"/>
      <c r="M67" s="470"/>
      <c r="N67" s="470"/>
      <c r="O67" s="471"/>
      <c r="P67" s="470"/>
      <c r="Q67" s="472"/>
      <c r="R67" s="469"/>
      <c r="S67" s="470"/>
      <c r="T67" s="470"/>
      <c r="U67" s="471"/>
      <c r="V67" s="471"/>
      <c r="W67" s="414"/>
    </row>
    <row r="68" spans="1:23" ht="18">
      <c r="A68" s="439"/>
      <c r="B68" s="473" t="s">
        <v>275</v>
      </c>
      <c r="C68" s="474"/>
      <c r="D68" s="474"/>
      <c r="E68" s="474"/>
      <c r="F68" s="474"/>
      <c r="G68" s="474"/>
      <c r="H68" s="474"/>
      <c r="I68" s="475" t="s">
        <v>240</v>
      </c>
      <c r="J68" s="544" t="s">
        <v>269</v>
      </c>
      <c r="K68" s="477"/>
      <c r="L68" s="478"/>
      <c r="M68" s="479"/>
      <c r="N68" s="479"/>
      <c r="O68" s="479"/>
      <c r="P68" s="478"/>
      <c r="Q68" s="480"/>
      <c r="R68" s="478"/>
      <c r="S68" s="479"/>
      <c r="T68" s="479"/>
      <c r="U68" s="479"/>
      <c r="V68" s="479"/>
      <c r="W68" s="481"/>
    </row>
    <row r="69" spans="1:23" ht="17.25" customHeight="1">
      <c r="A69" s="415"/>
      <c r="B69" s="482"/>
      <c r="C69" s="420" t="s">
        <v>283</v>
      </c>
      <c r="D69" s="420"/>
      <c r="E69" s="421" t="s">
        <v>241</v>
      </c>
      <c r="F69" s="422"/>
      <c r="G69" s="423" t="s">
        <v>231</v>
      </c>
      <c r="H69" s="420"/>
      <c r="I69" s="594" t="s">
        <v>281</v>
      </c>
      <c r="J69" s="425" t="s">
        <v>232</v>
      </c>
      <c r="K69" s="426"/>
      <c r="L69" s="427"/>
      <c r="M69" s="427"/>
      <c r="N69" s="427"/>
      <c r="O69" s="427"/>
      <c r="P69" s="427"/>
      <c r="Q69" s="427"/>
      <c r="R69" s="427"/>
      <c r="S69" s="427"/>
      <c r="T69" s="427"/>
      <c r="U69" s="427"/>
      <c r="V69" s="428"/>
      <c r="W69" s="429">
        <f t="shared" ref="W69:W85" si="34">SUM(K69:V69)</f>
        <v>0</v>
      </c>
    </row>
    <row r="70" spans="1:23" ht="17.25" customHeight="1">
      <c r="A70" s="415"/>
      <c r="B70" s="483"/>
      <c r="C70" s="420" t="s">
        <v>284</v>
      </c>
      <c r="D70" s="420"/>
      <c r="E70" s="421" t="s">
        <v>234</v>
      </c>
      <c r="F70" s="422"/>
      <c r="G70" s="423" t="s">
        <v>231</v>
      </c>
      <c r="H70" s="420"/>
      <c r="I70" s="594" t="s">
        <v>282</v>
      </c>
      <c r="J70" s="425" t="s">
        <v>232</v>
      </c>
      <c r="K70" s="426"/>
      <c r="L70" s="427"/>
      <c r="M70" s="427"/>
      <c r="N70" s="427"/>
      <c r="O70" s="427"/>
      <c r="P70" s="427"/>
      <c r="Q70" s="427"/>
      <c r="R70" s="427"/>
      <c r="S70" s="427"/>
      <c r="T70" s="427"/>
      <c r="U70" s="427"/>
      <c r="V70" s="428"/>
      <c r="W70" s="429">
        <f t="shared" si="34"/>
        <v>0</v>
      </c>
    </row>
    <row r="71" spans="1:23" ht="17.25" hidden="1" customHeight="1">
      <c r="A71" s="415"/>
      <c r="B71" s="483"/>
      <c r="C71" s="420" t="s">
        <v>2</v>
      </c>
      <c r="D71" s="420"/>
      <c r="E71" s="421" t="s">
        <v>234</v>
      </c>
      <c r="F71" s="422" t="e">
        <f>#REF!</f>
        <v>#REF!</v>
      </c>
      <c r="G71" s="423" t="s">
        <v>231</v>
      </c>
      <c r="H71" s="420"/>
      <c r="I71" s="424" t="e">
        <f>#REF!</f>
        <v>#REF!</v>
      </c>
      <c r="J71" s="425" t="s">
        <v>232</v>
      </c>
      <c r="K71" s="426"/>
      <c r="L71" s="427"/>
      <c r="M71" s="427"/>
      <c r="N71" s="427"/>
      <c r="O71" s="427"/>
      <c r="P71" s="427"/>
      <c r="Q71" s="427"/>
      <c r="R71" s="427"/>
      <c r="S71" s="427"/>
      <c r="T71" s="427"/>
      <c r="U71" s="427"/>
      <c r="V71" s="428"/>
      <c r="W71" s="429">
        <f t="shared" si="34"/>
        <v>0</v>
      </c>
    </row>
    <row r="72" spans="1:23" ht="17.25" hidden="1" customHeight="1">
      <c r="A72" s="415"/>
      <c r="B72" s="483"/>
      <c r="C72" s="420" t="s">
        <v>3</v>
      </c>
      <c r="D72" s="420"/>
      <c r="E72" s="421" t="s">
        <v>234</v>
      </c>
      <c r="F72" s="422" t="e">
        <f>#REF!</f>
        <v>#REF!</v>
      </c>
      <c r="G72" s="423" t="s">
        <v>231</v>
      </c>
      <c r="H72" s="420"/>
      <c r="I72" s="424" t="e">
        <f>#REF!</f>
        <v>#REF!</v>
      </c>
      <c r="J72" s="425" t="s">
        <v>232</v>
      </c>
      <c r="K72" s="426"/>
      <c r="L72" s="427"/>
      <c r="M72" s="427"/>
      <c r="N72" s="427"/>
      <c r="O72" s="427"/>
      <c r="P72" s="427"/>
      <c r="Q72" s="427"/>
      <c r="R72" s="427"/>
      <c r="S72" s="427"/>
      <c r="T72" s="427"/>
      <c r="U72" s="427"/>
      <c r="V72" s="428"/>
      <c r="W72" s="429">
        <f t="shared" si="34"/>
        <v>0</v>
      </c>
    </row>
    <row r="73" spans="1:23" ht="17.25" hidden="1" customHeight="1">
      <c r="A73" s="415"/>
      <c r="B73" s="483"/>
      <c r="C73" s="420" t="s">
        <v>4</v>
      </c>
      <c r="D73" s="420"/>
      <c r="E73" s="421" t="s">
        <v>234</v>
      </c>
      <c r="F73" s="422" t="e">
        <f>#REF!</f>
        <v>#REF!</v>
      </c>
      <c r="G73" s="423" t="s">
        <v>231</v>
      </c>
      <c r="H73" s="420"/>
      <c r="I73" s="424" t="e">
        <f>#REF!</f>
        <v>#REF!</v>
      </c>
      <c r="J73" s="425" t="s">
        <v>232</v>
      </c>
      <c r="K73" s="426"/>
      <c r="L73" s="427"/>
      <c r="M73" s="427"/>
      <c r="N73" s="427"/>
      <c r="O73" s="427"/>
      <c r="P73" s="427"/>
      <c r="Q73" s="427"/>
      <c r="R73" s="427"/>
      <c r="S73" s="427"/>
      <c r="T73" s="427"/>
      <c r="U73" s="427"/>
      <c r="V73" s="428"/>
      <c r="W73" s="429">
        <f t="shared" si="34"/>
        <v>0</v>
      </c>
    </row>
    <row r="74" spans="1:23" ht="17.25" hidden="1" customHeight="1">
      <c r="A74" s="415"/>
      <c r="B74" s="483"/>
      <c r="C74" s="420" t="s">
        <v>52</v>
      </c>
      <c r="D74" s="420"/>
      <c r="E74" s="421" t="s">
        <v>234</v>
      </c>
      <c r="F74" s="422" t="e">
        <f>#REF!</f>
        <v>#REF!</v>
      </c>
      <c r="G74" s="423" t="s">
        <v>231</v>
      </c>
      <c r="H74" s="420"/>
      <c r="I74" s="424" t="e">
        <f>#REF!</f>
        <v>#REF!</v>
      </c>
      <c r="J74" s="425" t="s">
        <v>232</v>
      </c>
      <c r="K74" s="426"/>
      <c r="L74" s="427"/>
      <c r="M74" s="427"/>
      <c r="N74" s="427"/>
      <c r="O74" s="427"/>
      <c r="P74" s="427"/>
      <c r="Q74" s="427"/>
      <c r="R74" s="427"/>
      <c r="S74" s="427"/>
      <c r="T74" s="427"/>
      <c r="U74" s="427"/>
      <c r="V74" s="428"/>
      <c r="W74" s="429">
        <f t="shared" si="34"/>
        <v>0</v>
      </c>
    </row>
    <row r="75" spans="1:23" ht="17.25" hidden="1" customHeight="1">
      <c r="A75" s="415"/>
      <c r="B75" s="495"/>
      <c r="C75" s="420" t="s">
        <v>53</v>
      </c>
      <c r="D75" s="420"/>
      <c r="E75" s="421" t="s">
        <v>234</v>
      </c>
      <c r="F75" s="422" t="e">
        <f>#REF!</f>
        <v>#REF!</v>
      </c>
      <c r="G75" s="423" t="s">
        <v>231</v>
      </c>
      <c r="H75" s="420"/>
      <c r="I75" s="424" t="e">
        <f>#REF!</f>
        <v>#REF!</v>
      </c>
      <c r="J75" s="425" t="s">
        <v>232</v>
      </c>
      <c r="K75" s="426"/>
      <c r="L75" s="427"/>
      <c r="M75" s="427"/>
      <c r="N75" s="427"/>
      <c r="O75" s="427"/>
      <c r="P75" s="427"/>
      <c r="Q75" s="427"/>
      <c r="R75" s="427"/>
      <c r="S75" s="427"/>
      <c r="T75" s="427"/>
      <c r="U75" s="427"/>
      <c r="V75" s="428"/>
      <c r="W75" s="429">
        <f t="shared" si="34"/>
        <v>0</v>
      </c>
    </row>
    <row r="76" spans="1:23" ht="17.25" hidden="1" customHeight="1">
      <c r="A76" s="415"/>
      <c r="B76" s="993" t="s">
        <v>236</v>
      </c>
      <c r="C76" s="520"/>
      <c r="D76" s="517"/>
      <c r="E76" s="421" t="s">
        <v>230</v>
      </c>
      <c r="F76" s="521" t="e">
        <f>#REF!</f>
        <v>#REF!</v>
      </c>
      <c r="G76" s="423" t="s">
        <v>259</v>
      </c>
      <c r="H76" s="420"/>
      <c r="I76" s="424" t="e">
        <f>#REF!</f>
        <v>#REF!</v>
      </c>
      <c r="J76" s="425" t="s">
        <v>232</v>
      </c>
      <c r="K76" s="426"/>
      <c r="L76" s="427"/>
      <c r="M76" s="427"/>
      <c r="N76" s="427"/>
      <c r="O76" s="427"/>
      <c r="P76" s="427"/>
      <c r="Q76" s="427"/>
      <c r="R76" s="427"/>
      <c r="S76" s="427"/>
      <c r="T76" s="427"/>
      <c r="U76" s="427"/>
      <c r="V76" s="428"/>
      <c r="W76" s="429">
        <f t="shared" si="34"/>
        <v>0</v>
      </c>
    </row>
    <row r="77" spans="1:23" ht="17.25" hidden="1" customHeight="1">
      <c r="A77" s="415"/>
      <c r="B77" s="994"/>
      <c r="C77" s="983"/>
      <c r="D77" s="984"/>
      <c r="E77" s="421" t="s">
        <v>230</v>
      </c>
      <c r="F77" s="521" t="e">
        <f>#REF!</f>
        <v>#REF!</v>
      </c>
      <c r="G77" s="423" t="s">
        <v>259</v>
      </c>
      <c r="H77" s="430"/>
      <c r="I77" s="424" t="e">
        <f>#REF!</f>
        <v>#REF!</v>
      </c>
      <c r="J77" s="425" t="s">
        <v>232</v>
      </c>
      <c r="K77" s="448"/>
      <c r="L77" s="427"/>
      <c r="M77" s="427"/>
      <c r="N77" s="427"/>
      <c r="O77" s="427"/>
      <c r="P77" s="427"/>
      <c r="Q77" s="427"/>
      <c r="R77" s="427"/>
      <c r="S77" s="427"/>
      <c r="T77" s="427"/>
      <c r="U77" s="427"/>
      <c r="V77" s="428"/>
      <c r="W77" s="429">
        <f t="shared" si="34"/>
        <v>0</v>
      </c>
    </row>
    <row r="78" spans="1:23" ht="17.25" customHeight="1">
      <c r="A78" s="415"/>
      <c r="B78" s="994"/>
      <c r="C78" s="520"/>
      <c r="D78" s="496"/>
      <c r="E78" s="496"/>
      <c r="F78" s="496"/>
      <c r="G78" s="497"/>
      <c r="H78" s="430"/>
      <c r="I78" s="424"/>
      <c r="J78" s="425" t="s">
        <v>232</v>
      </c>
      <c r="K78" s="448"/>
      <c r="L78" s="427"/>
      <c r="M78" s="427"/>
      <c r="N78" s="427"/>
      <c r="O78" s="427"/>
      <c r="P78" s="427"/>
      <c r="Q78" s="427"/>
      <c r="R78" s="427"/>
      <c r="S78" s="427"/>
      <c r="T78" s="427"/>
      <c r="U78" s="427"/>
      <c r="V78" s="428"/>
      <c r="W78" s="429">
        <f t="shared" si="34"/>
        <v>0</v>
      </c>
    </row>
    <row r="79" spans="1:23" ht="17.25" customHeight="1">
      <c r="A79" s="415"/>
      <c r="B79" s="994"/>
      <c r="C79" s="520"/>
      <c r="D79" s="496"/>
      <c r="E79" s="496"/>
      <c r="F79" s="496"/>
      <c r="G79" s="497"/>
      <c r="H79" s="430"/>
      <c r="I79" s="424"/>
      <c r="J79" s="425" t="s">
        <v>232</v>
      </c>
      <c r="K79" s="448"/>
      <c r="L79" s="427"/>
      <c r="M79" s="427"/>
      <c r="N79" s="427"/>
      <c r="O79" s="427"/>
      <c r="P79" s="427"/>
      <c r="Q79" s="427"/>
      <c r="R79" s="427"/>
      <c r="S79" s="427"/>
      <c r="T79" s="427"/>
      <c r="U79" s="427"/>
      <c r="V79" s="428"/>
      <c r="W79" s="429">
        <f t="shared" si="34"/>
        <v>0</v>
      </c>
    </row>
    <row r="80" spans="1:23" ht="17.25" customHeight="1">
      <c r="A80" s="415"/>
      <c r="B80" s="995"/>
      <c r="C80" s="516"/>
      <c r="D80" s="504"/>
      <c r="E80" s="504"/>
      <c r="F80" s="504"/>
      <c r="G80" s="505"/>
      <c r="H80" s="484"/>
      <c r="I80" s="431"/>
      <c r="J80" s="432" t="s">
        <v>232</v>
      </c>
      <c r="K80" s="448"/>
      <c r="L80" s="427"/>
      <c r="M80" s="427"/>
      <c r="N80" s="427"/>
      <c r="O80" s="427"/>
      <c r="P80" s="427"/>
      <c r="Q80" s="427"/>
      <c r="R80" s="427"/>
      <c r="S80" s="427"/>
      <c r="T80" s="427"/>
      <c r="U80" s="427"/>
      <c r="V80" s="428"/>
      <c r="W80" s="485">
        <f t="shared" si="34"/>
        <v>0</v>
      </c>
    </row>
    <row r="81" spans="1:23" ht="17.25" customHeight="1">
      <c r="A81" s="977" t="s">
        <v>285</v>
      </c>
      <c r="B81" s="978"/>
      <c r="C81" s="978"/>
      <c r="D81" s="978"/>
      <c r="E81" s="978"/>
      <c r="F81" s="978"/>
      <c r="G81" s="978"/>
      <c r="H81" s="978"/>
      <c r="I81" s="978"/>
      <c r="J81" s="979"/>
      <c r="K81" s="434">
        <f t="shared" ref="K81:V81" si="35">SUM(K69:K80)</f>
        <v>0</v>
      </c>
      <c r="L81" s="436">
        <f t="shared" si="35"/>
        <v>0</v>
      </c>
      <c r="M81" s="436">
        <f t="shared" si="35"/>
        <v>0</v>
      </c>
      <c r="N81" s="436">
        <f t="shared" si="35"/>
        <v>0</v>
      </c>
      <c r="O81" s="437">
        <f t="shared" si="35"/>
        <v>0</v>
      </c>
      <c r="P81" s="436">
        <f t="shared" si="35"/>
        <v>0</v>
      </c>
      <c r="Q81" s="435">
        <f t="shared" si="35"/>
        <v>0</v>
      </c>
      <c r="R81" s="436">
        <f t="shared" si="35"/>
        <v>0</v>
      </c>
      <c r="S81" s="436">
        <f t="shared" si="35"/>
        <v>0</v>
      </c>
      <c r="T81" s="436">
        <f t="shared" si="35"/>
        <v>0</v>
      </c>
      <c r="U81" s="437">
        <f t="shared" si="35"/>
        <v>0</v>
      </c>
      <c r="V81" s="486">
        <f t="shared" si="35"/>
        <v>0</v>
      </c>
      <c r="W81" s="438">
        <f t="shared" si="34"/>
        <v>0</v>
      </c>
    </row>
    <row r="82" spans="1:23" ht="17.25" customHeight="1">
      <c r="A82" s="439"/>
      <c r="B82" s="996" t="s">
        <v>280</v>
      </c>
      <c r="C82" s="997"/>
      <c r="D82" s="997"/>
      <c r="E82" s="997"/>
      <c r="F82" s="997"/>
      <c r="G82" s="998"/>
      <c r="H82" s="487"/>
      <c r="I82" s="488"/>
      <c r="J82" s="489" t="s">
        <v>238</v>
      </c>
      <c r="K82" s="443"/>
      <c r="L82" s="445"/>
      <c r="M82" s="445"/>
      <c r="N82" s="445"/>
      <c r="O82" s="446"/>
      <c r="P82" s="445"/>
      <c r="Q82" s="444"/>
      <c r="R82" s="445"/>
      <c r="S82" s="445"/>
      <c r="T82" s="445"/>
      <c r="U82" s="446"/>
      <c r="V82" s="490"/>
      <c r="W82" s="491">
        <f t="shared" si="34"/>
        <v>0</v>
      </c>
    </row>
    <row r="83" spans="1:23" ht="17.25" hidden="1" customHeight="1">
      <c r="A83" s="415"/>
      <c r="B83" s="1002" t="s">
        <v>117</v>
      </c>
      <c r="C83" s="1003"/>
      <c r="D83" s="1003"/>
      <c r="E83" s="1003"/>
      <c r="F83" s="1003"/>
      <c r="G83" s="1004"/>
      <c r="H83" s="420"/>
      <c r="I83" s="422" t="e">
        <f>#REF!</f>
        <v>#REF!</v>
      </c>
      <c r="J83" s="425" t="s">
        <v>238</v>
      </c>
      <c r="K83" s="448"/>
      <c r="L83" s="427"/>
      <c r="M83" s="427"/>
      <c r="N83" s="427"/>
      <c r="O83" s="428"/>
      <c r="P83" s="427"/>
      <c r="Q83" s="449"/>
      <c r="R83" s="427"/>
      <c r="S83" s="427"/>
      <c r="T83" s="427"/>
      <c r="U83" s="428"/>
      <c r="V83" s="492"/>
      <c r="W83" s="492"/>
    </row>
    <row r="84" spans="1:23" ht="17.25" customHeight="1">
      <c r="A84" s="985" t="s">
        <v>286</v>
      </c>
      <c r="B84" s="986"/>
      <c r="C84" s="986"/>
      <c r="D84" s="986"/>
      <c r="E84" s="986"/>
      <c r="F84" s="986"/>
      <c r="G84" s="986"/>
      <c r="H84" s="986"/>
      <c r="I84" s="986"/>
      <c r="J84" s="987"/>
      <c r="K84" s="434">
        <f t="shared" ref="K84:V84" si="36">SUM(K82:K83)</f>
        <v>0</v>
      </c>
      <c r="L84" s="436">
        <f t="shared" si="36"/>
        <v>0</v>
      </c>
      <c r="M84" s="436">
        <f t="shared" si="36"/>
        <v>0</v>
      </c>
      <c r="N84" s="436">
        <f t="shared" si="36"/>
        <v>0</v>
      </c>
      <c r="O84" s="437">
        <f t="shared" si="36"/>
        <v>0</v>
      </c>
      <c r="P84" s="436">
        <f t="shared" si="36"/>
        <v>0</v>
      </c>
      <c r="Q84" s="435">
        <f t="shared" si="36"/>
        <v>0</v>
      </c>
      <c r="R84" s="436">
        <f t="shared" si="36"/>
        <v>0</v>
      </c>
      <c r="S84" s="436">
        <f t="shared" si="36"/>
        <v>0</v>
      </c>
      <c r="T84" s="436">
        <f t="shared" si="36"/>
        <v>0</v>
      </c>
      <c r="U84" s="437">
        <f t="shared" si="36"/>
        <v>0</v>
      </c>
      <c r="V84" s="486">
        <f t="shared" si="36"/>
        <v>0</v>
      </c>
      <c r="W84" s="438">
        <f t="shared" si="34"/>
        <v>0</v>
      </c>
    </row>
    <row r="85" spans="1:23" ht="17.25" customHeight="1" thickBot="1">
      <c r="A85" s="988" t="s">
        <v>239</v>
      </c>
      <c r="B85" s="989"/>
      <c r="C85" s="989"/>
      <c r="D85" s="989"/>
      <c r="E85" s="989"/>
      <c r="F85" s="989"/>
      <c r="G85" s="989"/>
      <c r="H85" s="989"/>
      <c r="I85" s="989"/>
      <c r="J85" s="990"/>
      <c r="K85" s="455">
        <f t="shared" ref="K85:V85" si="37">SUM(K84,K81)</f>
        <v>0</v>
      </c>
      <c r="L85" s="457">
        <f t="shared" si="37"/>
        <v>0</v>
      </c>
      <c r="M85" s="457">
        <f t="shared" si="37"/>
        <v>0</v>
      </c>
      <c r="N85" s="457">
        <f t="shared" si="37"/>
        <v>0</v>
      </c>
      <c r="O85" s="458">
        <f t="shared" si="37"/>
        <v>0</v>
      </c>
      <c r="P85" s="457">
        <f t="shared" si="37"/>
        <v>0</v>
      </c>
      <c r="Q85" s="456">
        <f t="shared" si="37"/>
        <v>0</v>
      </c>
      <c r="R85" s="457">
        <f t="shared" si="37"/>
        <v>0</v>
      </c>
      <c r="S85" s="457">
        <f t="shared" si="37"/>
        <v>0</v>
      </c>
      <c r="T85" s="457">
        <f t="shared" si="37"/>
        <v>0</v>
      </c>
      <c r="U85" s="458">
        <f t="shared" si="37"/>
        <v>0</v>
      </c>
      <c r="V85" s="493">
        <f t="shared" si="37"/>
        <v>0</v>
      </c>
      <c r="W85" s="459">
        <f t="shared" si="34"/>
        <v>0</v>
      </c>
    </row>
  </sheetData>
  <mergeCells count="44">
    <mergeCell ref="A81:J81"/>
    <mergeCell ref="B82:G82"/>
    <mergeCell ref="B83:G83"/>
    <mergeCell ref="A84:J84"/>
    <mergeCell ref="A85:J85"/>
    <mergeCell ref="A66:G66"/>
    <mergeCell ref="H66:J66"/>
    <mergeCell ref="A67:B67"/>
    <mergeCell ref="H67:J67"/>
    <mergeCell ref="B76:B80"/>
    <mergeCell ref="C77:D77"/>
    <mergeCell ref="C55:D55"/>
    <mergeCell ref="A62:J62"/>
    <mergeCell ref="A63:J63"/>
    <mergeCell ref="F5:G5"/>
    <mergeCell ref="B54:B58"/>
    <mergeCell ref="A59:J59"/>
    <mergeCell ref="B60:G60"/>
    <mergeCell ref="B28:B34"/>
    <mergeCell ref="A41:J41"/>
    <mergeCell ref="A44:G44"/>
    <mergeCell ref="H44:J44"/>
    <mergeCell ref="A45:B45"/>
    <mergeCell ref="H45:J45"/>
    <mergeCell ref="B61:G61"/>
    <mergeCell ref="A27:J27"/>
    <mergeCell ref="B38:G38"/>
    <mergeCell ref="B39:G39"/>
    <mergeCell ref="A40:J40"/>
    <mergeCell ref="C28:C29"/>
    <mergeCell ref="C30:C31"/>
    <mergeCell ref="B35:B37"/>
    <mergeCell ref="B22:B26"/>
    <mergeCell ref="C37:G37"/>
    <mergeCell ref="B7:B11"/>
    <mergeCell ref="B12:B16"/>
    <mergeCell ref="B17:B21"/>
    <mergeCell ref="C34:G34"/>
    <mergeCell ref="C32:C33"/>
    <mergeCell ref="V1:W1"/>
    <mergeCell ref="A4:G4"/>
    <mergeCell ref="H4:J4"/>
    <mergeCell ref="A5:B5"/>
    <mergeCell ref="H5:J5"/>
  </mergeCells>
  <phoneticPr fontId="2"/>
  <conditionalFormatting sqref="B28:G28 D22:G26 B60:G61 D56:G58 I1:I11 B35:G35 D29:G33 B38:G39 C36:G36 D54 I86:I65537 I22:I64">
    <cfRule type="cellIs" dxfId="6" priority="7" stopIfTrue="1" operator="equal">
      <formula>0</formula>
    </cfRule>
  </conditionalFormatting>
  <conditionalFormatting sqref="I12:I16">
    <cfRule type="cellIs" dxfId="5" priority="6" stopIfTrue="1" operator="equal">
      <formula>0</formula>
    </cfRule>
  </conditionalFormatting>
  <conditionalFormatting sqref="I17:I21">
    <cfRule type="cellIs" dxfId="4" priority="5" stopIfTrue="1" operator="equal">
      <formula>0</formula>
    </cfRule>
  </conditionalFormatting>
  <conditionalFormatting sqref="C22:C26">
    <cfRule type="cellIs" dxfId="3" priority="4" stopIfTrue="1" operator="equal">
      <formula>0</formula>
    </cfRule>
  </conditionalFormatting>
  <conditionalFormatting sqref="C56:C58">
    <cfRule type="cellIs" dxfId="2" priority="3" stopIfTrue="1" operator="equal">
      <formula>0</formula>
    </cfRule>
  </conditionalFormatting>
  <conditionalFormatting sqref="B82:G83 D78:G80 D76 I65:I85">
    <cfRule type="cellIs" dxfId="1" priority="2" stopIfTrue="1" operator="equal">
      <formula>0</formula>
    </cfRule>
  </conditionalFormatting>
  <conditionalFormatting sqref="C78:C80">
    <cfRule type="cellIs" dxfId="0" priority="1" stopIfTrue="1" operator="equal">
      <formula>0</formula>
    </cfRule>
  </conditionalFormatting>
  <printOptions horizontalCentered="1"/>
  <pageMargins left="0.11811023622047245" right="0.11811023622047245" top="0.55118110236220474" bottom="0" header="0.31496062992125984" footer="0.31496062992125984"/>
  <pageSetup paperSize="9" scale="79" orientation="landscape" r:id="rId1"/>
  <headerFooter>
    <oddHeader>&amp;R【様式１６－７】</oddHeader>
  </headerFooter>
  <rowBreaks count="1" manualBreakCount="1">
    <brk id="42"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全事業合計</vt:lpstr>
      <vt:lpstr>老健の収支表</vt:lpstr>
      <vt:lpstr>訪問看護の収支表</vt:lpstr>
      <vt:lpstr>入所収入</vt:lpstr>
      <vt:lpstr>短期収入</vt:lpstr>
      <vt:lpstr>通所収入</vt:lpstr>
      <vt:lpstr>収入積算</vt:lpstr>
      <vt:lpstr>全事業合計!Print_Area</vt:lpstr>
      <vt:lpstr>訪問看護の収支表!Print_Area</vt:lpstr>
      <vt:lpstr>収入積算!Print_Titles</vt:lpstr>
      <vt:lpstr>全事業合計!Print_Titles</vt:lpstr>
      <vt:lpstr>訪問看護の収支表!Print_Titles</vt:lpstr>
      <vt:lpstr>老健の収支表!Print_Titles</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2016-10-05T00:14:55Z</cp:lastPrinted>
  <dcterms:created xsi:type="dcterms:W3CDTF">2007-07-31T05:25:02Z</dcterms:created>
  <dcterms:modified xsi:type="dcterms:W3CDTF">2016-10-05T00:58:53Z</dcterms:modified>
</cp:coreProperties>
</file>