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26.112.52\SienFolder\旧施設支援課\★施設整備係\★特養班\1900_創設・改築系\01_補助協議様式\R05_補助協議様式（修正中）\【資料No.6-2】提出書類一覧・様式集（オーナー型）\D_補助金の算出関係\fileD_owner\"/>
    </mc:Choice>
  </mc:AlternateContent>
  <bookViews>
    <workbookView xWindow="120" yWindow="48" windowWidth="20340" windowHeight="7872"/>
  </bookViews>
  <sheets>
    <sheet name="25" sheetId="1" r:id="rId1"/>
    <sheet name="25 (3か年用)" sheetId="2" r:id="rId2"/>
  </sheets>
  <definedNames>
    <definedName name="_xlnm.Print_Area" localSheetId="0">'25'!$B$1:$AC$47</definedName>
    <definedName name="_xlnm.Print_Area" localSheetId="1">'25 (3か年用)'!$B$1:$AC$47</definedName>
    <definedName name="Z_D3D8BAF4_BD87_4EAE_A5A9_00D10A04ACA5_.wvu.PrintArea" localSheetId="0" hidden="1">'25'!$B$1:$AC$47</definedName>
    <definedName name="Z_D3D8BAF4_BD87_4EAE_A5A9_00D10A04ACA5_.wvu.PrintArea" localSheetId="1" hidden="1">'25 (3か年用)'!$B$1:$AC$47</definedName>
  </definedNames>
  <calcPr calcId="162913"/>
</workbook>
</file>

<file path=xl/calcChain.xml><?xml version="1.0" encoding="utf-8"?>
<calcChain xmlns="http://schemas.openxmlformats.org/spreadsheetml/2006/main">
  <c r="N40" i="2" l="1"/>
  <c r="N39" i="2"/>
  <c r="Z38" i="2"/>
  <c r="Y38" i="2"/>
  <c r="V38" i="2"/>
  <c r="U38" i="2"/>
  <c r="R38" i="2"/>
  <c r="Q38" i="2"/>
  <c r="L30" i="2"/>
  <c r="K30" i="2"/>
  <c r="K31" i="2" s="1"/>
  <c r="I30" i="2"/>
  <c r="I39" i="2" s="1"/>
  <c r="H30" i="2"/>
  <c r="G30" i="2"/>
  <c r="G31" i="2" s="1"/>
  <c r="W29" i="2"/>
  <c r="L29" i="2"/>
  <c r="K29" i="2"/>
  <c r="I29" i="2"/>
  <c r="Y29" i="2" s="1"/>
  <c r="H29" i="2"/>
  <c r="T29" i="2" s="1"/>
  <c r="G29" i="2"/>
  <c r="O29" i="2" s="1"/>
  <c r="Z27" i="2"/>
  <c r="V27" i="2"/>
  <c r="R27" i="2"/>
  <c r="R21" i="2"/>
  <c r="N30" i="2" s="1"/>
  <c r="G18" i="2"/>
  <c r="G11" i="2"/>
  <c r="G19" i="2" s="1"/>
  <c r="J19" i="2" s="1"/>
  <c r="H10" i="2"/>
  <c r="H9" i="2"/>
  <c r="H8" i="2"/>
  <c r="N40" i="1"/>
  <c r="N39" i="1"/>
  <c r="K39" i="1" s="1"/>
  <c r="V38" i="1"/>
  <c r="U38" i="1"/>
  <c r="R38" i="1"/>
  <c r="Q38" i="1"/>
  <c r="K31" i="1"/>
  <c r="L30" i="1"/>
  <c r="K30" i="1"/>
  <c r="I30" i="1"/>
  <c r="H30" i="1"/>
  <c r="G30" i="1"/>
  <c r="S30" i="1" s="1"/>
  <c r="P29" i="1"/>
  <c r="K29" i="1"/>
  <c r="I29" i="1"/>
  <c r="U29" i="1" s="1"/>
  <c r="H29" i="1"/>
  <c r="T29" i="1" s="1"/>
  <c r="G29" i="1"/>
  <c r="O29" i="1" s="1"/>
  <c r="V27" i="1"/>
  <c r="R27" i="1"/>
  <c r="R21" i="1"/>
  <c r="N30" i="1" s="1"/>
  <c r="G18" i="1"/>
  <c r="G11" i="1"/>
  <c r="G19" i="1" s="1"/>
  <c r="H16" i="1" s="1"/>
  <c r="I8" i="1"/>
  <c r="U39" i="2" l="1"/>
  <c r="Q39" i="2"/>
  <c r="I14" i="1"/>
  <c r="I12" i="2"/>
  <c r="I13" i="2"/>
  <c r="I14" i="2"/>
  <c r="I15" i="2"/>
  <c r="I16" i="2"/>
  <c r="H17" i="2"/>
  <c r="H21" i="2"/>
  <c r="Y39" i="2"/>
  <c r="P29" i="2"/>
  <c r="W30" i="2"/>
  <c r="H10" i="1"/>
  <c r="I12" i="1"/>
  <c r="I16" i="1"/>
  <c r="Q29" i="1"/>
  <c r="I8" i="2"/>
  <c r="I9" i="2"/>
  <c r="I10" i="2"/>
  <c r="H12" i="2"/>
  <c r="H13" i="2"/>
  <c r="J13" i="2" s="1"/>
  <c r="H14" i="2"/>
  <c r="H15" i="2"/>
  <c r="H16" i="2"/>
  <c r="I17" i="2"/>
  <c r="U29" i="2"/>
  <c r="X29" i="2"/>
  <c r="O30" i="2"/>
  <c r="I13" i="1"/>
  <c r="I15" i="1"/>
  <c r="I17" i="1"/>
  <c r="H21" i="1"/>
  <c r="I10" i="1"/>
  <c r="J10" i="1" s="1"/>
  <c r="H13" i="1"/>
  <c r="H15" i="1"/>
  <c r="H17" i="1"/>
  <c r="J19" i="1"/>
  <c r="H9" i="1"/>
  <c r="H8" i="1"/>
  <c r="J8" i="1" s="1"/>
  <c r="I9" i="1"/>
  <c r="H12" i="1"/>
  <c r="J12" i="1" s="1"/>
  <c r="N33" i="1" s="1"/>
  <c r="K33" i="1" s="1"/>
  <c r="H14" i="1"/>
  <c r="J14" i="1" s="1"/>
  <c r="J10" i="2"/>
  <c r="J16" i="1"/>
  <c r="G31" i="1"/>
  <c r="L31" i="1"/>
  <c r="H11" i="2"/>
  <c r="H31" i="2"/>
  <c r="J31" i="2" s="1"/>
  <c r="T30" i="2"/>
  <c r="X30" i="2"/>
  <c r="P30" i="2"/>
  <c r="R30" i="2" s="1"/>
  <c r="H31" i="1"/>
  <c r="K40" i="1"/>
  <c r="K41" i="1" s="1"/>
  <c r="W31" i="2"/>
  <c r="O31" i="2"/>
  <c r="S31" i="2"/>
  <c r="I31" i="1"/>
  <c r="I39" i="1"/>
  <c r="L39" i="1"/>
  <c r="H39" i="1"/>
  <c r="I40" i="1"/>
  <c r="L40" i="1"/>
  <c r="H40" i="1"/>
  <c r="N41" i="1"/>
  <c r="I31" i="2"/>
  <c r="L31" i="2"/>
  <c r="L40" i="2"/>
  <c r="H40" i="2"/>
  <c r="K40" i="2"/>
  <c r="G40" i="2"/>
  <c r="J30" i="1"/>
  <c r="M30" i="1" s="1"/>
  <c r="O30" i="1"/>
  <c r="G39" i="1"/>
  <c r="G40" i="1"/>
  <c r="J9" i="2"/>
  <c r="S30" i="2"/>
  <c r="I40" i="2"/>
  <c r="I18" i="2"/>
  <c r="J14" i="2"/>
  <c r="Q29" i="2"/>
  <c r="J30" i="2"/>
  <c r="M30" i="2" s="1"/>
  <c r="L39" i="2"/>
  <c r="L41" i="2" s="1"/>
  <c r="H39" i="2"/>
  <c r="K39" i="2"/>
  <c r="K41" i="2" s="1"/>
  <c r="G39" i="2"/>
  <c r="N41" i="2"/>
  <c r="S29" i="1"/>
  <c r="P30" i="1"/>
  <c r="T30" i="1"/>
  <c r="S29" i="2"/>
  <c r="Q30" i="2"/>
  <c r="U30" i="2"/>
  <c r="Y30" i="2"/>
  <c r="Q30" i="1"/>
  <c r="U30" i="1"/>
  <c r="I11" i="2" l="1"/>
  <c r="Z30" i="2"/>
  <c r="V30" i="1"/>
  <c r="H18" i="2"/>
  <c r="J8" i="2"/>
  <c r="J16" i="2"/>
  <c r="J12" i="2"/>
  <c r="N33" i="2" s="1"/>
  <c r="J17" i="2"/>
  <c r="J15" i="2"/>
  <c r="I11" i="1"/>
  <c r="I18" i="1"/>
  <c r="J9" i="1"/>
  <c r="J11" i="1" s="1"/>
  <c r="N32" i="1" s="1"/>
  <c r="J13" i="1"/>
  <c r="J15" i="1"/>
  <c r="H11" i="1"/>
  <c r="I33" i="1"/>
  <c r="G33" i="1"/>
  <c r="O33" i="1" s="1"/>
  <c r="L33" i="1"/>
  <c r="H33" i="1"/>
  <c r="H18" i="1"/>
  <c r="J18" i="1" s="1"/>
  <c r="J17" i="1"/>
  <c r="J18" i="2"/>
  <c r="M31" i="1"/>
  <c r="M39" i="1"/>
  <c r="M40" i="1"/>
  <c r="M33" i="1"/>
  <c r="X40" i="2"/>
  <c r="T40" i="2"/>
  <c r="P40" i="2"/>
  <c r="M31" i="2"/>
  <c r="M40" i="2"/>
  <c r="L41" i="1"/>
  <c r="M39" i="2"/>
  <c r="M41" i="2" s="1"/>
  <c r="T31" i="1"/>
  <c r="P31" i="1"/>
  <c r="J31" i="1"/>
  <c r="N31" i="1" s="1"/>
  <c r="O31" i="1"/>
  <c r="S31" i="1"/>
  <c r="G41" i="2"/>
  <c r="W39" i="2"/>
  <c r="S39" i="2"/>
  <c r="O39" i="2"/>
  <c r="J39" i="2"/>
  <c r="Y40" i="2"/>
  <c r="Y41" i="2" s="1"/>
  <c r="Q40" i="2"/>
  <c r="Q41" i="2" s="1"/>
  <c r="I41" i="2"/>
  <c r="U40" i="2"/>
  <c r="U41" i="2" s="1"/>
  <c r="J40" i="1"/>
  <c r="O40" i="1"/>
  <c r="S40" i="1"/>
  <c r="U40" i="1"/>
  <c r="Q40" i="1"/>
  <c r="I41" i="1"/>
  <c r="U39" i="1"/>
  <c r="Q39" i="1"/>
  <c r="N31" i="2"/>
  <c r="X31" i="2"/>
  <c r="P31" i="2"/>
  <c r="T31" i="2"/>
  <c r="V30" i="2"/>
  <c r="J39" i="1"/>
  <c r="J41" i="1" s="1"/>
  <c r="G41" i="1"/>
  <c r="O39" i="1"/>
  <c r="S39" i="1"/>
  <c r="W40" i="2"/>
  <c r="Z40" i="2" s="1"/>
  <c r="S40" i="2"/>
  <c r="O40" i="2"/>
  <c r="J40" i="2"/>
  <c r="J11" i="2"/>
  <c r="N32" i="2" s="1"/>
  <c r="M33" i="2"/>
  <c r="H41" i="2"/>
  <c r="X39" i="2"/>
  <c r="T39" i="2"/>
  <c r="P39" i="2"/>
  <c r="R30" i="1"/>
  <c r="Y31" i="2"/>
  <c r="U31" i="2"/>
  <c r="V31" i="2" s="1"/>
  <c r="Q31" i="2"/>
  <c r="T40" i="1"/>
  <c r="P40" i="1"/>
  <c r="H41" i="1"/>
  <c r="T39" i="1"/>
  <c r="P39" i="1"/>
  <c r="U31" i="1"/>
  <c r="Q31" i="1"/>
  <c r="R31" i="2"/>
  <c r="P41" i="1" l="1"/>
  <c r="Z31" i="2"/>
  <c r="R31" i="1"/>
  <c r="Q33" i="1"/>
  <c r="U33" i="1"/>
  <c r="H33" i="2"/>
  <c r="L33" i="2"/>
  <c r="G33" i="2"/>
  <c r="I33" i="2"/>
  <c r="K33" i="2"/>
  <c r="J33" i="1"/>
  <c r="S33" i="1"/>
  <c r="P33" i="1"/>
  <c r="H32" i="1"/>
  <c r="T32" i="1" s="1"/>
  <c r="N34" i="1"/>
  <c r="L32" i="1"/>
  <c r="L34" i="1" s="1"/>
  <c r="G32" i="1"/>
  <c r="S32" i="1" s="1"/>
  <c r="I32" i="1"/>
  <c r="K32" i="1"/>
  <c r="K34" i="1" s="1"/>
  <c r="T33" i="1"/>
  <c r="V33" i="1" s="1"/>
  <c r="M32" i="1"/>
  <c r="M34" i="1" s="1"/>
  <c r="R33" i="1"/>
  <c r="W41" i="2"/>
  <c r="Z39" i="2"/>
  <c r="Z41" i="2" s="1"/>
  <c r="T41" i="1"/>
  <c r="P41" i="2"/>
  <c r="V39" i="1"/>
  <c r="S41" i="1"/>
  <c r="Q41" i="1"/>
  <c r="J41" i="2"/>
  <c r="M41" i="1"/>
  <c r="T41" i="2"/>
  <c r="R40" i="2"/>
  <c r="R39" i="1"/>
  <c r="O41" i="1"/>
  <c r="U41" i="1"/>
  <c r="V40" i="1"/>
  <c r="O41" i="2"/>
  <c r="R39" i="2"/>
  <c r="X41" i="2"/>
  <c r="N34" i="2"/>
  <c r="M32" i="2"/>
  <c r="M34" i="2" s="1"/>
  <c r="I32" i="2"/>
  <c r="L32" i="2"/>
  <c r="L34" i="2" s="1"/>
  <c r="K32" i="2"/>
  <c r="K34" i="2" s="1"/>
  <c r="H32" i="2"/>
  <c r="G32" i="2"/>
  <c r="V40" i="2"/>
  <c r="R40" i="1"/>
  <c r="S41" i="2"/>
  <c r="V39" i="2"/>
  <c r="V41" i="2" s="1"/>
  <c r="V31" i="1"/>
  <c r="J33" i="2" l="1"/>
  <c r="O33" i="2"/>
  <c r="W33" i="2"/>
  <c r="Z33" i="2" s="1"/>
  <c r="S33" i="2"/>
  <c r="P33" i="2"/>
  <c r="X33" i="2"/>
  <c r="T33" i="2"/>
  <c r="Y33" i="2"/>
  <c r="Q33" i="2"/>
  <c r="U33" i="2"/>
  <c r="Q32" i="1"/>
  <c r="Q34" i="1" s="1"/>
  <c r="U32" i="1"/>
  <c r="U34" i="1" s="1"/>
  <c r="I34" i="1"/>
  <c r="H34" i="1"/>
  <c r="T34" i="1"/>
  <c r="P32" i="1"/>
  <c r="P34" i="1" s="1"/>
  <c r="J32" i="1"/>
  <c r="J34" i="1" s="1"/>
  <c r="G34" i="1"/>
  <c r="O32" i="1"/>
  <c r="J32" i="2"/>
  <c r="S32" i="2"/>
  <c r="W32" i="2"/>
  <c r="G34" i="2"/>
  <c r="O32" i="2"/>
  <c r="I34" i="2"/>
  <c r="Y32" i="2"/>
  <c r="Y34" i="2" s="1"/>
  <c r="U32" i="2"/>
  <c r="U34" i="2" s="1"/>
  <c r="Q32" i="2"/>
  <c r="V41" i="1"/>
  <c r="T32" i="2"/>
  <c r="H34" i="2"/>
  <c r="X32" i="2"/>
  <c r="X34" i="2" s="1"/>
  <c r="P32" i="2"/>
  <c r="P34" i="2" s="1"/>
  <c r="R41" i="2"/>
  <c r="R41" i="1"/>
  <c r="T34" i="2" l="1"/>
  <c r="Q34" i="2"/>
  <c r="J34" i="2"/>
  <c r="V33" i="2"/>
  <c r="R33" i="2"/>
  <c r="V32" i="1"/>
  <c r="S34" i="1"/>
  <c r="R32" i="1"/>
  <c r="O34" i="1"/>
  <c r="Z32" i="2"/>
  <c r="W34" i="2"/>
  <c r="V32" i="2"/>
  <c r="S34" i="2"/>
  <c r="R32" i="2"/>
  <c r="O34" i="2"/>
  <c r="R34" i="1" l="1"/>
  <c r="R45" i="1"/>
  <c r="Q45" i="1"/>
  <c r="U45" i="1"/>
  <c r="V34" i="1"/>
  <c r="V45" i="1"/>
  <c r="V34" i="2"/>
  <c r="V45" i="2"/>
  <c r="U45" i="2"/>
  <c r="R45" i="2"/>
  <c r="R34" i="2"/>
  <c r="Q45" i="2"/>
  <c r="Z45" i="2"/>
  <c r="Z34" i="2"/>
  <c r="Y45" i="2"/>
</calcChain>
</file>

<file path=xl/comments1.xml><?xml version="1.0" encoding="utf-8"?>
<comments xmlns="http://schemas.openxmlformats.org/spreadsheetml/2006/main">
  <authors>
    <author>東京都</author>
  </authors>
  <commentList>
    <comment ref="H8" authorId="0" shapeId="0">
      <text>
        <r>
          <rPr>
            <b/>
            <sz val="9"/>
            <color indexed="81"/>
            <rFont val="ＭＳ Ｐゴシック"/>
            <family val="3"/>
            <charset val="128"/>
          </rPr>
          <t>97.994.137×(1.364.295.426÷1.538.369.500）
＝86,905,619(四捨五入)
※四捨五入した結果、総合計と1円ズレが生じた場合は、対象外工事費に±１円して調整する。</t>
        </r>
        <r>
          <rPr>
            <sz val="9"/>
            <color indexed="81"/>
            <rFont val="ＭＳ Ｐゴシック"/>
            <family val="3"/>
            <charset val="128"/>
          </rPr>
          <t xml:space="preserve">
</t>
        </r>
      </text>
    </comment>
    <comment ref="D9" authorId="0" shapeId="0">
      <text>
        <r>
          <rPr>
            <b/>
            <sz val="9"/>
            <color indexed="81"/>
            <rFont val="ＭＳ Ｐゴシック"/>
            <family val="3"/>
            <charset val="128"/>
          </rPr>
          <t>増改築の場合であって、補助が認められたものに限る</t>
        </r>
      </text>
    </comment>
    <comment ref="D10" authorId="0" shapeId="0">
      <text>
        <r>
          <rPr>
            <b/>
            <sz val="9"/>
            <color indexed="81"/>
            <rFont val="ＭＳ Ｐゴシック"/>
            <family val="3"/>
            <charset val="128"/>
          </rPr>
          <t>増改築の場合であって、補助が認められたものに限る</t>
        </r>
      </text>
    </comment>
    <comment ref="P17" authorId="0" shapeId="0">
      <text>
        <r>
          <rPr>
            <b/>
            <sz val="9"/>
            <color indexed="81"/>
            <rFont val="ＭＳ Ｐゴシック"/>
            <family val="3"/>
            <charset val="128"/>
          </rPr>
          <t>事業毎の床面積が大きい順に記載すること。</t>
        </r>
        <r>
          <rPr>
            <sz val="9"/>
            <color indexed="81"/>
            <rFont val="ＭＳ Ｐゴシック"/>
            <family val="3"/>
            <charset val="128"/>
          </rPr>
          <t xml:space="preserve">
</t>
        </r>
      </text>
    </comment>
    <comment ref="J19" authorId="0" shapeId="0">
      <text>
        <r>
          <rPr>
            <b/>
            <sz val="9"/>
            <color indexed="81"/>
            <rFont val="ＭＳ Ｐゴシック"/>
            <family val="3"/>
            <charset val="128"/>
          </rPr>
          <t>D欄で算出された金額を、「２５　面積・事業費按分表」の100％事業費の計欄(右端1列)に転記する。</t>
        </r>
      </text>
    </comment>
    <comment ref="P20" authorId="0" shapeId="0">
      <text>
        <r>
          <rPr>
            <b/>
            <sz val="9"/>
            <color indexed="81"/>
            <rFont val="ＭＳ Ｐゴシック"/>
            <family val="3"/>
            <charset val="128"/>
          </rPr>
          <t>記載しきれない事業は、「その他」扱いとし、一括で合計する。</t>
        </r>
      </text>
    </comment>
    <comment ref="N28" authorId="0" shapeId="0">
      <text>
        <r>
          <rPr>
            <b/>
            <sz val="9"/>
            <color indexed="81"/>
            <rFont val="ＭＳ Ｐゴシック"/>
            <family val="3"/>
            <charset val="128"/>
          </rPr>
          <t>全体事業費は、工事費目別内訳から転記。</t>
        </r>
        <r>
          <rPr>
            <sz val="9"/>
            <color indexed="81"/>
            <rFont val="ＭＳ Ｐゴシック"/>
            <family val="3"/>
            <charset val="128"/>
          </rPr>
          <t xml:space="preserve">
</t>
        </r>
      </text>
    </comment>
    <comment ref="O32" authorId="0" shapeId="0">
      <text>
        <r>
          <rPr>
            <b/>
            <sz val="9"/>
            <color indexed="81"/>
            <rFont val="ＭＳ Ｐゴシック"/>
            <family val="3"/>
            <charset val="128"/>
          </rPr>
          <t>該当項目100％事業費×年度出来高
1,182,460,110×25％＝295.615,028（四捨五入）</t>
        </r>
      </text>
    </comment>
    <comment ref="R32" authorId="0" shapeId="0">
      <text>
        <r>
          <rPr>
            <b/>
            <sz val="9"/>
            <color indexed="81"/>
            <rFont val="ＭＳ Ｐゴシック"/>
            <family val="3"/>
            <charset val="128"/>
          </rPr>
          <t>補助金算出表③へ転記</t>
        </r>
      </text>
    </comment>
    <comment ref="U32" authorId="0" shapeId="0">
      <text>
        <r>
          <rPr>
            <b/>
            <sz val="9"/>
            <color indexed="81"/>
            <rFont val="ＭＳ Ｐゴシック"/>
            <family val="3"/>
            <charset val="128"/>
          </rPr>
          <t>端数調整２　（1年目）29,561,503+（2年目）88,684,508≠（100％）の時は、最終年度事業を±１円して調整する。</t>
        </r>
      </text>
    </comment>
    <comment ref="K33" authorId="0" shapeId="0">
      <text>
        <r>
          <rPr>
            <b/>
            <sz val="9"/>
            <color indexed="81"/>
            <rFont val="ＭＳ Ｐゴシック"/>
            <family val="3"/>
            <charset val="128"/>
          </rPr>
          <t>端数調整１　按分した結果　203,678,851÷5,400㎡×500㎡＝18,859,152
補助対象184,819,698+補助対象外18,859,152≠全体203,678,851
となった時は、補助対象外の事業を±１円して調整する。</t>
        </r>
      </text>
    </comment>
    <comment ref="R34" authorId="0" shapeId="0">
      <text>
        <r>
          <rPr>
            <b/>
            <sz val="9"/>
            <color indexed="81"/>
            <rFont val="ＭＳ Ｐゴシック"/>
            <family val="3"/>
            <charset val="128"/>
          </rPr>
          <t>補助金算出表①へ転記</t>
        </r>
        <r>
          <rPr>
            <sz val="9"/>
            <color indexed="81"/>
            <rFont val="ＭＳ Ｐゴシック"/>
            <family val="3"/>
            <charset val="128"/>
          </rPr>
          <t xml:space="preserve">
</t>
        </r>
      </text>
    </comment>
    <comment ref="R41" authorId="0" shapeId="0">
      <text>
        <r>
          <rPr>
            <b/>
            <sz val="9"/>
            <color indexed="81"/>
            <rFont val="ＭＳ Ｐゴシック"/>
            <family val="3"/>
            <charset val="128"/>
          </rPr>
          <t>補助金算出表②へ転記</t>
        </r>
      </text>
    </comment>
    <comment ref="Q45" authorId="0" shapeId="0">
      <text>
        <r>
          <rPr>
            <b/>
            <sz val="9"/>
            <color indexed="81"/>
            <rFont val="ＭＳ Ｐゴシック"/>
            <family val="3"/>
            <charset val="128"/>
          </rPr>
          <t>補助金算出表④へ転記</t>
        </r>
      </text>
    </comment>
  </commentList>
</comments>
</file>

<file path=xl/comments2.xml><?xml version="1.0" encoding="utf-8"?>
<comments xmlns="http://schemas.openxmlformats.org/spreadsheetml/2006/main">
  <authors>
    <author>東京都</author>
  </authors>
  <commentList>
    <comment ref="H8" authorId="0" shapeId="0">
      <text>
        <r>
          <rPr>
            <b/>
            <sz val="9"/>
            <color indexed="81"/>
            <rFont val="ＭＳ Ｐゴシック"/>
            <family val="3"/>
            <charset val="128"/>
          </rPr>
          <t>1,392,592,593×(100,000,000÷1,566,666,666）
＝88,888,888(四捨五入)
※四捨五入した結果、総合計と1円ズレが生じた場合は、対象外工事費に±１円して調整する。</t>
        </r>
        <r>
          <rPr>
            <sz val="9"/>
            <color indexed="81"/>
            <rFont val="ＭＳ Ｐゴシック"/>
            <family val="3"/>
            <charset val="128"/>
          </rPr>
          <t xml:space="preserve">
</t>
        </r>
      </text>
    </comment>
    <comment ref="D9" authorId="0" shapeId="0">
      <text>
        <r>
          <rPr>
            <b/>
            <sz val="9"/>
            <color indexed="81"/>
            <rFont val="ＭＳ Ｐゴシック"/>
            <family val="3"/>
            <charset val="128"/>
          </rPr>
          <t>増改築の場合であって、補助が認められたものに限る</t>
        </r>
      </text>
    </comment>
    <comment ref="D10" authorId="0" shapeId="0">
      <text>
        <r>
          <rPr>
            <b/>
            <sz val="9"/>
            <color indexed="81"/>
            <rFont val="ＭＳ Ｐゴシック"/>
            <family val="3"/>
            <charset val="128"/>
          </rPr>
          <t>増改築の場合であって、補助が認められたものに限る</t>
        </r>
      </text>
    </comment>
    <comment ref="P17" authorId="0" shapeId="0">
      <text>
        <r>
          <rPr>
            <b/>
            <sz val="9"/>
            <color indexed="81"/>
            <rFont val="ＭＳ Ｐゴシック"/>
            <family val="3"/>
            <charset val="128"/>
          </rPr>
          <t>事業毎の床面積が大きい順に記載すること。</t>
        </r>
        <r>
          <rPr>
            <sz val="9"/>
            <color indexed="81"/>
            <rFont val="ＭＳ Ｐゴシック"/>
            <family val="3"/>
            <charset val="128"/>
          </rPr>
          <t xml:space="preserve">
</t>
        </r>
      </text>
    </comment>
    <comment ref="J19" authorId="0" shapeId="0">
      <text>
        <r>
          <rPr>
            <b/>
            <sz val="9"/>
            <color indexed="81"/>
            <rFont val="ＭＳ Ｐゴシック"/>
            <family val="3"/>
            <charset val="128"/>
          </rPr>
          <t xml:space="preserve">D欄で算出された金額を、「１９ 面積・事業費按分表」の100％事業費の計欄(右端1列)に転記する。
</t>
        </r>
      </text>
    </comment>
    <comment ref="P20" authorId="0" shapeId="0">
      <text>
        <r>
          <rPr>
            <b/>
            <sz val="9"/>
            <color indexed="81"/>
            <rFont val="ＭＳ Ｐゴシック"/>
            <family val="3"/>
            <charset val="128"/>
          </rPr>
          <t>記載しきれない事業は、「その他」扱いとし、一括で合計する。</t>
        </r>
      </text>
    </comment>
    <comment ref="N28" authorId="0" shapeId="0">
      <text>
        <r>
          <rPr>
            <b/>
            <sz val="9"/>
            <color indexed="81"/>
            <rFont val="ＭＳ Ｐゴシック"/>
            <family val="3"/>
            <charset val="128"/>
          </rPr>
          <t>全体事業費は、工事費目別内訳から転記。</t>
        </r>
        <r>
          <rPr>
            <sz val="9"/>
            <color indexed="81"/>
            <rFont val="ＭＳ Ｐゴシック"/>
            <family val="3"/>
            <charset val="128"/>
          </rPr>
          <t xml:space="preserve">
</t>
        </r>
      </text>
    </comment>
    <comment ref="O32" authorId="0" shapeId="0">
      <text>
        <r>
          <rPr>
            <b/>
            <sz val="9"/>
            <color indexed="81"/>
            <rFont val="ＭＳ Ｐゴシック"/>
            <family val="3"/>
            <charset val="128"/>
          </rPr>
          <t>該当項目100％事業費×年度出来高
1,185,185,185×25％＝296,296,296（四捨五入）</t>
        </r>
      </text>
    </comment>
    <comment ref="R32" authorId="0" shapeId="0">
      <text>
        <r>
          <rPr>
            <b/>
            <sz val="9"/>
            <color indexed="81"/>
            <rFont val="ＭＳ Ｐゴシック"/>
            <family val="3"/>
            <charset val="128"/>
          </rPr>
          <t>補助金算出表③へ転記</t>
        </r>
      </text>
    </comment>
    <comment ref="K33" authorId="0" shapeId="0">
      <text>
        <r>
          <rPr>
            <b/>
            <sz val="9"/>
            <color indexed="81"/>
            <rFont val="ＭＳ Ｐゴシック"/>
            <family val="3"/>
            <charset val="128"/>
          </rPr>
          <t>端数調整１　按分した結果　200,000,000÷5,400㎡×500㎡＝18,518,519
補助対象181,481,482+補助対象外18,518,519≠全体200,000,000
となった時は、補助対象外の事業を±１円して調整する。</t>
        </r>
      </text>
    </comment>
    <comment ref="Y33" authorId="0" shapeId="0">
      <text>
        <r>
          <rPr>
            <b/>
            <sz val="9"/>
            <color indexed="81"/>
            <rFont val="ＭＳ Ｐゴシック"/>
            <family val="3"/>
            <charset val="128"/>
          </rPr>
          <t>端数調整済み</t>
        </r>
      </text>
    </comment>
    <comment ref="R34" authorId="0" shapeId="0">
      <text>
        <r>
          <rPr>
            <b/>
            <sz val="9"/>
            <color indexed="81"/>
            <rFont val="ＭＳ Ｐゴシック"/>
            <family val="3"/>
            <charset val="128"/>
          </rPr>
          <t>補助金算出表①へ転記</t>
        </r>
        <r>
          <rPr>
            <sz val="9"/>
            <color indexed="81"/>
            <rFont val="ＭＳ Ｐゴシック"/>
            <family val="3"/>
            <charset val="128"/>
          </rPr>
          <t xml:space="preserve">
</t>
        </r>
      </text>
    </comment>
    <comment ref="R41" authorId="0" shapeId="0">
      <text>
        <r>
          <rPr>
            <b/>
            <sz val="9"/>
            <color indexed="81"/>
            <rFont val="ＭＳ Ｐゴシック"/>
            <family val="3"/>
            <charset val="128"/>
          </rPr>
          <t>補助金算出表②へ転記</t>
        </r>
      </text>
    </comment>
    <comment ref="Q45" authorId="0" shapeId="0">
      <text>
        <r>
          <rPr>
            <b/>
            <sz val="9"/>
            <color indexed="81"/>
            <rFont val="ＭＳ Ｐゴシック"/>
            <family val="3"/>
            <charset val="128"/>
          </rPr>
          <t>補助金算出表④へ転記</t>
        </r>
      </text>
    </comment>
  </commentList>
</comments>
</file>

<file path=xl/sharedStrings.xml><?xml version="1.0" encoding="utf-8"?>
<sst xmlns="http://schemas.openxmlformats.org/spreadsheetml/2006/main" count="171" uniqueCount="67">
  <si>
    <t>○提出時、セルのコメントを非表示にし、Ａ３横で提出すること。</t>
    <rPh sb="1" eb="3">
      <t>テイシュツ</t>
    </rPh>
    <rPh sb="3" eb="4">
      <t>ジ</t>
    </rPh>
    <rPh sb="13" eb="16">
      <t>ヒヒョウジ</t>
    </rPh>
    <rPh sb="21" eb="22">
      <t>ヨコ</t>
    </rPh>
    <rPh sb="23" eb="25">
      <t>テイシュツ</t>
    </rPh>
    <phoneticPr fontId="4"/>
  </si>
  <si>
    <t>記載例</t>
    <rPh sb="0" eb="2">
      <t>キサイ</t>
    </rPh>
    <rPh sb="2" eb="3">
      <t>レイ</t>
    </rPh>
    <phoneticPr fontId="4"/>
  </si>
  <si>
    <t>○色付きのセルに必要事項を入力すること。</t>
    <rPh sb="1" eb="2">
      <t>イロ</t>
    </rPh>
    <rPh sb="2" eb="3">
      <t>ツ</t>
    </rPh>
    <rPh sb="8" eb="10">
      <t>ヒツヨウ</t>
    </rPh>
    <rPh sb="10" eb="12">
      <t>ジコウ</t>
    </rPh>
    <rPh sb="13" eb="15">
      <t>ニュウリョク</t>
    </rPh>
    <phoneticPr fontId="4"/>
  </si>
  <si>
    <t>１　工事費費目別内訳</t>
    <rPh sb="2" eb="4">
      <t>コウジ</t>
    </rPh>
    <rPh sb="4" eb="5">
      <t>ヒ</t>
    </rPh>
    <rPh sb="5" eb="6">
      <t>ヒ</t>
    </rPh>
    <rPh sb="6" eb="7">
      <t>メ</t>
    </rPh>
    <rPh sb="7" eb="8">
      <t>ベツ</t>
    </rPh>
    <rPh sb="8" eb="9">
      <t>ナイ</t>
    </rPh>
    <rPh sb="9" eb="10">
      <t>ヤク</t>
    </rPh>
    <phoneticPr fontId="4"/>
  </si>
  <si>
    <t>（単位：円）</t>
    <rPh sb="1" eb="3">
      <t>タンイ</t>
    </rPh>
    <rPh sb="4" eb="5">
      <t>エン</t>
    </rPh>
    <phoneticPr fontId="4"/>
  </si>
  <si>
    <t>２　年度別出来高</t>
    <rPh sb="2" eb="4">
      <t>ネンド</t>
    </rPh>
    <rPh sb="4" eb="5">
      <t>ベツ</t>
    </rPh>
    <rPh sb="5" eb="8">
      <t>デキダカ</t>
    </rPh>
    <phoneticPr fontId="4"/>
  </si>
  <si>
    <t>色の付いたセルに工事請負契約書（見積書）の内訳書から、諸経費及び消費税が含まれていない金額を転記する。</t>
    <rPh sb="16" eb="19">
      <t>ミツモリショ</t>
    </rPh>
    <phoneticPr fontId="4"/>
  </si>
  <si>
    <t>1年目</t>
    <rPh sb="1" eb="2">
      <t>ネン</t>
    </rPh>
    <rPh sb="2" eb="3">
      <t>メ</t>
    </rPh>
    <phoneticPr fontId="4"/>
  </si>
  <si>
    <t>区分</t>
    <rPh sb="0" eb="2">
      <t>クブン</t>
    </rPh>
    <phoneticPr fontId="4"/>
  </si>
  <si>
    <t>A　金額</t>
    <rPh sb="2" eb="4">
      <t>キンガク</t>
    </rPh>
    <phoneticPr fontId="4"/>
  </si>
  <si>
    <t>B　諸経費</t>
    <rPh sb="2" eb="5">
      <t>ショケイヒ</t>
    </rPh>
    <phoneticPr fontId="4"/>
  </si>
  <si>
    <t>D　合計
（Ａ＋B＋C）</t>
    <rPh sb="2" eb="4">
      <t>ゴウケイ</t>
    </rPh>
    <phoneticPr fontId="4"/>
  </si>
  <si>
    <t>備考</t>
    <rPh sb="0" eb="2">
      <t>ビコウ</t>
    </rPh>
    <phoneticPr fontId="4"/>
  </si>
  <si>
    <t>2年目</t>
    <rPh sb="1" eb="2">
      <t>ネン</t>
    </rPh>
    <rPh sb="2" eb="3">
      <t>メ</t>
    </rPh>
    <phoneticPr fontId="4"/>
  </si>
  <si>
    <t>3年目</t>
    <rPh sb="1" eb="2">
      <t>ネン</t>
    </rPh>
    <rPh sb="2" eb="3">
      <t>メ</t>
    </rPh>
    <phoneticPr fontId="4"/>
  </si>
  <si>
    <t>対象工事費</t>
    <rPh sb="0" eb="1">
      <t>タイ</t>
    </rPh>
    <rPh sb="1" eb="2">
      <t>ゾウ</t>
    </rPh>
    <rPh sb="2" eb="3">
      <t>コウ</t>
    </rPh>
    <rPh sb="3" eb="4">
      <t>コト</t>
    </rPh>
    <rPh sb="4" eb="5">
      <t>ヒ</t>
    </rPh>
    <phoneticPr fontId="4"/>
  </si>
  <si>
    <t>直接工事費・共通仮設費</t>
    <rPh sb="0" eb="2">
      <t>チョクセツ</t>
    </rPh>
    <rPh sb="2" eb="5">
      <t>コウジヒ</t>
    </rPh>
    <rPh sb="6" eb="8">
      <t>キョウツウ</t>
    </rPh>
    <rPh sb="8" eb="10">
      <t>カセツ</t>
    </rPh>
    <rPh sb="10" eb="11">
      <t>ヒ</t>
    </rPh>
    <phoneticPr fontId="4"/>
  </si>
  <si>
    <t>解体撤去工事費</t>
    <rPh sb="0" eb="2">
      <t>カイタイ</t>
    </rPh>
    <rPh sb="2" eb="4">
      <t>テッキョ</t>
    </rPh>
    <rPh sb="4" eb="7">
      <t>コウジヒ</t>
    </rPh>
    <phoneticPr fontId="4"/>
  </si>
  <si>
    <t>仮設建物工事費</t>
    <rPh sb="0" eb="2">
      <t>カセツ</t>
    </rPh>
    <rPh sb="2" eb="4">
      <t>タテモノ</t>
    </rPh>
    <rPh sb="4" eb="7">
      <t>コウジヒ</t>
    </rPh>
    <phoneticPr fontId="4"/>
  </si>
  <si>
    <t>計</t>
    <rPh sb="0" eb="1">
      <t>ケイ</t>
    </rPh>
    <phoneticPr fontId="4"/>
  </si>
  <si>
    <t>対象外工事費</t>
    <rPh sb="0" eb="3">
      <t>タイショウガイ</t>
    </rPh>
    <rPh sb="3" eb="6">
      <t>コウジヒ</t>
    </rPh>
    <phoneticPr fontId="4"/>
  </si>
  <si>
    <t>緑化・外構工事</t>
    <rPh sb="0" eb="2">
      <t>リョクカ</t>
    </rPh>
    <rPh sb="3" eb="4">
      <t>ガイ</t>
    </rPh>
    <rPh sb="4" eb="5">
      <t>コウ</t>
    </rPh>
    <rPh sb="5" eb="7">
      <t>コウジ</t>
    </rPh>
    <phoneticPr fontId="4"/>
  </si>
  <si>
    <t>３　事業別延床面積</t>
    <rPh sb="2" eb="4">
      <t>ジギョウ</t>
    </rPh>
    <rPh sb="4" eb="5">
      <t>ベツ</t>
    </rPh>
    <rPh sb="5" eb="7">
      <t>ノベユカ</t>
    </rPh>
    <rPh sb="7" eb="9">
      <t>メンセキ</t>
    </rPh>
    <phoneticPr fontId="4"/>
  </si>
  <si>
    <t>４　工事事務費について　</t>
    <rPh sb="2" eb="4">
      <t>コウジ</t>
    </rPh>
    <rPh sb="4" eb="6">
      <t>ジム</t>
    </rPh>
    <rPh sb="6" eb="7">
      <t>ヒ</t>
    </rPh>
    <phoneticPr fontId="4"/>
  </si>
  <si>
    <t>工事事務費の補助対象は内示以降の契約（業務）であり、内示前に行う基本設計等の業務については補助対象とならないので、別契約とすること。</t>
    <phoneticPr fontId="4"/>
  </si>
  <si>
    <t>仮設建物工事費</t>
    <rPh sb="0" eb="2">
      <t>カセツ</t>
    </rPh>
    <rPh sb="2" eb="4">
      <t>タテモノ</t>
    </rPh>
    <rPh sb="4" eb="6">
      <t>コウジ</t>
    </rPh>
    <rPh sb="6" eb="7">
      <t>ヒ</t>
    </rPh>
    <phoneticPr fontId="4"/>
  </si>
  <si>
    <t>特養</t>
    <rPh sb="0" eb="2">
      <t>トクヨウ</t>
    </rPh>
    <phoneticPr fontId="4"/>
  </si>
  <si>
    <t>汚染土壌除去費</t>
    <rPh sb="0" eb="2">
      <t>オセン</t>
    </rPh>
    <rPh sb="2" eb="4">
      <t>ドジョウ</t>
    </rPh>
    <rPh sb="4" eb="6">
      <t>ジョキョ</t>
    </rPh>
    <rPh sb="6" eb="7">
      <t>ヒ</t>
    </rPh>
    <phoneticPr fontId="4"/>
  </si>
  <si>
    <t>ショート</t>
    <phoneticPr fontId="4"/>
  </si>
  <si>
    <t>防災拠点型地域交流スペース</t>
    <rPh sb="0" eb="2">
      <t>ボウサイ</t>
    </rPh>
    <rPh sb="2" eb="5">
      <t>キョテンガタ</t>
    </rPh>
    <rPh sb="5" eb="7">
      <t>チイキ</t>
    </rPh>
    <rPh sb="7" eb="9">
      <t>コウリュウ</t>
    </rPh>
    <phoneticPr fontId="4"/>
  </si>
  <si>
    <t>認知デイ</t>
    <rPh sb="0" eb="2">
      <t>ニンチ</t>
    </rPh>
    <phoneticPr fontId="4"/>
  </si>
  <si>
    <t>補助対象事務費</t>
    <rPh sb="0" eb="2">
      <t>ホジョ</t>
    </rPh>
    <rPh sb="2" eb="4">
      <t>タイショウ</t>
    </rPh>
    <rPh sb="4" eb="6">
      <t>ジム</t>
    </rPh>
    <rPh sb="6" eb="7">
      <t>ヒ</t>
    </rPh>
    <phoneticPr fontId="4"/>
  </si>
  <si>
    <t>補助対象外事務費</t>
    <rPh sb="0" eb="2">
      <t>ホジョ</t>
    </rPh>
    <rPh sb="2" eb="4">
      <t>タイショウ</t>
    </rPh>
    <rPh sb="4" eb="5">
      <t>ガイ</t>
    </rPh>
    <rPh sb="5" eb="7">
      <t>ジム</t>
    </rPh>
    <rPh sb="7" eb="8">
      <t>ヒ</t>
    </rPh>
    <phoneticPr fontId="4"/>
  </si>
  <si>
    <t>総　　 合 　　計</t>
    <rPh sb="0" eb="1">
      <t>フサ</t>
    </rPh>
    <rPh sb="4" eb="5">
      <t>ゴウ</t>
    </rPh>
    <rPh sb="8" eb="9">
      <t>ケイ</t>
    </rPh>
    <phoneticPr fontId="4"/>
  </si>
  <si>
    <t>諸経費率（B/A）</t>
    <rPh sb="0" eb="3">
      <t>ショケイヒ</t>
    </rPh>
    <rPh sb="3" eb="4">
      <t>リツ</t>
    </rPh>
    <phoneticPr fontId="4"/>
  </si>
  <si>
    <t>面積合計</t>
    <rPh sb="0" eb="2">
      <t>メンセキ</t>
    </rPh>
    <rPh sb="2" eb="4">
      <t>ゴウケイ</t>
    </rPh>
    <phoneticPr fontId="4"/>
  </si>
  <si>
    <t>５　面積・事業費按分表</t>
    <rPh sb="2" eb="3">
      <t>メン</t>
    </rPh>
    <rPh sb="3" eb="4">
      <t>セキ</t>
    </rPh>
    <rPh sb="5" eb="6">
      <t>コト</t>
    </rPh>
    <rPh sb="6" eb="7">
      <t>ギョウ</t>
    </rPh>
    <rPh sb="7" eb="8">
      <t>ヒ</t>
    </rPh>
    <rPh sb="8" eb="9">
      <t>アン</t>
    </rPh>
    <rPh sb="9" eb="10">
      <t>ブン</t>
    </rPh>
    <rPh sb="10" eb="11">
      <t>ヒョウ</t>
    </rPh>
    <phoneticPr fontId="4"/>
  </si>
  <si>
    <t>色付きセルは、端数調整を行っています。入力した数値に合わせて、適宜削除、追記してください。</t>
    <rPh sb="0" eb="1">
      <t>イロ</t>
    </rPh>
    <rPh sb="1" eb="2">
      <t>ツ</t>
    </rPh>
    <rPh sb="7" eb="9">
      <t>ハスウ</t>
    </rPh>
    <rPh sb="9" eb="11">
      <t>チョウセイ</t>
    </rPh>
    <rPh sb="12" eb="13">
      <t>オコナ</t>
    </rPh>
    <rPh sb="19" eb="21">
      <t>ニュウリョク</t>
    </rPh>
    <rPh sb="23" eb="25">
      <t>スウチ</t>
    </rPh>
    <rPh sb="26" eb="27">
      <t>ア</t>
    </rPh>
    <rPh sb="31" eb="33">
      <t>テキギ</t>
    </rPh>
    <rPh sb="33" eb="35">
      <t>サクジョ</t>
    </rPh>
    <rPh sb="36" eb="38">
      <t>ツイキ</t>
    </rPh>
    <phoneticPr fontId="4"/>
  </si>
  <si>
    <t>工事費</t>
    <rPh sb="0" eb="2">
      <t>コウジ</t>
    </rPh>
    <rPh sb="2" eb="3">
      <t>ヒ</t>
    </rPh>
    <phoneticPr fontId="4"/>
  </si>
  <si>
    <t>全体　　　１００％</t>
    <rPh sb="0" eb="1">
      <t>ゼン</t>
    </rPh>
    <rPh sb="1" eb="2">
      <t>カラダ</t>
    </rPh>
    <phoneticPr fontId="4"/>
  </si>
  <si>
    <t>補助対象事業</t>
    <rPh sb="0" eb="2">
      <t>ホジョ</t>
    </rPh>
    <rPh sb="2" eb="4">
      <t>タイショウ</t>
    </rPh>
    <rPh sb="4" eb="6">
      <t>ジギョウ</t>
    </rPh>
    <phoneticPr fontId="4"/>
  </si>
  <si>
    <t>補助対象外事業</t>
    <rPh sb="0" eb="2">
      <t>ホジョ</t>
    </rPh>
    <rPh sb="2" eb="5">
      <t>タイショウガイ</t>
    </rPh>
    <rPh sb="5" eb="7">
      <t>ジギョウ</t>
    </rPh>
    <phoneticPr fontId="4"/>
  </si>
  <si>
    <t>小計</t>
    <rPh sb="0" eb="2">
      <t>ショウケイ</t>
    </rPh>
    <phoneticPr fontId="4"/>
  </si>
  <si>
    <t>その他</t>
    <rPh sb="2" eb="3">
      <t>タ</t>
    </rPh>
    <phoneticPr fontId="4"/>
  </si>
  <si>
    <t>面 積</t>
    <rPh sb="0" eb="1">
      <t>メン</t>
    </rPh>
    <rPh sb="2" eb="3">
      <t>セキ</t>
    </rPh>
    <phoneticPr fontId="4"/>
  </si>
  <si>
    <t>本体　㎡</t>
    <rPh sb="0" eb="2">
      <t>ホンタイ</t>
    </rPh>
    <phoneticPr fontId="4"/>
  </si>
  <si>
    <t>（参考）％</t>
    <rPh sb="1" eb="3">
      <t>サンコウ</t>
    </rPh>
    <phoneticPr fontId="4"/>
  </si>
  <si>
    <t>補助対象工事費</t>
    <rPh sb="0" eb="2">
      <t>ホジョ</t>
    </rPh>
    <rPh sb="4" eb="6">
      <t>コウジ</t>
    </rPh>
    <rPh sb="6" eb="7">
      <t>ヒ</t>
    </rPh>
    <phoneticPr fontId="4"/>
  </si>
  <si>
    <t>補助対象外工事費</t>
    <rPh sb="0" eb="2">
      <t>ホジョ</t>
    </rPh>
    <rPh sb="2" eb="5">
      <t>タイショウガイ</t>
    </rPh>
    <rPh sb="5" eb="7">
      <t>コウジ</t>
    </rPh>
    <rPh sb="7" eb="8">
      <t>ヒ</t>
    </rPh>
    <phoneticPr fontId="4"/>
  </si>
  <si>
    <t>合計</t>
    <rPh sb="0" eb="2">
      <t>ゴウケイ</t>
    </rPh>
    <phoneticPr fontId="4"/>
  </si>
  <si>
    <t>面積按分した結果を事業費資金調達一覧表に転記する。</t>
    <rPh sb="0" eb="2">
      <t>メンセキ</t>
    </rPh>
    <rPh sb="2" eb="4">
      <t>アンブン</t>
    </rPh>
    <rPh sb="6" eb="8">
      <t>ケッカ</t>
    </rPh>
    <rPh sb="9" eb="11">
      <t>ジギョウ</t>
    </rPh>
    <rPh sb="11" eb="12">
      <t>ヒ</t>
    </rPh>
    <rPh sb="12" eb="14">
      <t>シキン</t>
    </rPh>
    <rPh sb="14" eb="16">
      <t>チョウタツ</t>
    </rPh>
    <rPh sb="16" eb="18">
      <t>イチラン</t>
    </rPh>
    <rPh sb="18" eb="19">
      <t>ヒョウ</t>
    </rPh>
    <rPh sb="20" eb="22">
      <t>テンキ</t>
    </rPh>
    <phoneticPr fontId="4"/>
  </si>
  <si>
    <t>工事事務費</t>
    <rPh sb="0" eb="2">
      <t>コウジ</t>
    </rPh>
    <rPh sb="2" eb="4">
      <t>ジム</t>
    </rPh>
    <rPh sb="4" eb="5">
      <t>ヒ</t>
    </rPh>
    <phoneticPr fontId="4"/>
  </si>
  <si>
    <t>補助対象事務費</t>
    <rPh sb="0" eb="2">
      <t>ホジョ</t>
    </rPh>
    <rPh sb="2" eb="4">
      <t>タイショウ</t>
    </rPh>
    <rPh sb="4" eb="7">
      <t>ジムヒ</t>
    </rPh>
    <phoneticPr fontId="4"/>
  </si>
  <si>
    <t>補助対象外事務費</t>
    <rPh sb="0" eb="2">
      <t>ホジョ</t>
    </rPh>
    <rPh sb="2" eb="5">
      <t>タイショウガイ</t>
    </rPh>
    <rPh sb="5" eb="8">
      <t>ジムヒ</t>
    </rPh>
    <phoneticPr fontId="4"/>
  </si>
  <si>
    <t>1年目</t>
    <rPh sb="1" eb="3">
      <t>ネンメ</t>
    </rPh>
    <phoneticPr fontId="4"/>
  </si>
  <si>
    <t>2年目</t>
    <rPh sb="1" eb="3">
      <t>ネンメ</t>
    </rPh>
    <phoneticPr fontId="4"/>
  </si>
  <si>
    <t>工事事務費は、補助対象工事費の２．６％を上限とし、補助する→</t>
    <rPh sb="0" eb="2">
      <t>コウジ</t>
    </rPh>
    <rPh sb="2" eb="4">
      <t>ジム</t>
    </rPh>
    <rPh sb="4" eb="5">
      <t>ヒ</t>
    </rPh>
    <rPh sb="7" eb="9">
      <t>ホジョ</t>
    </rPh>
    <rPh sb="9" eb="11">
      <t>タイショウ</t>
    </rPh>
    <rPh sb="11" eb="13">
      <t>コウジ</t>
    </rPh>
    <rPh sb="13" eb="14">
      <t>ヒ</t>
    </rPh>
    <rPh sb="20" eb="22">
      <t>ジョウゲン</t>
    </rPh>
    <rPh sb="25" eb="27">
      <t>ホジョ</t>
    </rPh>
    <phoneticPr fontId="4"/>
  </si>
  <si>
    <t>補助対象工事費×2.6%</t>
    <rPh sb="0" eb="2">
      <t>ホジョ</t>
    </rPh>
    <rPh sb="2" eb="4">
      <t>タイショウ</t>
    </rPh>
    <rPh sb="4" eb="6">
      <t>コウジ</t>
    </rPh>
    <rPh sb="6" eb="7">
      <t>ヒ</t>
    </rPh>
    <phoneticPr fontId="4"/>
  </si>
  <si>
    <t>４　工事事務費について　</t>
    <phoneticPr fontId="4"/>
  </si>
  <si>
    <t xml:space="preserve"> 工事事務費の補助対象は内示以降の契約（業務）であり、内示前に行う基本設計等の業務については補助対象とならないので、別契約とすること。</t>
    <phoneticPr fontId="4"/>
  </si>
  <si>
    <t>ショート</t>
    <phoneticPr fontId="4"/>
  </si>
  <si>
    <t>3年目</t>
    <rPh sb="1" eb="3">
      <t>ネンメ</t>
    </rPh>
    <phoneticPr fontId="4"/>
  </si>
  <si>
    <t>オーナー名：</t>
    <rPh sb="4" eb="5">
      <t>メイ</t>
    </rPh>
    <phoneticPr fontId="4"/>
  </si>
  <si>
    <t>（株）○○○</t>
    <rPh sb="1" eb="2">
      <t>カブ</t>
    </rPh>
    <phoneticPr fontId="4"/>
  </si>
  <si>
    <t>運営事業者名：</t>
    <rPh sb="0" eb="2">
      <t>ウンエイ</t>
    </rPh>
    <rPh sb="2" eb="5">
      <t>ジギョウシャ</t>
    </rPh>
    <rPh sb="5" eb="6">
      <t>メイ</t>
    </rPh>
    <phoneticPr fontId="4"/>
  </si>
  <si>
    <t>（福）○○会</t>
    <phoneticPr fontId="4"/>
  </si>
  <si>
    <t>C　消費税
（（Ａ＋B）×10％）</t>
    <rPh sb="2" eb="5">
      <t>ショウヒゼイ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</si>
</sst>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0&quot;㎡&quot;"/>
    <numFmt numFmtId="177" formatCode="#,##0_);[Red]\(#,##0\)"/>
    <numFmt numFmtId="178" formatCode="\≦#,##0"/>
  </numFmts>
  <fonts count="19" x14ac:knownFonts="1">
    <font>
      <sz val="11"/>
      <color theme="1"/>
      <name val="ＭＳ Ｐゴシック"/>
      <family val="2"/>
      <charset val="128"/>
      <scheme val="minor"/>
    </font>
    <font>
      <sz val="10"/>
      <name val="ＭＳ Ｐゴシック"/>
      <family val="3"/>
      <charset val="128"/>
    </font>
    <font>
      <b/>
      <sz val="18"/>
      <name val="ＭＳ ゴシック"/>
      <family val="3"/>
      <charset val="128"/>
    </font>
    <font>
      <sz val="6"/>
      <name val="ＭＳ Ｐゴシック"/>
      <family val="2"/>
      <charset val="128"/>
      <scheme val="minor"/>
    </font>
    <font>
      <sz val="6"/>
      <name val="ＭＳ Ｐゴシック"/>
      <family val="3"/>
      <charset val="128"/>
    </font>
    <font>
      <sz val="11"/>
      <name val="ＭＳ Ｐゴシック"/>
      <family val="3"/>
      <charset val="128"/>
    </font>
    <font>
      <sz val="6"/>
      <name val="ＭＳ ゴシック"/>
      <family val="3"/>
      <charset val="128"/>
    </font>
    <font>
      <sz val="12"/>
      <name val="ＭＳ ゴシック"/>
      <family val="3"/>
      <charset val="128"/>
    </font>
    <font>
      <sz val="11"/>
      <name val="ＭＳ ゴシック"/>
      <family val="3"/>
      <charset val="128"/>
    </font>
    <font>
      <sz val="12"/>
      <name val="ＭＳ Ｐゴシック"/>
      <family val="3"/>
      <charset val="128"/>
    </font>
    <font>
      <b/>
      <sz val="16"/>
      <name val="ＭＳ ゴシック"/>
      <family val="3"/>
      <charset val="128"/>
    </font>
    <font>
      <b/>
      <sz val="12"/>
      <name val="ＭＳ Ｐゴシック"/>
      <family val="3"/>
      <charset val="128"/>
    </font>
    <font>
      <sz val="10"/>
      <name val="ＭＳ ゴシック"/>
      <family val="3"/>
      <charset val="128"/>
    </font>
    <font>
      <b/>
      <sz val="12"/>
      <name val="ＭＳ ゴシック"/>
      <family val="3"/>
      <charset val="128"/>
    </font>
    <font>
      <sz val="8"/>
      <name val="ＭＳ ゴシック"/>
      <family val="3"/>
      <charset val="128"/>
    </font>
    <font>
      <sz val="14"/>
      <name val="ＭＳ ゴシック"/>
      <family val="3"/>
      <charset val="128"/>
    </font>
    <font>
      <sz val="9"/>
      <name val="ＭＳ ゴシック"/>
      <family val="3"/>
      <charset val="128"/>
    </font>
    <font>
      <b/>
      <sz val="9"/>
      <color indexed="81"/>
      <name val="ＭＳ Ｐゴシック"/>
      <family val="3"/>
      <charset val="128"/>
    </font>
    <font>
      <sz val="9"/>
      <color indexed="81"/>
      <name val="ＭＳ Ｐゴシック"/>
      <family val="3"/>
      <charset val="128"/>
    </font>
  </fonts>
  <fills count="6">
    <fill>
      <patternFill patternType="none"/>
    </fill>
    <fill>
      <patternFill patternType="gray125"/>
    </fill>
    <fill>
      <patternFill patternType="solid">
        <fgColor indexed="42"/>
        <bgColor indexed="64"/>
      </patternFill>
    </fill>
    <fill>
      <patternFill patternType="solid">
        <fgColor rgb="FFCCFFCC"/>
        <bgColor indexed="64"/>
      </patternFill>
    </fill>
    <fill>
      <patternFill patternType="solid">
        <fgColor indexed="41"/>
        <bgColor indexed="64"/>
      </patternFill>
    </fill>
    <fill>
      <patternFill patternType="solid">
        <fgColor rgb="FFCCFFFF"/>
        <bgColor indexed="64"/>
      </patternFill>
    </fill>
  </fills>
  <borders count="65">
    <border>
      <left/>
      <right/>
      <top/>
      <bottom/>
      <diagonal/>
    </border>
    <border>
      <left style="double">
        <color indexed="64"/>
      </left>
      <right style="double">
        <color indexed="64"/>
      </right>
      <top style="double">
        <color indexed="64"/>
      </top>
      <bottom style="double">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double">
        <color indexed="64"/>
      </right>
      <top style="medium">
        <color indexed="64"/>
      </top>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double">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diagonal/>
    </border>
    <border>
      <left/>
      <right style="thin">
        <color indexed="64"/>
      </right>
      <top/>
      <bottom style="medium">
        <color indexed="64"/>
      </bottom>
      <diagonal/>
    </border>
    <border>
      <left style="thin">
        <color indexed="64"/>
      </left>
      <right style="double">
        <color indexed="64"/>
      </right>
      <top/>
      <bottom style="medium">
        <color indexed="64"/>
      </bottom>
      <diagonal/>
    </border>
    <border>
      <left/>
      <right style="medium">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double">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double">
        <color indexed="64"/>
      </right>
      <top/>
      <bottom/>
      <diagonal/>
    </border>
  </borders>
  <cellStyleXfs count="11">
    <xf numFmtId="0" fontId="0"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38" fontId="1" fillId="0" borderId="0" applyFont="0" applyFill="0" applyBorder="0" applyAlignment="0" applyProtection="0">
      <alignment vertical="center"/>
    </xf>
    <xf numFmtId="0" fontId="5" fillId="0" borderId="0"/>
    <xf numFmtId="0" fontId="5" fillId="0" borderId="0"/>
    <xf numFmtId="38" fontId="5"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alignment vertical="center"/>
    </xf>
    <xf numFmtId="0" fontId="5" fillId="0" borderId="0"/>
    <xf numFmtId="0" fontId="1" fillId="0" borderId="0">
      <alignment vertical="center"/>
    </xf>
  </cellStyleXfs>
  <cellXfs count="282">
    <xf numFmtId="0" fontId="0" fillId="0" borderId="0" xfId="0">
      <alignment vertical="center"/>
    </xf>
    <xf numFmtId="38" fontId="2" fillId="0" borderId="0" xfId="3" applyFont="1" applyFill="1" applyAlignment="1">
      <alignment vertical="center"/>
    </xf>
    <xf numFmtId="0" fontId="6" fillId="0" borderId="0" xfId="4" applyFont="1" applyFill="1" applyAlignment="1">
      <alignment vertical="center"/>
    </xf>
    <xf numFmtId="0" fontId="6" fillId="0" borderId="0" xfId="5" applyFont="1" applyAlignment="1">
      <alignment vertical="center"/>
    </xf>
    <xf numFmtId="0" fontId="6" fillId="0" borderId="0" xfId="5" applyFont="1" applyBorder="1" applyAlignment="1">
      <alignment horizontal="center" vertical="center"/>
    </xf>
    <xf numFmtId="0" fontId="7" fillId="0" borderId="0" xfId="4" applyFont="1" applyFill="1" applyAlignment="1">
      <alignment vertical="center"/>
    </xf>
    <xf numFmtId="0" fontId="7" fillId="0" borderId="1" xfId="4" applyFont="1" applyFill="1" applyBorder="1" applyAlignment="1">
      <alignment horizontal="distributed" vertical="center"/>
    </xf>
    <xf numFmtId="0" fontId="6" fillId="0" borderId="0" xfId="4" applyFont="1" applyFill="1" applyAlignment="1">
      <alignment vertical="center" shrinkToFit="1"/>
    </xf>
    <xf numFmtId="0" fontId="6" fillId="0" borderId="0" xfId="4" applyFont="1" applyFill="1" applyBorder="1" applyAlignment="1">
      <alignment horizontal="distributed" vertical="center"/>
    </xf>
    <xf numFmtId="38" fontId="8" fillId="0" borderId="2" xfId="3" applyFont="1" applyBorder="1" applyAlignment="1">
      <alignment vertical="center"/>
    </xf>
    <xf numFmtId="0" fontId="2" fillId="0" borderId="3" xfId="5" applyFont="1" applyBorder="1" applyAlignment="1">
      <alignment vertical="center"/>
    </xf>
    <xf numFmtId="0" fontId="7" fillId="0" borderId="4" xfId="4" applyFont="1" applyFill="1" applyBorder="1" applyAlignment="1">
      <alignment vertical="center"/>
    </xf>
    <xf numFmtId="0" fontId="8" fillId="0" borderId="4" xfId="5" applyFont="1" applyBorder="1" applyAlignment="1">
      <alignment vertical="center"/>
    </xf>
    <xf numFmtId="0" fontId="9" fillId="0" borderId="4" xfId="5" applyFont="1" applyBorder="1" applyAlignment="1">
      <alignment vertical="center"/>
    </xf>
    <xf numFmtId="0" fontId="8" fillId="0" borderId="5" xfId="5" applyFont="1" applyBorder="1" applyAlignment="1">
      <alignment vertical="center"/>
    </xf>
    <xf numFmtId="0" fontId="8" fillId="0" borderId="0" xfId="5" applyFont="1" applyBorder="1" applyAlignment="1">
      <alignment vertical="center"/>
    </xf>
    <xf numFmtId="0" fontId="7" fillId="0" borderId="3" xfId="4" applyFont="1" applyFill="1" applyBorder="1" applyAlignment="1">
      <alignment vertical="center"/>
    </xf>
    <xf numFmtId="0" fontId="2" fillId="0" borderId="4" xfId="5" applyFont="1" applyBorder="1" applyAlignment="1">
      <alignment vertical="center"/>
    </xf>
    <xf numFmtId="0" fontId="7" fillId="0" borderId="5" xfId="4" applyFont="1" applyFill="1" applyBorder="1" applyAlignment="1">
      <alignment vertical="center"/>
    </xf>
    <xf numFmtId="0" fontId="7" fillId="0" borderId="0" xfId="4" applyFont="1" applyFill="1" applyAlignment="1">
      <alignment vertical="center" shrinkToFit="1"/>
    </xf>
    <xf numFmtId="0" fontId="10" fillId="0" borderId="6" xfId="4" applyFont="1" applyFill="1" applyBorder="1" applyAlignment="1">
      <alignment vertical="center"/>
    </xf>
    <xf numFmtId="0" fontId="8" fillId="0" borderId="7" xfId="5" applyFont="1" applyBorder="1" applyAlignment="1">
      <alignment vertical="center"/>
    </xf>
    <xf numFmtId="0" fontId="8" fillId="0" borderId="0" xfId="5" applyFont="1" applyAlignment="1">
      <alignment vertical="center"/>
    </xf>
    <xf numFmtId="0" fontId="7" fillId="0" borderId="6" xfId="4" applyFont="1" applyFill="1" applyBorder="1" applyAlignment="1">
      <alignment vertical="center"/>
    </xf>
    <xf numFmtId="0" fontId="7" fillId="0" borderId="0" xfId="4" applyFont="1" applyFill="1" applyBorder="1" applyAlignment="1">
      <alignment vertical="center"/>
    </xf>
    <xf numFmtId="0" fontId="7" fillId="0" borderId="7" xfId="4" applyFont="1" applyFill="1" applyBorder="1" applyAlignment="1">
      <alignment vertical="center"/>
    </xf>
    <xf numFmtId="0" fontId="7" fillId="0" borderId="0" xfId="4" applyFont="1" applyFill="1" applyBorder="1" applyAlignment="1">
      <alignment horizontal="distributed" vertical="center"/>
    </xf>
    <xf numFmtId="0" fontId="9" fillId="0" borderId="8" xfId="4" applyFont="1" applyFill="1" applyBorder="1" applyAlignment="1">
      <alignment horizontal="center" vertical="center"/>
    </xf>
    <xf numFmtId="9" fontId="9" fillId="3" borderId="8" xfId="2" applyFont="1" applyFill="1" applyBorder="1" applyAlignment="1">
      <alignment vertical="center"/>
    </xf>
    <xf numFmtId="0" fontId="7" fillId="0" borderId="0" xfId="4" applyFont="1" applyFill="1" applyBorder="1" applyAlignment="1">
      <alignment vertical="center" shrinkToFit="1"/>
    </xf>
    <xf numFmtId="0" fontId="11" fillId="0" borderId="6" xfId="4" applyFont="1" applyFill="1" applyBorder="1" applyAlignment="1">
      <alignment vertical="center"/>
    </xf>
    <xf numFmtId="0" fontId="9" fillId="0" borderId="12" xfId="5" applyFont="1" applyBorder="1" applyAlignment="1">
      <alignment horizontal="center" vertical="center"/>
    </xf>
    <xf numFmtId="0" fontId="9" fillId="0" borderId="7" xfId="4" applyFont="1" applyFill="1" applyBorder="1" applyAlignment="1">
      <alignment vertical="center"/>
    </xf>
    <xf numFmtId="0" fontId="11" fillId="0" borderId="0" xfId="4" applyFont="1" applyFill="1" applyBorder="1" applyAlignment="1">
      <alignment vertical="center"/>
    </xf>
    <xf numFmtId="0" fontId="9" fillId="0" borderId="0" xfId="4" applyFont="1" applyFill="1" applyAlignment="1">
      <alignment vertical="center"/>
    </xf>
    <xf numFmtId="0" fontId="9" fillId="0" borderId="6" xfId="4" applyFont="1" applyFill="1" applyBorder="1" applyAlignment="1">
      <alignment vertical="center"/>
    </xf>
    <xf numFmtId="0" fontId="9" fillId="0" borderId="0" xfId="4" applyFont="1" applyFill="1" applyBorder="1" applyAlignment="1">
      <alignment vertical="center"/>
    </xf>
    <xf numFmtId="0" fontId="9" fillId="0" borderId="0" xfId="4" applyFont="1" applyFill="1" applyBorder="1" applyAlignment="1">
      <alignment horizontal="distributed" vertical="center"/>
    </xf>
    <xf numFmtId="0" fontId="9" fillId="0" borderId="15" xfId="5" applyFont="1" applyBorder="1" applyAlignment="1">
      <alignment horizontal="center" vertical="center"/>
    </xf>
    <xf numFmtId="38" fontId="9" fillId="4" borderId="8" xfId="6" applyFont="1" applyFill="1" applyBorder="1" applyAlignment="1">
      <alignment vertical="center"/>
    </xf>
    <xf numFmtId="38" fontId="9" fillId="0" borderId="8" xfId="6" applyNumberFormat="1" applyFont="1" applyBorder="1" applyAlignment="1">
      <alignment vertical="center"/>
    </xf>
    <xf numFmtId="38" fontId="9" fillId="0" borderId="8" xfId="5" applyNumberFormat="1" applyFont="1" applyBorder="1" applyAlignment="1">
      <alignment vertical="center"/>
    </xf>
    <xf numFmtId="0" fontId="9" fillId="0" borderId="8" xfId="5" applyFont="1" applyBorder="1" applyAlignment="1">
      <alignment vertical="center"/>
    </xf>
    <xf numFmtId="0" fontId="9" fillId="0" borderId="20" xfId="4" applyFont="1" applyFill="1" applyBorder="1" applyAlignment="1">
      <alignment vertical="center"/>
    </xf>
    <xf numFmtId="0" fontId="9" fillId="0" borderId="21" xfId="4" applyFont="1" applyFill="1" applyBorder="1" applyAlignment="1">
      <alignment vertical="center"/>
    </xf>
    <xf numFmtId="0" fontId="9" fillId="0" borderId="22" xfId="4" applyFont="1" applyFill="1" applyBorder="1" applyAlignment="1">
      <alignment vertical="center"/>
    </xf>
    <xf numFmtId="0" fontId="9" fillId="0" borderId="0" xfId="4" applyFont="1" applyFill="1" applyBorder="1" applyAlignment="1">
      <alignment horizontal="center" vertical="center"/>
    </xf>
    <xf numFmtId="9" fontId="9" fillId="0" borderId="0" xfId="2" applyFont="1" applyFill="1" applyBorder="1" applyAlignment="1">
      <alignment vertical="center"/>
    </xf>
    <xf numFmtId="38" fontId="9" fillId="0" borderId="8" xfId="6" applyFont="1" applyBorder="1" applyAlignment="1">
      <alignment vertical="center"/>
    </xf>
    <xf numFmtId="0" fontId="9" fillId="0" borderId="3" xfId="4" applyFont="1" applyFill="1" applyBorder="1" applyAlignment="1">
      <alignment vertical="center"/>
    </xf>
    <xf numFmtId="0" fontId="9" fillId="0" borderId="4" xfId="4" applyFont="1" applyFill="1" applyBorder="1" applyAlignment="1">
      <alignment vertical="center"/>
    </xf>
    <xf numFmtId="0" fontId="9" fillId="0" borderId="5" xfId="4" applyFont="1" applyFill="1" applyBorder="1" applyAlignment="1">
      <alignment vertical="center"/>
    </xf>
    <xf numFmtId="0" fontId="10" fillId="0" borderId="0" xfId="4" applyFont="1" applyFill="1" applyBorder="1" applyAlignment="1">
      <alignment vertical="center" wrapText="1"/>
    </xf>
    <xf numFmtId="0" fontId="10" fillId="0" borderId="7" xfId="4" applyFont="1" applyFill="1" applyBorder="1" applyAlignment="1">
      <alignment vertical="center" wrapText="1"/>
    </xf>
    <xf numFmtId="38" fontId="9" fillId="3" borderId="8" xfId="6" applyFont="1" applyFill="1" applyBorder="1" applyAlignment="1">
      <alignment vertical="center"/>
    </xf>
    <xf numFmtId="176" fontId="9" fillId="3" borderId="17" xfId="4" applyNumberFormat="1" applyFont="1" applyFill="1" applyBorder="1" applyAlignment="1">
      <alignment vertical="center"/>
    </xf>
    <xf numFmtId="176" fontId="9" fillId="0" borderId="24" xfId="4" applyNumberFormat="1" applyFont="1" applyFill="1" applyBorder="1" applyAlignment="1">
      <alignment vertical="center"/>
    </xf>
    <xf numFmtId="0" fontId="9" fillId="3" borderId="17" xfId="5" applyFont="1" applyFill="1" applyBorder="1" applyAlignment="1">
      <alignment horizontal="center" vertical="center"/>
    </xf>
    <xf numFmtId="0" fontId="9" fillId="3" borderId="18" xfId="5" applyFont="1" applyFill="1" applyBorder="1" applyAlignment="1">
      <alignment horizontal="center" vertical="center"/>
    </xf>
    <xf numFmtId="0" fontId="9" fillId="3" borderId="19" xfId="5" applyFont="1" applyFill="1" applyBorder="1" applyAlignment="1">
      <alignment horizontal="center" vertical="center"/>
    </xf>
    <xf numFmtId="0" fontId="5" fillId="0" borderId="0" xfId="5" applyFont="1" applyBorder="1" applyAlignment="1">
      <alignment horizontal="centerContinuous" vertical="center"/>
    </xf>
    <xf numFmtId="0" fontId="9" fillId="0" borderId="0" xfId="4" applyFont="1" applyFill="1" applyAlignment="1">
      <alignment vertical="center" shrinkToFit="1"/>
    </xf>
    <xf numFmtId="38" fontId="5" fillId="0" borderId="0" xfId="6" applyFont="1" applyBorder="1" applyAlignment="1">
      <alignment vertical="center"/>
    </xf>
    <xf numFmtId="10" fontId="5" fillId="0" borderId="8" xfId="6" applyNumberFormat="1" applyFont="1" applyBorder="1" applyAlignment="1">
      <alignment vertical="center"/>
    </xf>
    <xf numFmtId="176" fontId="9" fillId="0" borderId="17" xfId="4" applyNumberFormat="1" applyFont="1" applyFill="1" applyBorder="1" applyAlignment="1">
      <alignment vertical="center"/>
    </xf>
    <xf numFmtId="0" fontId="7" fillId="0" borderId="20" xfId="4" applyFont="1" applyFill="1" applyBorder="1" applyAlignment="1">
      <alignment vertical="center"/>
    </xf>
    <xf numFmtId="0" fontId="7" fillId="0" borderId="21" xfId="4" applyFont="1" applyFill="1" applyBorder="1" applyAlignment="1">
      <alignment vertical="center"/>
    </xf>
    <xf numFmtId="0" fontId="8" fillId="0" borderId="21" xfId="5" applyFont="1" applyBorder="1"/>
    <xf numFmtId="0" fontId="8" fillId="0" borderId="21" xfId="5" applyFont="1" applyBorder="1" applyAlignment="1">
      <alignment horizontal="centerContinuous"/>
    </xf>
    <xf numFmtId="0" fontId="7" fillId="0" borderId="22" xfId="4" applyFont="1" applyFill="1" applyBorder="1"/>
    <xf numFmtId="0" fontId="7" fillId="0" borderId="0" xfId="4" applyFont="1" applyFill="1"/>
    <xf numFmtId="0" fontId="7" fillId="0" borderId="20" xfId="4" applyFont="1" applyFill="1" applyBorder="1"/>
    <xf numFmtId="0" fontId="7" fillId="0" borderId="21" xfId="4" applyFont="1" applyFill="1" applyBorder="1"/>
    <xf numFmtId="0" fontId="7" fillId="0" borderId="22" xfId="4" applyFont="1" applyFill="1" applyBorder="1" applyAlignment="1">
      <alignment vertical="center"/>
    </xf>
    <xf numFmtId="0" fontId="12" fillId="0" borderId="0" xfId="5" applyFont="1" applyFill="1" applyBorder="1" applyAlignment="1"/>
    <xf numFmtId="0" fontId="8" fillId="0" borderId="0" xfId="5" applyFont="1"/>
    <xf numFmtId="0" fontId="2" fillId="0" borderId="3" xfId="4" applyFont="1" applyFill="1" applyBorder="1" applyAlignment="1">
      <alignment vertical="center"/>
    </xf>
    <xf numFmtId="0" fontId="12" fillId="0" borderId="4" xfId="5" applyFont="1" applyFill="1" applyBorder="1" applyAlignment="1"/>
    <xf numFmtId="0" fontId="8" fillId="0" borderId="4" xfId="5" applyFont="1" applyBorder="1"/>
    <xf numFmtId="0" fontId="7" fillId="0" borderId="4" xfId="4" applyFont="1" applyFill="1" applyBorder="1"/>
    <xf numFmtId="0" fontId="7" fillId="0" borderId="5" xfId="4" applyFont="1" applyFill="1" applyBorder="1" applyAlignment="1">
      <alignment vertical="center" shrinkToFit="1"/>
    </xf>
    <xf numFmtId="0" fontId="10" fillId="0" borderId="0" xfId="4" applyFont="1" applyFill="1" applyBorder="1" applyAlignment="1">
      <alignment vertical="center"/>
    </xf>
    <xf numFmtId="0" fontId="8" fillId="0" borderId="0" xfId="5" applyFont="1" applyBorder="1"/>
    <xf numFmtId="0" fontId="7" fillId="0" borderId="7" xfId="4" applyFont="1" applyFill="1" applyBorder="1" applyAlignment="1">
      <alignment vertical="center" shrinkToFit="1"/>
    </xf>
    <xf numFmtId="0" fontId="10" fillId="0" borderId="21" xfId="4" applyFont="1" applyFill="1" applyBorder="1" applyAlignment="1">
      <alignment vertical="center" wrapText="1"/>
    </xf>
    <xf numFmtId="0" fontId="7" fillId="0" borderId="0" xfId="4" applyFont="1" applyFill="1" applyAlignment="1">
      <alignment horizontal="right" vertical="center"/>
    </xf>
    <xf numFmtId="0" fontId="13" fillId="0" borderId="29" xfId="4" applyFont="1" applyFill="1" applyBorder="1" applyAlignment="1">
      <alignment horizontal="centerContinuous" vertical="center"/>
    </xf>
    <xf numFmtId="0" fontId="7" fillId="0" borderId="30" xfId="4" applyFont="1" applyFill="1" applyBorder="1" applyAlignment="1">
      <alignment horizontal="centerContinuous" vertical="center"/>
    </xf>
    <xf numFmtId="0" fontId="7" fillId="0" borderId="30" xfId="4" applyFont="1" applyFill="1" applyBorder="1" applyAlignment="1">
      <alignment horizontal="centerContinuous" vertical="center" shrinkToFit="1"/>
    </xf>
    <xf numFmtId="0" fontId="7" fillId="0" borderId="31" xfId="4" applyFont="1" applyFill="1" applyBorder="1" applyAlignment="1">
      <alignment horizontal="centerContinuous" vertical="center"/>
    </xf>
    <xf numFmtId="0" fontId="13" fillId="0" borderId="26" xfId="4" applyFont="1" applyFill="1" applyBorder="1" applyAlignment="1">
      <alignment vertical="center"/>
    </xf>
    <xf numFmtId="0" fontId="7" fillId="0" borderId="27" xfId="4" applyFont="1" applyFill="1" applyBorder="1" applyAlignment="1">
      <alignment vertical="center"/>
    </xf>
    <xf numFmtId="0" fontId="13" fillId="0" borderId="27" xfId="4" applyFont="1" applyFill="1" applyBorder="1" applyAlignment="1">
      <alignment horizontal="center" vertical="center"/>
    </xf>
    <xf numFmtId="9" fontId="13" fillId="0" borderId="27" xfId="4" applyNumberFormat="1" applyFont="1" applyFill="1" applyBorder="1" applyAlignment="1">
      <alignment horizontal="center" vertical="center"/>
    </xf>
    <xf numFmtId="0" fontId="7" fillId="0" borderId="26" xfId="4" applyFont="1" applyFill="1" applyBorder="1" applyAlignment="1">
      <alignment vertical="center"/>
    </xf>
    <xf numFmtId="9" fontId="13" fillId="0" borderId="28" xfId="4" applyNumberFormat="1" applyFont="1" applyFill="1" applyBorder="1" applyAlignment="1">
      <alignment horizontal="center" vertical="center"/>
    </xf>
    <xf numFmtId="0" fontId="7" fillId="0" borderId="0" xfId="4" applyFont="1" applyFill="1" applyBorder="1"/>
    <xf numFmtId="0" fontId="7" fillId="0" borderId="7" xfId="4" applyFont="1" applyFill="1" applyBorder="1"/>
    <xf numFmtId="0" fontId="7" fillId="0" borderId="39" xfId="4" applyFont="1" applyFill="1" applyBorder="1" applyAlignment="1">
      <alignment horizontal="center" vertical="center"/>
    </xf>
    <xf numFmtId="0" fontId="7" fillId="0" borderId="40" xfId="4" applyFont="1" applyFill="1" applyBorder="1" applyAlignment="1">
      <alignment horizontal="center" vertical="center"/>
    </xf>
    <xf numFmtId="0" fontId="14" fillId="0" borderId="40" xfId="4" applyFont="1" applyFill="1" applyBorder="1" applyAlignment="1">
      <alignment horizontal="center" vertical="center" wrapText="1" shrinkToFit="1"/>
    </xf>
    <xf numFmtId="0" fontId="7" fillId="0" borderId="42" xfId="4" applyFont="1" applyBorder="1" applyAlignment="1">
      <alignment horizontal="center" vertical="center" shrinkToFit="1"/>
    </xf>
    <xf numFmtId="0" fontId="8" fillId="0" borderId="40" xfId="4" applyFont="1" applyBorder="1" applyAlignment="1">
      <alignment horizontal="center" vertical="center" shrinkToFit="1"/>
    </xf>
    <xf numFmtId="0" fontId="8" fillId="0" borderId="40" xfId="4" applyFont="1" applyBorder="1" applyAlignment="1">
      <alignment vertical="center" shrinkToFit="1"/>
    </xf>
    <xf numFmtId="0" fontId="7" fillId="0" borderId="43" xfId="4" applyFont="1" applyFill="1" applyBorder="1" applyAlignment="1">
      <alignment horizontal="center" vertical="center" shrinkToFit="1"/>
    </xf>
    <xf numFmtId="0" fontId="7" fillId="0" borderId="39" xfId="4" applyFont="1" applyFill="1" applyBorder="1" applyAlignment="1">
      <alignment horizontal="center" vertical="center" wrapText="1"/>
    </xf>
    <xf numFmtId="0" fontId="7" fillId="0" borderId="45" xfId="4" applyFont="1" applyFill="1" applyBorder="1" applyAlignment="1">
      <alignment horizontal="center" vertical="center" wrapText="1"/>
    </xf>
    <xf numFmtId="0" fontId="7" fillId="0" borderId="46" xfId="4" applyFont="1" applyBorder="1" applyAlignment="1">
      <alignment horizontal="center" vertical="center" shrinkToFit="1"/>
    </xf>
    <xf numFmtId="0" fontId="7" fillId="0" borderId="47" xfId="4" applyFont="1" applyBorder="1" applyAlignment="1">
      <alignment horizontal="center" vertical="center" shrinkToFit="1"/>
    </xf>
    <xf numFmtId="0" fontId="7" fillId="0" borderId="23" xfId="4" applyFont="1" applyFill="1" applyBorder="1" applyAlignment="1">
      <alignment horizontal="distributed" vertical="center" shrinkToFit="1"/>
    </xf>
    <xf numFmtId="176" fontId="7" fillId="0" borderId="48" xfId="6" applyNumberFormat="1" applyFont="1" applyFill="1" applyBorder="1" applyAlignment="1">
      <alignment horizontal="right" vertical="center" shrinkToFit="1"/>
    </xf>
    <xf numFmtId="176" fontId="7" fillId="0" borderId="16" xfId="6" applyNumberFormat="1" applyFont="1" applyFill="1" applyBorder="1" applyAlignment="1">
      <alignment horizontal="right" vertical="center" shrinkToFit="1"/>
    </xf>
    <xf numFmtId="176" fontId="7" fillId="0" borderId="49" xfId="6" applyNumberFormat="1" applyFont="1" applyFill="1" applyBorder="1" applyAlignment="1">
      <alignment horizontal="right" vertical="center" shrinkToFit="1"/>
    </xf>
    <xf numFmtId="176" fontId="7" fillId="0" borderId="7" xfId="6" applyNumberFormat="1" applyFont="1" applyFill="1" applyBorder="1" applyAlignment="1">
      <alignment horizontal="right" vertical="center" shrinkToFit="1"/>
    </xf>
    <xf numFmtId="176" fontId="7" fillId="0" borderId="23" xfId="6" applyNumberFormat="1" applyFont="1" applyFill="1" applyBorder="1" applyAlignment="1">
      <alignment horizontal="right" vertical="center" shrinkToFit="1"/>
    </xf>
    <xf numFmtId="176" fontId="7" fillId="0" borderId="24" xfId="6" applyNumberFormat="1" applyFont="1" applyFill="1" applyBorder="1" applyAlignment="1">
      <alignment horizontal="right" vertical="center" shrinkToFit="1"/>
    </xf>
    <xf numFmtId="0" fontId="7" fillId="0" borderId="6" xfId="4" applyFont="1" applyFill="1" applyBorder="1"/>
    <xf numFmtId="0" fontId="7" fillId="0" borderId="46" xfId="4" applyFont="1" applyFill="1" applyBorder="1" applyAlignment="1">
      <alignment horizontal="right" vertical="center" shrinkToFit="1"/>
    </xf>
    <xf numFmtId="10" fontId="7" fillId="0" borderId="20" xfId="2" applyNumberFormat="1" applyFont="1" applyFill="1" applyBorder="1" applyAlignment="1">
      <alignment vertical="center" shrinkToFit="1"/>
    </xf>
    <xf numFmtId="10" fontId="7" fillId="0" borderId="42" xfId="2" applyNumberFormat="1" applyFont="1" applyFill="1" applyBorder="1" applyAlignment="1">
      <alignment vertical="center" shrinkToFit="1"/>
    </xf>
    <xf numFmtId="10" fontId="7" fillId="0" borderId="42" xfId="7" applyNumberFormat="1" applyFont="1" applyFill="1" applyBorder="1" applyAlignment="1">
      <alignment vertical="center" shrinkToFit="1"/>
    </xf>
    <xf numFmtId="10" fontId="7" fillId="0" borderId="51" xfId="7" applyNumberFormat="1" applyFont="1" applyFill="1" applyBorder="1" applyAlignment="1">
      <alignment vertical="center" shrinkToFit="1"/>
    </xf>
    <xf numFmtId="10" fontId="7" fillId="0" borderId="22" xfId="7" applyNumberFormat="1" applyFont="1" applyFill="1" applyBorder="1" applyAlignment="1">
      <alignment vertical="center" shrinkToFit="1"/>
    </xf>
    <xf numFmtId="10" fontId="7" fillId="0" borderId="16" xfId="7" applyNumberFormat="1" applyFont="1" applyFill="1" applyBorder="1" applyAlignment="1">
      <alignment vertical="center" shrinkToFit="1"/>
    </xf>
    <xf numFmtId="10" fontId="7" fillId="0" borderId="23" xfId="7" applyNumberFormat="1" applyFont="1" applyFill="1" applyBorder="1" applyAlignment="1">
      <alignment vertical="center" shrinkToFit="1"/>
    </xf>
    <xf numFmtId="10" fontId="7" fillId="0" borderId="48" xfId="7" applyNumberFormat="1" applyFont="1" applyFill="1" applyBorder="1" applyAlignment="1">
      <alignment vertical="center" shrinkToFit="1"/>
    </xf>
    <xf numFmtId="10" fontId="7" fillId="0" borderId="24" xfId="7" applyNumberFormat="1" applyFont="1" applyFill="1" applyBorder="1" applyAlignment="1">
      <alignment vertical="center" shrinkToFit="1"/>
    </xf>
    <xf numFmtId="38" fontId="7" fillId="0" borderId="32" xfId="6" applyFont="1" applyFill="1" applyBorder="1" applyAlignment="1">
      <alignment vertical="center" shrinkToFit="1"/>
    </xf>
    <xf numFmtId="38" fontId="7" fillId="0" borderId="33" xfId="6" applyFont="1" applyFill="1" applyBorder="1" applyAlignment="1">
      <alignment vertical="center" shrinkToFit="1"/>
    </xf>
    <xf numFmtId="38" fontId="7" fillId="0" borderId="53" xfId="6" applyFont="1" applyFill="1" applyBorder="1" applyAlignment="1">
      <alignment vertical="center" shrinkToFit="1"/>
    </xf>
    <xf numFmtId="38" fontId="7" fillId="0" borderId="38" xfId="6" applyFont="1" applyFill="1" applyBorder="1" applyAlignment="1">
      <alignment vertical="center" shrinkToFit="1"/>
    </xf>
    <xf numFmtId="38" fontId="7" fillId="0" borderId="54" xfId="6" applyFont="1" applyFill="1" applyBorder="1" applyAlignment="1">
      <alignment vertical="center" shrinkToFit="1"/>
    </xf>
    <xf numFmtId="38" fontId="7" fillId="5" borderId="33" xfId="6" applyFont="1" applyFill="1" applyBorder="1" applyAlignment="1">
      <alignment vertical="center" shrinkToFit="1"/>
    </xf>
    <xf numFmtId="38" fontId="7" fillId="0" borderId="34" xfId="6" applyFont="1" applyFill="1" applyBorder="1" applyAlignment="1">
      <alignment vertical="center" shrinkToFit="1"/>
    </xf>
    <xf numFmtId="38" fontId="7" fillId="0" borderId="39" xfId="6" applyFont="1" applyFill="1" applyBorder="1" applyAlignment="1">
      <alignment vertical="center" shrinkToFit="1"/>
    </xf>
    <xf numFmtId="38" fontId="7" fillId="0" borderId="40" xfId="6" applyFont="1" applyFill="1" applyBorder="1" applyAlignment="1">
      <alignment vertical="center" shrinkToFit="1"/>
    </xf>
    <xf numFmtId="38" fontId="7" fillId="5" borderId="40" xfId="6" applyFont="1" applyFill="1" applyBorder="1" applyAlignment="1">
      <alignment vertical="center" shrinkToFit="1"/>
    </xf>
    <xf numFmtId="38" fontId="7" fillId="0" borderId="43" xfId="6" applyFont="1" applyFill="1" applyBorder="1" applyAlignment="1">
      <alignment vertical="center" shrinkToFit="1"/>
    </xf>
    <xf numFmtId="38" fontId="7" fillId="0" borderId="44" xfId="6" applyFont="1" applyFill="1" applyBorder="1" applyAlignment="1">
      <alignment vertical="center" shrinkToFit="1"/>
    </xf>
    <xf numFmtId="38" fontId="7" fillId="0" borderId="56" xfId="6" applyFont="1" applyFill="1" applyBorder="1" applyAlignment="1">
      <alignment vertical="center" shrinkToFit="1"/>
    </xf>
    <xf numFmtId="38" fontId="7" fillId="0" borderId="41" xfId="6" applyFont="1" applyFill="1" applyBorder="1" applyAlignment="1">
      <alignment vertical="center" shrinkToFit="1"/>
    </xf>
    <xf numFmtId="38" fontId="7" fillId="0" borderId="20" xfId="6" applyFont="1" applyFill="1" applyBorder="1" applyAlignment="1">
      <alignment vertical="center" shrinkToFit="1"/>
    </xf>
    <xf numFmtId="38" fontId="7" fillId="0" borderId="30" xfId="6" applyFont="1" applyFill="1" applyBorder="1" applyAlignment="1">
      <alignment vertical="center" shrinkToFit="1"/>
    </xf>
    <xf numFmtId="38" fontId="7" fillId="0" borderId="21" xfId="6" applyFont="1" applyFill="1" applyBorder="1" applyAlignment="1">
      <alignment vertical="center" shrinkToFit="1"/>
    </xf>
    <xf numFmtId="38" fontId="7" fillId="0" borderId="27" xfId="6" applyFont="1" applyFill="1" applyBorder="1" applyAlignment="1">
      <alignment vertical="center" shrinkToFit="1"/>
    </xf>
    <xf numFmtId="38" fontId="7" fillId="0" borderId="58" xfId="6" applyFont="1" applyFill="1" applyBorder="1" applyAlignment="1">
      <alignment vertical="center" shrinkToFit="1"/>
    </xf>
    <xf numFmtId="38" fontId="7" fillId="0" borderId="59" xfId="6" applyFont="1" applyFill="1" applyBorder="1" applyAlignment="1">
      <alignment vertical="center" shrinkToFit="1"/>
    </xf>
    <xf numFmtId="38" fontId="7" fillId="0" borderId="29" xfId="6" applyFont="1" applyFill="1" applyBorder="1" applyAlignment="1">
      <alignment vertical="center" shrinkToFit="1"/>
    </xf>
    <xf numFmtId="38" fontId="7" fillId="0" borderId="31" xfId="6" applyFont="1" applyFill="1" applyBorder="1" applyAlignment="1">
      <alignment vertical="center" shrinkToFit="1"/>
    </xf>
    <xf numFmtId="38" fontId="7" fillId="0" borderId="26" xfId="6" applyFont="1" applyFill="1" applyBorder="1" applyAlignment="1">
      <alignment vertical="center" shrinkToFit="1"/>
    </xf>
    <xf numFmtId="38" fontId="7" fillId="0" borderId="29" xfId="6" applyNumberFormat="1" applyFont="1" applyFill="1" applyBorder="1" applyAlignment="1">
      <alignment vertical="center" shrinkToFit="1"/>
    </xf>
    <xf numFmtId="38" fontId="7" fillId="0" borderId="27" xfId="6" applyNumberFormat="1" applyFont="1" applyFill="1" applyBorder="1" applyAlignment="1">
      <alignment vertical="center" shrinkToFit="1"/>
    </xf>
    <xf numFmtId="38" fontId="7" fillId="0" borderId="31" xfId="6" applyNumberFormat="1" applyFont="1" applyFill="1" applyBorder="1" applyAlignment="1">
      <alignment vertical="center" shrinkToFit="1"/>
    </xf>
    <xf numFmtId="38" fontId="7" fillId="0" borderId="60" xfId="6" applyNumberFormat="1" applyFont="1" applyFill="1" applyBorder="1" applyAlignment="1">
      <alignment vertical="center" shrinkToFit="1"/>
    </xf>
    <xf numFmtId="0" fontId="15" fillId="0" borderId="6" xfId="4" applyFont="1" applyBorder="1" applyAlignment="1">
      <alignment horizontal="center" vertical="center" textRotation="255" shrinkToFit="1"/>
    </xf>
    <xf numFmtId="0" fontId="7" fillId="0" borderId="0" xfId="4" applyFont="1" applyFill="1" applyBorder="1" applyAlignment="1">
      <alignment horizontal="left" vertical="center" shrinkToFit="1"/>
    </xf>
    <xf numFmtId="38" fontId="7" fillId="0" borderId="0" xfId="6" applyFont="1" applyFill="1" applyBorder="1" applyAlignment="1">
      <alignment vertical="center" shrinkToFit="1"/>
    </xf>
    <xf numFmtId="38" fontId="7" fillId="0" borderId="0" xfId="6" applyFont="1" applyFill="1" applyBorder="1" applyAlignment="1">
      <alignment vertical="center"/>
    </xf>
    <xf numFmtId="38" fontId="7" fillId="0" borderId="7" xfId="6" applyFont="1" applyFill="1" applyBorder="1" applyAlignment="1">
      <alignment vertical="center" shrinkToFit="1"/>
    </xf>
    <xf numFmtId="0" fontId="15" fillId="0" borderId="6" xfId="4" applyFont="1" applyFill="1" applyBorder="1" applyAlignment="1">
      <alignment horizontal="center" vertical="distributed" textRotation="255" shrinkToFit="1"/>
    </xf>
    <xf numFmtId="0" fontId="7" fillId="0" borderId="0" xfId="4" applyFont="1" applyFill="1" applyBorder="1" applyAlignment="1">
      <alignment horizontal="center" vertical="center" shrinkToFit="1"/>
    </xf>
    <xf numFmtId="0" fontId="13" fillId="0" borderId="61" xfId="4" applyFont="1" applyFill="1" applyBorder="1" applyAlignment="1">
      <alignment horizontal="centerContinuous" vertical="center"/>
    </xf>
    <xf numFmtId="0" fontId="7" fillId="0" borderId="62" xfId="4" applyFont="1" applyFill="1" applyBorder="1" applyAlignment="1">
      <alignment horizontal="centerContinuous" vertical="center"/>
    </xf>
    <xf numFmtId="0" fontId="7" fillId="0" borderId="62" xfId="4" applyFont="1" applyFill="1" applyBorder="1" applyAlignment="1">
      <alignment horizontal="centerContinuous" vertical="center" shrinkToFit="1"/>
    </xf>
    <xf numFmtId="0" fontId="7" fillId="0" borderId="63" xfId="4" applyFont="1" applyFill="1" applyBorder="1" applyAlignment="1">
      <alignment horizontal="centerContinuous" vertical="center"/>
    </xf>
    <xf numFmtId="0" fontId="13" fillId="0" borderId="4" xfId="4" applyFont="1" applyFill="1" applyBorder="1" applyAlignment="1">
      <alignment horizontal="center" vertical="center"/>
    </xf>
    <xf numFmtId="9" fontId="13" fillId="0" borderId="4" xfId="4" applyNumberFormat="1" applyFont="1" applyFill="1" applyBorder="1" applyAlignment="1">
      <alignment horizontal="center" vertical="center"/>
    </xf>
    <xf numFmtId="9" fontId="13" fillId="0" borderId="5" xfId="4" applyNumberFormat="1" applyFont="1" applyFill="1" applyBorder="1" applyAlignment="1">
      <alignment horizontal="center" vertical="center"/>
    </xf>
    <xf numFmtId="177" fontId="15" fillId="0" borderId="0" xfId="4" applyNumberFormat="1" applyFont="1" applyBorder="1"/>
    <xf numFmtId="177" fontId="15" fillId="0" borderId="0" xfId="4" applyNumberFormat="1" applyFont="1"/>
    <xf numFmtId="177" fontId="15" fillId="0" borderId="7" xfId="4" applyNumberFormat="1" applyFont="1" applyBorder="1"/>
    <xf numFmtId="38" fontId="7" fillId="0" borderId="60" xfId="6" applyFont="1" applyFill="1" applyBorder="1" applyAlignment="1">
      <alignment vertical="center" shrinkToFit="1"/>
    </xf>
    <xf numFmtId="0" fontId="15" fillId="0" borderId="6" xfId="4" applyFont="1" applyBorder="1" applyAlignment="1">
      <alignment horizontal="center" vertical="center" shrinkToFit="1"/>
    </xf>
    <xf numFmtId="0" fontId="15" fillId="0" borderId="0" xfId="4" applyFont="1" applyBorder="1" applyAlignment="1">
      <alignment horizontal="center" vertical="center" shrinkToFit="1"/>
    </xf>
    <xf numFmtId="0" fontId="7" fillId="0" borderId="6" xfId="4" applyFont="1" applyFill="1" applyBorder="1" applyAlignment="1">
      <alignment horizontal="center" vertical="center" textRotation="255" shrinkToFit="1"/>
    </xf>
    <xf numFmtId="177" fontId="7" fillId="0" borderId="0" xfId="4" applyNumberFormat="1" applyFont="1" applyBorder="1" applyAlignment="1">
      <alignment vertical="center" shrinkToFit="1"/>
    </xf>
    <xf numFmtId="177" fontId="15" fillId="0" borderId="0" xfId="4" applyNumberFormat="1" applyFont="1" applyBorder="1" applyAlignment="1">
      <alignment vertical="center" shrinkToFit="1"/>
    </xf>
    <xf numFmtId="0" fontId="16" fillId="0" borderId="8" xfId="4" applyFont="1" applyFill="1" applyBorder="1" applyAlignment="1">
      <alignment horizontal="left" vertical="center"/>
    </xf>
    <xf numFmtId="0" fontId="16" fillId="0" borderId="8" xfId="4" applyFont="1" applyFill="1" applyBorder="1" applyAlignment="1">
      <alignment vertical="center" wrapText="1"/>
    </xf>
    <xf numFmtId="0" fontId="7" fillId="0" borderId="7" xfId="4" applyFont="1" applyFill="1" applyBorder="1" applyAlignment="1">
      <alignment shrinkToFit="1"/>
    </xf>
    <xf numFmtId="0" fontId="15" fillId="0" borderId="0" xfId="4" applyFont="1" applyFill="1" applyBorder="1" applyAlignment="1">
      <alignment vertical="center"/>
    </xf>
    <xf numFmtId="38" fontId="7" fillId="0" borderId="8" xfId="1" applyFont="1" applyFill="1" applyBorder="1" applyAlignment="1">
      <alignment vertical="center"/>
    </xf>
    <xf numFmtId="178" fontId="7" fillId="0" borderId="8" xfId="1" applyNumberFormat="1" applyFont="1" applyFill="1" applyBorder="1" applyAlignment="1">
      <alignment horizontal="left" vertical="center" shrinkToFit="1"/>
    </xf>
    <xf numFmtId="0" fontId="7" fillId="0" borderId="22" xfId="4" applyFont="1" applyFill="1" applyBorder="1" applyAlignment="1">
      <alignment vertical="center" shrinkToFit="1"/>
    </xf>
    <xf numFmtId="0" fontId="7" fillId="0" borderId="0" xfId="4" applyNumberFormat="1" applyFont="1" applyFill="1"/>
    <xf numFmtId="38" fontId="7" fillId="0" borderId="0" xfId="4" applyNumberFormat="1" applyFont="1" applyFill="1"/>
    <xf numFmtId="0" fontId="7" fillId="0" borderId="0" xfId="4" applyFont="1" applyFill="1" applyAlignment="1">
      <alignment shrinkToFit="1"/>
    </xf>
    <xf numFmtId="0" fontId="2" fillId="0" borderId="5" xfId="5" applyFont="1" applyBorder="1" applyAlignment="1">
      <alignment vertical="center"/>
    </xf>
    <xf numFmtId="0" fontId="7" fillId="0" borderId="40" xfId="4" applyFont="1" applyFill="1" applyBorder="1" applyAlignment="1">
      <alignment horizontal="center" vertical="center" shrinkToFit="1"/>
    </xf>
    <xf numFmtId="176" fontId="7" fillId="0" borderId="64" xfId="6" applyNumberFormat="1" applyFont="1" applyFill="1" applyBorder="1" applyAlignment="1">
      <alignment horizontal="right" vertical="center" shrinkToFit="1"/>
    </xf>
    <xf numFmtId="0" fontId="9" fillId="0" borderId="9" xfId="5" applyFont="1" applyBorder="1" applyAlignment="1">
      <alignment horizontal="center" vertical="center" textRotation="255" shrinkToFit="1"/>
    </xf>
    <xf numFmtId="0" fontId="9" fillId="0" borderId="23" xfId="5" applyFont="1" applyBorder="1" applyAlignment="1">
      <alignment horizontal="center" vertical="center" textRotation="255" shrinkToFit="1"/>
    </xf>
    <xf numFmtId="0" fontId="9" fillId="0" borderId="13" xfId="5" applyFont="1" applyBorder="1" applyAlignment="1">
      <alignment horizontal="center" vertical="center" textRotation="255" shrinkToFit="1"/>
    </xf>
    <xf numFmtId="0" fontId="9" fillId="3" borderId="17" xfId="5" applyFont="1" applyFill="1" applyBorder="1" applyAlignment="1">
      <alignment horizontal="center" vertical="center"/>
    </xf>
    <xf numFmtId="0" fontId="9" fillId="3" borderId="18" xfId="5" applyFont="1" applyFill="1" applyBorder="1" applyAlignment="1">
      <alignment horizontal="center" vertical="center"/>
    </xf>
    <xf numFmtId="0" fontId="9" fillId="3" borderId="19" xfId="5" applyFont="1" applyFill="1" applyBorder="1" applyAlignment="1">
      <alignment horizontal="center" vertical="center"/>
    </xf>
    <xf numFmtId="0" fontId="9" fillId="3" borderId="17" xfId="5" applyFont="1" applyFill="1" applyBorder="1" applyAlignment="1">
      <alignment horizontal="center" vertical="center" wrapText="1"/>
    </xf>
    <xf numFmtId="0" fontId="9" fillId="3" borderId="18" xfId="5" applyFont="1" applyFill="1" applyBorder="1" applyAlignment="1">
      <alignment horizontal="center" vertical="center" wrapText="1"/>
    </xf>
    <xf numFmtId="0" fontId="9" fillId="3" borderId="19" xfId="5" applyFont="1" applyFill="1" applyBorder="1" applyAlignment="1">
      <alignment horizontal="center" vertical="center" wrapText="1"/>
    </xf>
    <xf numFmtId="38" fontId="8" fillId="2" borderId="2" xfId="3" applyFont="1" applyFill="1" applyBorder="1" applyAlignment="1">
      <alignment horizontal="center" vertical="center"/>
    </xf>
    <xf numFmtId="0" fontId="10" fillId="0" borderId="0" xfId="4" applyFont="1" applyFill="1" applyBorder="1" applyAlignment="1">
      <alignment horizontal="left" vertical="center" wrapText="1"/>
    </xf>
    <xf numFmtId="0" fontId="10" fillId="0" borderId="2" xfId="4" applyFont="1" applyFill="1" applyBorder="1" applyAlignment="1">
      <alignment horizontal="left" vertical="center" wrapText="1"/>
    </xf>
    <xf numFmtId="0" fontId="9" fillId="0" borderId="9" xfId="5" applyFont="1" applyBorder="1" applyAlignment="1">
      <alignment horizontal="center" vertical="center"/>
    </xf>
    <xf numFmtId="0" fontId="9" fillId="0" borderId="10" xfId="5" applyFont="1" applyBorder="1" applyAlignment="1">
      <alignment horizontal="center" vertical="center"/>
    </xf>
    <xf numFmtId="0" fontId="9" fillId="0" borderId="11" xfId="5" applyFont="1" applyBorder="1" applyAlignment="1">
      <alignment horizontal="center" vertical="center"/>
    </xf>
    <xf numFmtId="0" fontId="9" fillId="0" borderId="13" xfId="5" applyFont="1" applyBorder="1" applyAlignment="1">
      <alignment horizontal="center" vertical="center"/>
    </xf>
    <xf numFmtId="0" fontId="9" fillId="0" borderId="2" xfId="5" applyFont="1" applyBorder="1" applyAlignment="1">
      <alignment horizontal="center" vertical="center"/>
    </xf>
    <xf numFmtId="0" fontId="9" fillId="0" borderId="14" xfId="5" applyFont="1" applyBorder="1" applyAlignment="1">
      <alignment horizontal="center" vertical="center"/>
    </xf>
    <xf numFmtId="0" fontId="9" fillId="0" borderId="8" xfId="5" applyFont="1" applyBorder="1" applyAlignment="1">
      <alignment horizontal="center" vertical="center" wrapText="1"/>
    </xf>
    <xf numFmtId="0" fontId="9" fillId="0" borderId="8" xfId="5" applyFont="1" applyBorder="1" applyAlignment="1">
      <alignment horizontal="center" vertical="center"/>
    </xf>
    <xf numFmtId="0" fontId="9" fillId="0" borderId="12" xfId="5" applyFont="1" applyBorder="1" applyAlignment="1">
      <alignment horizontal="center" vertical="center"/>
    </xf>
    <xf numFmtId="0" fontId="9" fillId="0" borderId="15" xfId="5" applyFont="1" applyBorder="1" applyAlignment="1">
      <alignment horizontal="center" vertical="center"/>
    </xf>
    <xf numFmtId="0" fontId="9" fillId="0" borderId="16" xfId="5" applyFont="1" applyBorder="1" applyAlignment="1">
      <alignment horizontal="center" vertical="center" textRotation="255"/>
    </xf>
    <xf numFmtId="0" fontId="9" fillId="0" borderId="15" xfId="5" applyFont="1" applyBorder="1" applyAlignment="1">
      <alignment horizontal="center" vertical="center" textRotation="255"/>
    </xf>
    <xf numFmtId="0" fontId="9" fillId="0" borderId="17" xfId="5" applyFont="1" applyBorder="1" applyAlignment="1">
      <alignment horizontal="center" vertical="center" wrapText="1" shrinkToFit="1"/>
    </xf>
    <xf numFmtId="0" fontId="9" fillId="0" borderId="18" xfId="5" applyFont="1" applyBorder="1" applyAlignment="1">
      <alignment horizontal="center" vertical="center" wrapText="1" shrinkToFit="1"/>
    </xf>
    <xf numFmtId="0" fontId="9" fillId="0" borderId="19" xfId="5" applyFont="1" applyBorder="1" applyAlignment="1">
      <alignment horizontal="center" vertical="center" wrapText="1" shrinkToFit="1"/>
    </xf>
    <xf numFmtId="0" fontId="9" fillId="0" borderId="17" xfId="5" applyFont="1" applyBorder="1" applyAlignment="1">
      <alignment horizontal="center" vertical="center"/>
    </xf>
    <xf numFmtId="0" fontId="9" fillId="0" borderId="18" xfId="5" applyFont="1" applyBorder="1" applyAlignment="1">
      <alignment horizontal="center" vertical="center"/>
    </xf>
    <xf numFmtId="0" fontId="9" fillId="0" borderId="19" xfId="5" applyFont="1" applyBorder="1" applyAlignment="1">
      <alignment horizontal="center" vertical="center"/>
    </xf>
    <xf numFmtId="0" fontId="2" fillId="0" borderId="3" xfId="5" applyFont="1" applyBorder="1" applyAlignment="1">
      <alignment horizontal="center" vertical="center"/>
    </xf>
    <xf numFmtId="0" fontId="2" fillId="0" borderId="4" xfId="5" applyFont="1" applyBorder="1" applyAlignment="1">
      <alignment horizontal="center" vertical="center"/>
    </xf>
    <xf numFmtId="0" fontId="2" fillId="0" borderId="5" xfId="5" applyFont="1" applyBorder="1" applyAlignment="1">
      <alignment horizontal="center" vertical="center"/>
    </xf>
    <xf numFmtId="0" fontId="10" fillId="0" borderId="6" xfId="4" applyFont="1" applyFill="1" applyBorder="1" applyAlignment="1">
      <alignment horizontal="left" vertical="center" wrapText="1"/>
    </xf>
    <xf numFmtId="0" fontId="9" fillId="0" borderId="17" xfId="4" applyFont="1" applyFill="1" applyBorder="1" applyAlignment="1">
      <alignment horizontal="center" vertical="center" shrinkToFit="1"/>
    </xf>
    <xf numFmtId="0" fontId="9" fillId="0" borderId="19" xfId="4" applyFont="1" applyFill="1" applyBorder="1" applyAlignment="1">
      <alignment horizontal="center" vertical="center" shrinkToFit="1"/>
    </xf>
    <xf numFmtId="0" fontId="8" fillId="0" borderId="0" xfId="4" applyFont="1" applyFill="1" applyBorder="1" applyAlignment="1">
      <alignment horizontal="center"/>
    </xf>
    <xf numFmtId="0" fontId="9" fillId="5" borderId="17" xfId="4" applyFont="1" applyFill="1" applyBorder="1" applyAlignment="1">
      <alignment horizontal="center" vertical="center" shrinkToFit="1"/>
    </xf>
    <xf numFmtId="0" fontId="9" fillId="5" borderId="19" xfId="4" applyFont="1" applyFill="1" applyBorder="1" applyAlignment="1">
      <alignment horizontal="center" vertical="center" shrinkToFit="1"/>
    </xf>
    <xf numFmtId="0" fontId="9" fillId="0" borderId="25" xfId="4" applyFont="1" applyFill="1" applyBorder="1" applyAlignment="1">
      <alignment horizontal="left" vertical="center" wrapText="1"/>
    </xf>
    <xf numFmtId="0" fontId="9" fillId="0" borderId="8" xfId="4" applyFont="1" applyFill="1" applyBorder="1" applyAlignment="1">
      <alignment horizontal="left" vertical="center" wrapText="1"/>
    </xf>
    <xf numFmtId="38" fontId="9" fillId="3" borderId="8" xfId="1" applyFont="1" applyFill="1" applyBorder="1" applyAlignment="1">
      <alignment horizontal="center" vertical="center"/>
    </xf>
    <xf numFmtId="0" fontId="9" fillId="0" borderId="0" xfId="4" applyFont="1" applyFill="1" applyBorder="1" applyAlignment="1">
      <alignment horizontal="center" vertical="center" shrinkToFit="1"/>
    </xf>
    <xf numFmtId="0" fontId="9" fillId="0" borderId="7" xfId="4" applyFont="1" applyFill="1" applyBorder="1" applyAlignment="1">
      <alignment horizontal="center" vertical="center" shrinkToFit="1"/>
    </xf>
    <xf numFmtId="0" fontId="5" fillId="0" borderId="0" xfId="4" applyFont="1" applyFill="1" applyBorder="1" applyAlignment="1">
      <alignment horizontal="center" vertical="center"/>
    </xf>
    <xf numFmtId="0" fontId="13" fillId="0" borderId="26" xfId="4" applyFont="1" applyFill="1" applyBorder="1" applyAlignment="1">
      <alignment horizontal="center" vertical="center"/>
    </xf>
    <xf numFmtId="0" fontId="13" fillId="0" borderId="27" xfId="4" applyFont="1" applyFill="1" applyBorder="1" applyAlignment="1">
      <alignment horizontal="center" vertical="center"/>
    </xf>
    <xf numFmtId="0" fontId="13" fillId="0" borderId="28" xfId="4" applyFont="1" applyFill="1" applyBorder="1" applyAlignment="1">
      <alignment horizontal="center" vertical="center"/>
    </xf>
    <xf numFmtId="0" fontId="7" fillId="0" borderId="32" xfId="4" applyFont="1" applyFill="1" applyBorder="1" applyAlignment="1">
      <alignment horizontal="center" vertical="center"/>
    </xf>
    <xf numFmtId="0" fontId="7" fillId="0" borderId="33" xfId="4" applyFont="1" applyFill="1" applyBorder="1" applyAlignment="1">
      <alignment horizontal="center" vertical="center"/>
    </xf>
    <xf numFmtId="0" fontId="7" fillId="0" borderId="34" xfId="4" applyFont="1" applyFill="1" applyBorder="1" applyAlignment="1">
      <alignment horizontal="center" vertical="center"/>
    </xf>
    <xf numFmtId="0" fontId="7" fillId="0" borderId="39" xfId="4" applyFont="1" applyFill="1" applyBorder="1" applyAlignment="1">
      <alignment horizontal="center" vertical="center"/>
    </xf>
    <xf numFmtId="0" fontId="7" fillId="0" borderId="40" xfId="4" applyFont="1" applyFill="1" applyBorder="1" applyAlignment="1">
      <alignment horizontal="center" vertical="center"/>
    </xf>
    <xf numFmtId="0" fontId="7" fillId="0" borderId="41" xfId="4" applyFont="1" applyFill="1" applyBorder="1" applyAlignment="1">
      <alignment horizontal="center" vertical="center"/>
    </xf>
    <xf numFmtId="0" fontId="7" fillId="0" borderId="3" xfId="4" applyFont="1" applyBorder="1" applyAlignment="1">
      <alignment horizontal="center" vertical="center" wrapText="1" shrinkToFit="1"/>
    </xf>
    <xf numFmtId="0" fontId="7" fillId="0" borderId="4" xfId="4" applyFont="1" applyBorder="1" applyAlignment="1">
      <alignment horizontal="center" vertical="center" wrapText="1" shrinkToFit="1"/>
    </xf>
    <xf numFmtId="0" fontId="7" fillId="0" borderId="35" xfId="4" applyFont="1" applyBorder="1" applyAlignment="1">
      <alignment horizontal="center" vertical="center" wrapText="1" shrinkToFit="1"/>
    </xf>
    <xf numFmtId="0" fontId="7" fillId="0" borderId="36" xfId="4" applyFont="1" applyFill="1" applyBorder="1" applyAlignment="1">
      <alignment horizontal="center" vertical="center" shrinkToFit="1"/>
    </xf>
    <xf numFmtId="0" fontId="7" fillId="0" borderId="4" xfId="4" applyFont="1" applyFill="1" applyBorder="1" applyAlignment="1">
      <alignment horizontal="center" vertical="center" shrinkToFit="1"/>
    </xf>
    <xf numFmtId="0" fontId="7" fillId="0" borderId="37" xfId="4" applyFont="1" applyFill="1" applyBorder="1" applyAlignment="1">
      <alignment horizontal="center" vertical="center" shrinkToFit="1"/>
    </xf>
    <xf numFmtId="0" fontId="7" fillId="0" borderId="38" xfId="4" applyFont="1" applyFill="1" applyBorder="1" applyAlignment="1">
      <alignment horizontal="center" vertical="center"/>
    </xf>
    <xf numFmtId="0" fontId="8" fillId="0" borderId="44" xfId="4" applyFont="1" applyBorder="1" applyAlignment="1">
      <alignment vertical="center"/>
    </xf>
    <xf numFmtId="0" fontId="15" fillId="0" borderId="26" xfId="4" applyFont="1" applyBorder="1" applyAlignment="1">
      <alignment horizontal="center" vertical="center" shrinkToFit="1"/>
    </xf>
    <xf numFmtId="0" fontId="15" fillId="0" borderId="27" xfId="4" applyFont="1" applyBorder="1" applyAlignment="1">
      <alignment horizontal="center" vertical="center" shrinkToFit="1"/>
    </xf>
    <xf numFmtId="0" fontId="15" fillId="0" borderId="28" xfId="4" applyFont="1" applyBorder="1" applyAlignment="1">
      <alignment horizontal="center" vertical="center" shrinkToFit="1"/>
    </xf>
    <xf numFmtId="0" fontId="7" fillId="0" borderId="5" xfId="4" applyFont="1" applyBorder="1" applyAlignment="1">
      <alignment horizontal="center" vertical="center" wrapText="1" shrinkToFit="1"/>
    </xf>
    <xf numFmtId="0" fontId="7" fillId="0" borderId="3" xfId="4" applyFont="1" applyFill="1" applyBorder="1" applyAlignment="1">
      <alignment horizontal="center" vertical="center" shrinkToFit="1"/>
    </xf>
    <xf numFmtId="0" fontId="7" fillId="0" borderId="35" xfId="4" applyFont="1" applyFill="1" applyBorder="1" applyAlignment="1">
      <alignment horizontal="center" vertical="center" shrinkToFit="1"/>
    </xf>
    <xf numFmtId="0" fontId="7" fillId="0" borderId="20" xfId="4" applyFont="1" applyFill="1" applyBorder="1" applyAlignment="1">
      <alignment horizontal="center" vertical="center" shrinkToFit="1"/>
    </xf>
    <xf numFmtId="0" fontId="7" fillId="0" borderId="21" xfId="4" applyFont="1" applyFill="1" applyBorder="1" applyAlignment="1">
      <alignment horizontal="center" vertical="center" shrinkToFit="1"/>
    </xf>
    <xf numFmtId="0" fontId="7" fillId="0" borderId="50" xfId="4" applyFont="1" applyFill="1" applyBorder="1" applyAlignment="1">
      <alignment horizontal="center" vertical="center" shrinkToFit="1"/>
    </xf>
    <xf numFmtId="0" fontId="15" fillId="0" borderId="48" xfId="4" applyFont="1" applyBorder="1" applyAlignment="1">
      <alignment horizontal="center" vertical="center" textRotation="255" shrinkToFit="1"/>
    </xf>
    <xf numFmtId="0" fontId="15" fillId="0" borderId="55" xfId="4" applyFont="1" applyBorder="1" applyAlignment="1">
      <alignment horizontal="center" vertical="center" textRotation="255" shrinkToFit="1"/>
    </xf>
    <xf numFmtId="0" fontId="7" fillId="0" borderId="13" xfId="4" applyFont="1" applyFill="1" applyBorder="1" applyAlignment="1">
      <alignment horizontal="left" vertical="center" shrinkToFit="1"/>
    </xf>
    <xf numFmtId="0" fontId="7" fillId="0" borderId="2" xfId="4" applyFont="1" applyFill="1" applyBorder="1" applyAlignment="1">
      <alignment horizontal="left" vertical="center" shrinkToFit="1"/>
    </xf>
    <xf numFmtId="0" fontId="7" fillId="0" borderId="52" xfId="4" applyFont="1" applyFill="1" applyBorder="1" applyAlignment="1">
      <alignment horizontal="left" vertical="center" shrinkToFit="1"/>
    </xf>
    <xf numFmtId="0" fontId="7" fillId="0" borderId="56" xfId="4" applyFont="1" applyFill="1" applyBorder="1" applyAlignment="1">
      <alignment horizontal="left" vertical="center" shrinkToFit="1"/>
    </xf>
    <xf numFmtId="0" fontId="7" fillId="0" borderId="57" xfId="4" applyFont="1" applyFill="1" applyBorder="1" applyAlignment="1">
      <alignment horizontal="left" vertical="center" shrinkToFit="1"/>
    </xf>
    <xf numFmtId="0" fontId="7" fillId="0" borderId="44" xfId="4" applyFont="1" applyFill="1" applyBorder="1" applyAlignment="1">
      <alignment horizontal="left" vertical="center" shrinkToFit="1"/>
    </xf>
    <xf numFmtId="38" fontId="7" fillId="0" borderId="4" xfId="6" applyFont="1" applyFill="1" applyBorder="1" applyAlignment="1">
      <alignment horizontal="left" vertical="center" shrinkToFit="1"/>
    </xf>
    <xf numFmtId="0" fontId="13" fillId="0" borderId="26" xfId="4" applyFont="1" applyFill="1" applyBorder="1" applyAlignment="1">
      <alignment horizontal="center" vertical="distributed" shrinkToFit="1"/>
    </xf>
    <xf numFmtId="0" fontId="13" fillId="0" borderId="27" xfId="4" applyFont="1" applyFill="1" applyBorder="1" applyAlignment="1">
      <alignment horizontal="center" vertical="distributed" shrinkToFit="1"/>
    </xf>
    <xf numFmtId="0" fontId="13" fillId="0" borderId="28" xfId="4" applyFont="1" applyFill="1" applyBorder="1" applyAlignment="1">
      <alignment horizontal="center" vertical="distributed" shrinkToFit="1"/>
    </xf>
    <xf numFmtId="0" fontId="7" fillId="0" borderId="32" xfId="4" applyFont="1" applyFill="1" applyBorder="1" applyAlignment="1">
      <alignment horizontal="center" vertical="center" textRotation="255" shrinkToFit="1"/>
    </xf>
    <xf numFmtId="0" fontId="7" fillId="0" borderId="39" xfId="4" applyFont="1" applyFill="1" applyBorder="1" applyAlignment="1">
      <alignment horizontal="center" vertical="center" textRotation="255" shrinkToFit="1"/>
    </xf>
    <xf numFmtId="0" fontId="7" fillId="0" borderId="33" xfId="4" applyFont="1" applyFill="1" applyBorder="1" applyAlignment="1">
      <alignment vertical="center" shrinkToFit="1"/>
    </xf>
    <xf numFmtId="0" fontId="7" fillId="0" borderId="34" xfId="4" applyFont="1" applyFill="1" applyBorder="1" applyAlignment="1">
      <alignment vertical="center" shrinkToFit="1"/>
    </xf>
    <xf numFmtId="177" fontId="7" fillId="0" borderId="40" xfId="4" applyNumberFormat="1" applyFont="1" applyBorder="1" applyAlignment="1">
      <alignment vertical="center" shrinkToFit="1"/>
    </xf>
    <xf numFmtId="177" fontId="7" fillId="0" borderId="41" xfId="4" applyNumberFormat="1" applyFont="1" applyBorder="1" applyAlignment="1">
      <alignment vertical="center" shrinkToFit="1"/>
    </xf>
    <xf numFmtId="38" fontId="7" fillId="0" borderId="8" xfId="6" applyFont="1" applyFill="1" applyBorder="1" applyAlignment="1">
      <alignment horizontal="center" vertical="center" shrinkToFit="1"/>
    </xf>
    <xf numFmtId="38" fontId="8" fillId="0" borderId="0" xfId="6" applyFont="1" applyFill="1" applyBorder="1" applyAlignment="1">
      <alignment horizontal="left" vertical="center" wrapText="1"/>
    </xf>
    <xf numFmtId="0" fontId="10" fillId="0" borderId="7" xfId="4" applyFont="1" applyFill="1" applyBorder="1" applyAlignment="1">
      <alignment horizontal="left" vertical="center" wrapText="1"/>
    </xf>
  </cellXfs>
  <cellStyles count="11">
    <cellStyle name="パーセント" xfId="2" builtinId="5"/>
    <cellStyle name="パーセント 2" xfId="7"/>
    <cellStyle name="パーセント 3" xfId="8"/>
    <cellStyle name="桁区切り" xfId="1" builtinId="6"/>
    <cellStyle name="桁区切り 2" xfId="6"/>
    <cellStyle name="桁区切り 3" xfId="3"/>
    <cellStyle name="標準" xfId="0" builtinId="0"/>
    <cellStyle name="標準 2" xfId="9"/>
    <cellStyle name="標準 3" xfId="4"/>
    <cellStyle name="標準 4" xfId="5"/>
    <cellStyle name="標準 5"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pageSetUpPr fitToPage="1"/>
  </sheetPr>
  <dimension ref="B1:AG50"/>
  <sheetViews>
    <sheetView showGridLines="0" tabSelected="1" zoomScale="55" zoomScaleNormal="55" zoomScaleSheetLayoutView="70" zoomScalePageLayoutView="60" workbookViewId="0"/>
  </sheetViews>
  <sheetFormatPr defaultColWidth="9" defaultRowHeight="23.25" customHeight="1" x14ac:dyDescent="0.2"/>
  <cols>
    <col min="1" max="1" width="2.33203125" style="70" customWidth="1"/>
    <col min="2" max="2" width="3.33203125" style="70" customWidth="1"/>
    <col min="3" max="4" width="3.109375" style="70" customWidth="1"/>
    <col min="5" max="5" width="2.88671875" style="70" customWidth="1"/>
    <col min="6" max="6" width="18.6640625" style="70" customWidth="1"/>
    <col min="7" max="14" width="16.109375" style="70" customWidth="1"/>
    <col min="15" max="24" width="12.44140625" style="70" customWidth="1"/>
    <col min="25" max="25" width="2.44140625" style="70" customWidth="1"/>
    <col min="26" max="26" width="2.44140625" style="186" customWidth="1"/>
    <col min="27" max="29" width="2.44140625" style="70" customWidth="1"/>
    <col min="30" max="36" width="9.44140625" style="70" customWidth="1"/>
    <col min="37" max="38" width="3.21875" style="70" customWidth="1"/>
    <col min="39" max="16384" width="9" style="70"/>
  </cols>
  <sheetData>
    <row r="1" spans="2:31" s="2" customFormat="1" ht="23.25" customHeight="1" thickTop="1" thickBot="1" x14ac:dyDescent="0.25">
      <c r="B1" s="1" t="s">
        <v>0</v>
      </c>
      <c r="H1" s="3"/>
      <c r="I1" s="3"/>
      <c r="J1" s="3"/>
      <c r="K1" s="3"/>
      <c r="L1" s="3"/>
      <c r="O1" s="3"/>
      <c r="P1" s="4"/>
      <c r="V1" s="5"/>
      <c r="W1" s="6" t="s">
        <v>1</v>
      </c>
      <c r="X1" s="5"/>
      <c r="Z1" s="7"/>
      <c r="AB1" s="8"/>
    </row>
    <row r="2" spans="2:31" s="2" customFormat="1" ht="23.25" customHeight="1" thickTop="1" thickBot="1" x14ac:dyDescent="0.25">
      <c r="B2" s="1" t="s">
        <v>2</v>
      </c>
      <c r="H2" s="3"/>
      <c r="I2" s="3"/>
      <c r="J2" s="3"/>
      <c r="K2" s="3"/>
      <c r="L2" s="3"/>
      <c r="O2" s="3"/>
      <c r="P2" s="4"/>
      <c r="V2" s="9" t="s">
        <v>62</v>
      </c>
      <c r="W2" s="199" t="s">
        <v>63</v>
      </c>
      <c r="X2" s="199"/>
      <c r="Z2" s="7"/>
      <c r="AB2" s="8"/>
    </row>
    <row r="3" spans="2:31" s="5" customFormat="1" ht="23.25" customHeight="1" x14ac:dyDescent="0.2">
      <c r="B3" s="10" t="s">
        <v>3</v>
      </c>
      <c r="C3" s="11"/>
      <c r="D3" s="11"/>
      <c r="E3" s="11"/>
      <c r="F3" s="11"/>
      <c r="G3" s="12"/>
      <c r="H3" s="13" t="s">
        <v>4</v>
      </c>
      <c r="I3" s="12"/>
      <c r="J3" s="12"/>
      <c r="K3" s="12"/>
      <c r="L3" s="14"/>
      <c r="M3" s="15"/>
      <c r="O3" s="16"/>
      <c r="P3" s="17" t="s">
        <v>5</v>
      </c>
      <c r="Q3" s="12"/>
      <c r="R3" s="18"/>
      <c r="V3" s="9" t="s">
        <v>64</v>
      </c>
      <c r="W3" s="199" t="s">
        <v>65</v>
      </c>
      <c r="X3" s="199"/>
      <c r="Z3" s="19"/>
    </row>
    <row r="4" spans="2:31" s="5" customFormat="1" ht="23.25" customHeight="1" x14ac:dyDescent="0.2">
      <c r="B4" s="20"/>
      <c r="C4" s="200" t="s">
        <v>6</v>
      </c>
      <c r="D4" s="200"/>
      <c r="E4" s="200"/>
      <c r="F4" s="200"/>
      <c r="G4" s="200"/>
      <c r="H4" s="200"/>
      <c r="I4" s="200"/>
      <c r="J4" s="200"/>
      <c r="K4" s="200"/>
      <c r="L4" s="21"/>
      <c r="M4" s="22"/>
      <c r="O4" s="23"/>
      <c r="P4" s="24"/>
      <c r="Q4" s="15"/>
      <c r="R4" s="25"/>
      <c r="AA4" s="19"/>
      <c r="AC4" s="26"/>
    </row>
    <row r="5" spans="2:31" s="5" customFormat="1" ht="23.25" customHeight="1" x14ac:dyDescent="0.2">
      <c r="B5" s="20"/>
      <c r="C5" s="201"/>
      <c r="D5" s="201"/>
      <c r="E5" s="201"/>
      <c r="F5" s="201"/>
      <c r="G5" s="201"/>
      <c r="H5" s="201"/>
      <c r="I5" s="201"/>
      <c r="J5" s="201"/>
      <c r="K5" s="201"/>
      <c r="L5" s="21"/>
      <c r="M5" s="22"/>
      <c r="O5" s="23"/>
      <c r="P5" s="27" t="s">
        <v>7</v>
      </c>
      <c r="Q5" s="28">
        <v>0.25</v>
      </c>
      <c r="R5" s="25"/>
      <c r="Z5" s="24"/>
      <c r="AA5" s="29"/>
      <c r="AC5" s="26"/>
    </row>
    <row r="6" spans="2:31" s="34" customFormat="1" ht="23.25" customHeight="1" x14ac:dyDescent="0.2">
      <c r="B6" s="30"/>
      <c r="C6" s="202" t="s">
        <v>8</v>
      </c>
      <c r="D6" s="203"/>
      <c r="E6" s="203"/>
      <c r="F6" s="204"/>
      <c r="G6" s="31" t="s">
        <v>9</v>
      </c>
      <c r="H6" s="31" t="s">
        <v>10</v>
      </c>
      <c r="I6" s="208" t="s">
        <v>66</v>
      </c>
      <c r="J6" s="208" t="s">
        <v>11</v>
      </c>
      <c r="K6" s="210" t="s">
        <v>12</v>
      </c>
      <c r="L6" s="32"/>
      <c r="M6" s="33"/>
      <c r="O6" s="35"/>
      <c r="P6" s="27" t="s">
        <v>13</v>
      </c>
      <c r="Q6" s="28">
        <v>0.75</v>
      </c>
      <c r="R6" s="32"/>
      <c r="Z6" s="36"/>
      <c r="AA6" s="36"/>
      <c r="AE6" s="37"/>
    </row>
    <row r="7" spans="2:31" s="34" customFormat="1" ht="23.25" customHeight="1" x14ac:dyDescent="0.2">
      <c r="B7" s="30"/>
      <c r="C7" s="205"/>
      <c r="D7" s="206"/>
      <c r="E7" s="206"/>
      <c r="F7" s="207"/>
      <c r="G7" s="38"/>
      <c r="H7" s="38"/>
      <c r="I7" s="209"/>
      <c r="J7" s="209"/>
      <c r="K7" s="211"/>
      <c r="L7" s="32"/>
      <c r="O7" s="35"/>
      <c r="P7" s="27" t="s">
        <v>14</v>
      </c>
      <c r="Q7" s="28"/>
      <c r="R7" s="32"/>
      <c r="Z7" s="36"/>
      <c r="AA7" s="36"/>
      <c r="AE7" s="37"/>
    </row>
    <row r="8" spans="2:31" s="34" customFormat="1" ht="23.25" customHeight="1" thickBot="1" x14ac:dyDescent="0.25">
      <c r="B8" s="30"/>
      <c r="C8" s="212" t="s">
        <v>15</v>
      </c>
      <c r="D8" s="214" t="s">
        <v>16</v>
      </c>
      <c r="E8" s="215"/>
      <c r="F8" s="216"/>
      <c r="G8" s="39">
        <v>1364295426</v>
      </c>
      <c r="H8" s="40">
        <f>ROUND($H$19*G8/$G$19,0)</f>
        <v>86905619</v>
      </c>
      <c r="I8" s="40">
        <f>ROUND($I$19*G8/$G$19,0)</f>
        <v>145120104</v>
      </c>
      <c r="J8" s="41">
        <f>SUM(H8:I8,G8)</f>
        <v>1596321149</v>
      </c>
      <c r="K8" s="42"/>
      <c r="L8" s="32"/>
      <c r="O8" s="43"/>
      <c r="P8" s="44"/>
      <c r="Q8" s="44"/>
      <c r="R8" s="45"/>
      <c r="Z8" s="36"/>
      <c r="AA8" s="36"/>
      <c r="AE8" s="37"/>
    </row>
    <row r="9" spans="2:31" s="34" customFormat="1" ht="23.25" customHeight="1" x14ac:dyDescent="0.2">
      <c r="B9" s="30"/>
      <c r="C9" s="212"/>
      <c r="D9" s="217" t="s">
        <v>17</v>
      </c>
      <c r="E9" s="218"/>
      <c r="F9" s="219"/>
      <c r="G9" s="39"/>
      <c r="H9" s="40">
        <f>ROUND($H$19*G9/$G$19,0)</f>
        <v>0</v>
      </c>
      <c r="I9" s="40">
        <f>ROUND($I$19*G9/$G$19,0)</f>
        <v>0</v>
      </c>
      <c r="J9" s="41">
        <f>G9+H9+I9</f>
        <v>0</v>
      </c>
      <c r="K9" s="42"/>
      <c r="L9" s="32"/>
      <c r="Z9" s="36"/>
      <c r="AA9" s="36"/>
      <c r="AE9" s="37"/>
    </row>
    <row r="10" spans="2:31" s="34" customFormat="1" ht="23.25" customHeight="1" x14ac:dyDescent="0.2">
      <c r="B10" s="30"/>
      <c r="C10" s="212"/>
      <c r="D10" s="217" t="s">
        <v>18</v>
      </c>
      <c r="E10" s="218"/>
      <c r="F10" s="219"/>
      <c r="G10" s="39"/>
      <c r="H10" s="40">
        <f>ROUND($H$19*G10/$G$19,0)</f>
        <v>0</v>
      </c>
      <c r="I10" s="40">
        <f>ROUND($I$19*G10/$G$19,0)</f>
        <v>0</v>
      </c>
      <c r="J10" s="41">
        <f>G10+H10+I10</f>
        <v>0</v>
      </c>
      <c r="K10" s="42"/>
      <c r="L10" s="32"/>
      <c r="N10" s="46"/>
      <c r="O10" s="47"/>
      <c r="X10" s="36"/>
      <c r="Y10" s="36"/>
      <c r="Z10" s="36"/>
      <c r="AA10" s="36"/>
      <c r="AE10" s="37"/>
    </row>
    <row r="11" spans="2:31" s="34" customFormat="1" ht="23.25" customHeight="1" thickBot="1" x14ac:dyDescent="0.25">
      <c r="B11" s="30"/>
      <c r="C11" s="213"/>
      <c r="D11" s="217" t="s">
        <v>19</v>
      </c>
      <c r="E11" s="218"/>
      <c r="F11" s="219"/>
      <c r="G11" s="48">
        <f>SUM(G8,G9:G10)</f>
        <v>1364295426</v>
      </c>
      <c r="H11" s="40">
        <f>SUM(H8,H9:H10)</f>
        <v>86905619</v>
      </c>
      <c r="I11" s="40">
        <f>SUM(I8,I9:I10)</f>
        <v>145120104</v>
      </c>
      <c r="J11" s="41">
        <f>SUM(J8:J10)</f>
        <v>1596321149</v>
      </c>
      <c r="K11" s="42"/>
      <c r="L11" s="32"/>
      <c r="N11" s="46"/>
      <c r="O11" s="36"/>
      <c r="P11" s="36"/>
      <c r="Q11" s="36"/>
      <c r="AE11" s="37"/>
    </row>
    <row r="12" spans="2:31" s="34" customFormat="1" ht="23.25" customHeight="1" x14ac:dyDescent="0.2">
      <c r="B12" s="30"/>
      <c r="C12" s="190" t="s">
        <v>20</v>
      </c>
      <c r="D12" s="193" t="s">
        <v>21</v>
      </c>
      <c r="E12" s="194"/>
      <c r="F12" s="195"/>
      <c r="G12" s="39">
        <v>174074074</v>
      </c>
      <c r="H12" s="40">
        <f t="shared" ref="H12:H17" si="0">ROUND($H$19*G12/$G$19,0)</f>
        <v>11088518</v>
      </c>
      <c r="I12" s="40">
        <f t="shared" ref="I12:I17" si="1">ROUND($I$19*G12/$G$19,0)</f>
        <v>18516259</v>
      </c>
      <c r="J12" s="41">
        <f t="shared" ref="J12:J18" si="2">G12+H12+I12</f>
        <v>203678851</v>
      </c>
      <c r="K12" s="42"/>
      <c r="L12" s="32"/>
      <c r="O12" s="49"/>
      <c r="P12" s="17" t="s">
        <v>22</v>
      </c>
      <c r="Q12" s="50"/>
      <c r="R12" s="50"/>
      <c r="S12" s="51"/>
      <c r="T12" s="220" t="s">
        <v>23</v>
      </c>
      <c r="U12" s="221"/>
      <c r="V12" s="221"/>
      <c r="W12" s="221"/>
      <c r="X12" s="221"/>
      <c r="Y12" s="221"/>
      <c r="Z12" s="222"/>
    </row>
    <row r="13" spans="2:31" s="34" customFormat="1" ht="23.25" customHeight="1" x14ac:dyDescent="0.2">
      <c r="B13" s="30"/>
      <c r="C13" s="191"/>
      <c r="D13" s="193" t="s">
        <v>17</v>
      </c>
      <c r="E13" s="194"/>
      <c r="F13" s="195"/>
      <c r="G13" s="39"/>
      <c r="H13" s="40">
        <f t="shared" si="0"/>
        <v>0</v>
      </c>
      <c r="I13" s="40">
        <f t="shared" si="1"/>
        <v>0</v>
      </c>
      <c r="J13" s="41">
        <f t="shared" si="2"/>
        <v>0</v>
      </c>
      <c r="K13" s="42"/>
      <c r="L13" s="32"/>
      <c r="O13" s="35"/>
      <c r="P13" s="36"/>
      <c r="Q13" s="36"/>
      <c r="R13" s="36"/>
      <c r="S13" s="32"/>
      <c r="T13" s="223" t="s">
        <v>24</v>
      </c>
      <c r="U13" s="200"/>
      <c r="V13" s="200"/>
      <c r="W13" s="200"/>
      <c r="X13" s="200"/>
      <c r="Y13" s="52"/>
      <c r="Z13" s="53"/>
    </row>
    <row r="14" spans="2:31" s="34" customFormat="1" ht="23.25" customHeight="1" x14ac:dyDescent="0.2">
      <c r="B14" s="30"/>
      <c r="C14" s="191"/>
      <c r="D14" s="193" t="s">
        <v>25</v>
      </c>
      <c r="E14" s="194"/>
      <c r="F14" s="195"/>
      <c r="G14" s="54"/>
      <c r="H14" s="40">
        <f t="shared" si="0"/>
        <v>0</v>
      </c>
      <c r="I14" s="40">
        <f t="shared" si="1"/>
        <v>0</v>
      </c>
      <c r="J14" s="41">
        <f t="shared" si="2"/>
        <v>0</v>
      </c>
      <c r="K14" s="42"/>
      <c r="L14" s="32"/>
      <c r="O14" s="35"/>
      <c r="P14" s="224" t="s">
        <v>26</v>
      </c>
      <c r="Q14" s="225"/>
      <c r="R14" s="55">
        <v>4000</v>
      </c>
      <c r="S14" s="56"/>
      <c r="T14" s="223"/>
      <c r="U14" s="200"/>
      <c r="V14" s="200"/>
      <c r="W14" s="200"/>
      <c r="X14" s="200"/>
      <c r="Y14" s="52"/>
      <c r="Z14" s="53"/>
    </row>
    <row r="15" spans="2:31" s="34" customFormat="1" ht="23.25" customHeight="1" x14ac:dyDescent="0.2">
      <c r="B15" s="30"/>
      <c r="C15" s="191"/>
      <c r="D15" s="193" t="s">
        <v>27</v>
      </c>
      <c r="E15" s="194"/>
      <c r="F15" s="195"/>
      <c r="G15" s="54"/>
      <c r="H15" s="40">
        <f t="shared" si="0"/>
        <v>0</v>
      </c>
      <c r="I15" s="40">
        <f t="shared" si="1"/>
        <v>0</v>
      </c>
      <c r="J15" s="41">
        <f t="shared" si="2"/>
        <v>0</v>
      </c>
      <c r="K15" s="42"/>
      <c r="L15" s="32"/>
      <c r="O15" s="35"/>
      <c r="P15" s="224" t="s">
        <v>28</v>
      </c>
      <c r="Q15" s="225"/>
      <c r="R15" s="55">
        <v>500</v>
      </c>
      <c r="S15" s="56"/>
      <c r="T15" s="223"/>
      <c r="U15" s="200"/>
      <c r="V15" s="200"/>
      <c r="W15" s="200"/>
      <c r="X15" s="200"/>
      <c r="Y15" s="52"/>
      <c r="Z15" s="53"/>
    </row>
    <row r="16" spans="2:31" s="34" customFormat="1" ht="23.25" customHeight="1" x14ac:dyDescent="0.2">
      <c r="B16" s="30"/>
      <c r="C16" s="191"/>
      <c r="D16" s="57"/>
      <c r="E16" s="58"/>
      <c r="F16" s="59"/>
      <c r="G16" s="54"/>
      <c r="H16" s="40">
        <f t="shared" si="0"/>
        <v>0</v>
      </c>
      <c r="I16" s="40">
        <f t="shared" si="1"/>
        <v>0</v>
      </c>
      <c r="J16" s="41">
        <f>G16+H16+I16</f>
        <v>0</v>
      </c>
      <c r="K16" s="42"/>
      <c r="L16" s="32"/>
      <c r="O16" s="35"/>
      <c r="P16" s="224" t="s">
        <v>29</v>
      </c>
      <c r="Q16" s="225"/>
      <c r="R16" s="55">
        <v>400</v>
      </c>
      <c r="S16" s="56"/>
      <c r="T16" s="223"/>
      <c r="U16" s="200"/>
      <c r="V16" s="200"/>
      <c r="W16" s="200"/>
      <c r="X16" s="200"/>
      <c r="Y16" s="52"/>
      <c r="Z16" s="53"/>
    </row>
    <row r="17" spans="2:33" s="34" customFormat="1" ht="23.25" customHeight="1" x14ac:dyDescent="0.2">
      <c r="B17" s="30"/>
      <c r="C17" s="191"/>
      <c r="D17" s="196"/>
      <c r="E17" s="197"/>
      <c r="F17" s="198"/>
      <c r="G17" s="54"/>
      <c r="H17" s="40">
        <f t="shared" si="0"/>
        <v>0</v>
      </c>
      <c r="I17" s="40">
        <f t="shared" si="1"/>
        <v>0</v>
      </c>
      <c r="J17" s="41">
        <f t="shared" si="2"/>
        <v>0</v>
      </c>
      <c r="K17" s="42"/>
      <c r="L17" s="32"/>
      <c r="O17" s="35"/>
      <c r="P17" s="227" t="s">
        <v>30</v>
      </c>
      <c r="Q17" s="228"/>
      <c r="R17" s="55">
        <v>500</v>
      </c>
      <c r="S17" s="56"/>
      <c r="T17" s="229" t="s">
        <v>31</v>
      </c>
      <c r="U17" s="230"/>
      <c r="V17" s="231">
        <v>10000000</v>
      </c>
      <c r="W17" s="231"/>
      <c r="X17" s="24" t="s">
        <v>4</v>
      </c>
      <c r="Y17" s="232"/>
      <c r="Z17" s="233"/>
    </row>
    <row r="18" spans="2:33" s="34" customFormat="1" ht="23.25" customHeight="1" x14ac:dyDescent="0.2">
      <c r="B18" s="30"/>
      <c r="C18" s="192"/>
      <c r="D18" s="217" t="s">
        <v>19</v>
      </c>
      <c r="E18" s="218"/>
      <c r="F18" s="219"/>
      <c r="G18" s="48">
        <f>SUM(G12:G17)</f>
        <v>174074074</v>
      </c>
      <c r="H18" s="40">
        <f>SUM(H12:H17)</f>
        <v>11088518</v>
      </c>
      <c r="I18" s="40">
        <f>SUM(I12:I17)</f>
        <v>18516259</v>
      </c>
      <c r="J18" s="41">
        <f t="shared" si="2"/>
        <v>203678851</v>
      </c>
      <c r="K18" s="42"/>
      <c r="L18" s="32"/>
      <c r="O18" s="35"/>
      <c r="P18" s="227"/>
      <c r="Q18" s="228"/>
      <c r="R18" s="55"/>
      <c r="S18" s="56"/>
      <c r="T18" s="229" t="s">
        <v>32</v>
      </c>
      <c r="U18" s="230"/>
      <c r="V18" s="231">
        <v>50000000</v>
      </c>
      <c r="W18" s="231"/>
      <c r="X18" s="36"/>
      <c r="Y18" s="36"/>
      <c r="Z18" s="32"/>
    </row>
    <row r="19" spans="2:33" s="34" customFormat="1" ht="23.25" customHeight="1" thickBot="1" x14ac:dyDescent="0.25">
      <c r="B19" s="30"/>
      <c r="C19" s="217" t="s">
        <v>33</v>
      </c>
      <c r="D19" s="218"/>
      <c r="E19" s="218"/>
      <c r="F19" s="219"/>
      <c r="G19" s="48">
        <f>G11+G18</f>
        <v>1538369500</v>
      </c>
      <c r="H19" s="39">
        <v>97994137</v>
      </c>
      <c r="I19" s="39">
        <v>163636363</v>
      </c>
      <c r="J19" s="41">
        <f>G19+H19+I19</f>
        <v>1800000000</v>
      </c>
      <c r="K19" s="42"/>
      <c r="L19" s="32"/>
      <c r="O19" s="35"/>
      <c r="P19" s="227"/>
      <c r="Q19" s="228"/>
      <c r="R19" s="55"/>
      <c r="S19" s="56"/>
      <c r="T19" s="43"/>
      <c r="U19" s="44"/>
      <c r="V19" s="44"/>
      <c r="W19" s="44"/>
      <c r="X19" s="44"/>
      <c r="Y19" s="44"/>
      <c r="Z19" s="45"/>
      <c r="AE19" s="37"/>
    </row>
    <row r="20" spans="2:33" s="34" customFormat="1" ht="23.25" customHeight="1" x14ac:dyDescent="0.2">
      <c r="B20" s="35"/>
      <c r="C20" s="36"/>
      <c r="D20" s="36"/>
      <c r="E20" s="36"/>
      <c r="F20" s="36"/>
      <c r="G20" s="36"/>
      <c r="H20" s="36"/>
      <c r="I20" s="60"/>
      <c r="J20" s="60"/>
      <c r="K20" s="60"/>
      <c r="L20" s="32"/>
      <c r="O20" s="35"/>
      <c r="P20" s="227"/>
      <c r="Q20" s="228"/>
      <c r="R20" s="55"/>
      <c r="S20" s="56"/>
      <c r="AC20" s="61"/>
      <c r="AG20" s="37"/>
    </row>
    <row r="21" spans="2:33" s="34" customFormat="1" ht="23.25" customHeight="1" x14ac:dyDescent="0.2">
      <c r="B21" s="35"/>
      <c r="C21" s="36"/>
      <c r="D21" s="36"/>
      <c r="E21" s="36"/>
      <c r="F21" s="36"/>
      <c r="G21" s="62" t="s">
        <v>34</v>
      </c>
      <c r="H21" s="63">
        <f>H19/G19</f>
        <v>6.369999990249417E-2</v>
      </c>
      <c r="I21" s="60"/>
      <c r="J21" s="60"/>
      <c r="K21" s="60"/>
      <c r="L21" s="32"/>
      <c r="O21" s="35"/>
      <c r="P21" s="224" t="s">
        <v>35</v>
      </c>
      <c r="Q21" s="225"/>
      <c r="R21" s="64">
        <f>SUM(R14:S20)</f>
        <v>5400</v>
      </c>
      <c r="S21" s="56"/>
      <c r="AA21" s="61"/>
      <c r="AB21" s="234"/>
      <c r="AC21" s="234"/>
    </row>
    <row r="22" spans="2:33" ht="23.25" customHeight="1" thickBot="1" x14ac:dyDescent="0.25">
      <c r="B22" s="65"/>
      <c r="C22" s="66"/>
      <c r="D22" s="66"/>
      <c r="E22" s="66"/>
      <c r="F22" s="66"/>
      <c r="G22" s="67"/>
      <c r="H22" s="68"/>
      <c r="I22" s="68"/>
      <c r="J22" s="68"/>
      <c r="K22" s="68"/>
      <c r="L22" s="69"/>
      <c r="O22" s="71"/>
      <c r="P22" s="72"/>
      <c r="Q22" s="66"/>
      <c r="R22" s="66"/>
      <c r="S22" s="73"/>
      <c r="T22" s="5"/>
      <c r="U22" s="5"/>
      <c r="V22" s="5"/>
      <c r="W22" s="5"/>
      <c r="X22" s="5"/>
      <c r="Y22" s="5"/>
      <c r="Z22" s="5"/>
      <c r="AA22" s="19"/>
      <c r="AB22" s="226"/>
      <c r="AC22" s="226"/>
    </row>
    <row r="23" spans="2:33" ht="23.25" customHeight="1" thickBot="1" x14ac:dyDescent="0.25">
      <c r="C23" s="5"/>
      <c r="D23" s="5"/>
      <c r="E23" s="5"/>
      <c r="F23" s="5"/>
      <c r="G23" s="74"/>
      <c r="H23" s="75"/>
      <c r="I23" s="75"/>
      <c r="J23" s="75"/>
      <c r="K23" s="75"/>
      <c r="Q23" s="5"/>
      <c r="R23" s="5"/>
      <c r="S23" s="5"/>
      <c r="T23" s="5"/>
      <c r="U23" s="5"/>
      <c r="V23" s="5"/>
      <c r="W23" s="5"/>
      <c r="X23" s="5"/>
      <c r="Y23" s="66"/>
      <c r="Z23" s="5"/>
      <c r="AA23" s="19"/>
      <c r="AB23" s="5"/>
      <c r="AC23" s="5"/>
    </row>
    <row r="24" spans="2:33" ht="23.25" customHeight="1" x14ac:dyDescent="0.2">
      <c r="B24" s="76" t="s">
        <v>36</v>
      </c>
      <c r="C24" s="11"/>
      <c r="D24" s="11"/>
      <c r="E24" s="11"/>
      <c r="F24" s="11"/>
      <c r="G24" s="77"/>
      <c r="H24" s="78"/>
      <c r="I24" s="78"/>
      <c r="J24" s="78"/>
      <c r="K24" s="78"/>
      <c r="L24" s="79"/>
      <c r="M24" s="79"/>
      <c r="N24" s="79"/>
      <c r="O24" s="79"/>
      <c r="P24" s="79"/>
      <c r="Q24" s="11"/>
      <c r="R24" s="11"/>
      <c r="S24" s="11"/>
      <c r="T24" s="11"/>
      <c r="U24" s="11"/>
      <c r="V24" s="11"/>
      <c r="W24" s="11"/>
      <c r="X24" s="11"/>
      <c r="Y24" s="5"/>
      <c r="Z24" s="80"/>
      <c r="AA24" s="5"/>
      <c r="AB24" s="5"/>
    </row>
    <row r="25" spans="2:33" ht="23.25" customHeight="1" x14ac:dyDescent="0.2">
      <c r="B25" s="23"/>
      <c r="C25" s="81" t="s">
        <v>37</v>
      </c>
      <c r="D25" s="52"/>
      <c r="E25" s="52"/>
      <c r="F25" s="52"/>
      <c r="G25" s="52"/>
      <c r="H25" s="52"/>
      <c r="I25" s="52"/>
      <c r="J25" s="52"/>
      <c r="K25" s="52"/>
      <c r="L25" s="52"/>
      <c r="M25" s="52"/>
      <c r="N25" s="82"/>
      <c r="O25" s="82"/>
      <c r="P25" s="82"/>
      <c r="Q25" s="24"/>
      <c r="R25" s="24"/>
      <c r="S25" s="24"/>
      <c r="T25" s="24"/>
      <c r="U25" s="24"/>
      <c r="V25" s="24"/>
      <c r="W25" s="24"/>
      <c r="X25" s="5"/>
      <c r="Y25" s="5"/>
      <c r="Z25" s="83"/>
      <c r="AA25" s="5"/>
      <c r="AB25" s="5"/>
    </row>
    <row r="26" spans="2:33" ht="23.25" customHeight="1" thickBot="1" x14ac:dyDescent="0.25">
      <c r="B26" s="23"/>
      <c r="C26" s="84"/>
      <c r="D26" s="84"/>
      <c r="E26" s="84"/>
      <c r="F26" s="84"/>
      <c r="G26" s="84"/>
      <c r="H26" s="84"/>
      <c r="I26" s="84"/>
      <c r="J26" s="84"/>
      <c r="K26" s="84"/>
      <c r="L26" s="84"/>
      <c r="M26" s="84"/>
      <c r="N26" s="82"/>
      <c r="O26" s="82"/>
      <c r="P26" s="82"/>
      <c r="Q26" s="24"/>
      <c r="R26" s="24"/>
      <c r="S26" s="24"/>
      <c r="T26" s="24"/>
      <c r="U26" s="24"/>
      <c r="V26" s="24" t="s">
        <v>4</v>
      </c>
      <c r="W26" s="24"/>
      <c r="X26" s="5"/>
      <c r="Y26" s="5"/>
      <c r="Z26" s="83"/>
      <c r="AA26" s="5"/>
      <c r="AB26" s="85"/>
    </row>
    <row r="27" spans="2:33" ht="27.75" customHeight="1" thickBot="1" x14ac:dyDescent="0.25">
      <c r="B27" s="235" t="s">
        <v>38</v>
      </c>
      <c r="C27" s="236"/>
      <c r="D27" s="236"/>
      <c r="E27" s="236"/>
      <c r="F27" s="237"/>
      <c r="G27" s="86" t="s">
        <v>39</v>
      </c>
      <c r="H27" s="87"/>
      <c r="I27" s="87"/>
      <c r="J27" s="88"/>
      <c r="K27" s="87"/>
      <c r="L27" s="87"/>
      <c r="M27" s="87"/>
      <c r="N27" s="89"/>
      <c r="O27" s="90"/>
      <c r="P27" s="91"/>
      <c r="Q27" s="92" t="s">
        <v>7</v>
      </c>
      <c r="R27" s="93">
        <f>$Q$5</f>
        <v>0.25</v>
      </c>
      <c r="S27" s="94"/>
      <c r="T27" s="91"/>
      <c r="U27" s="92" t="s">
        <v>13</v>
      </c>
      <c r="V27" s="95">
        <f>$Q$6</f>
        <v>0.75</v>
      </c>
      <c r="W27" s="96"/>
      <c r="Z27" s="97"/>
    </row>
    <row r="28" spans="2:33" ht="27.75" customHeight="1" x14ac:dyDescent="0.2">
      <c r="B28" s="238" t="s">
        <v>8</v>
      </c>
      <c r="C28" s="239"/>
      <c r="D28" s="239"/>
      <c r="E28" s="239"/>
      <c r="F28" s="240"/>
      <c r="G28" s="244" t="s">
        <v>40</v>
      </c>
      <c r="H28" s="245"/>
      <c r="I28" s="245"/>
      <c r="J28" s="246"/>
      <c r="K28" s="247" t="s">
        <v>41</v>
      </c>
      <c r="L28" s="248"/>
      <c r="M28" s="249"/>
      <c r="N28" s="250" t="s">
        <v>19</v>
      </c>
      <c r="O28" s="244" t="s">
        <v>40</v>
      </c>
      <c r="P28" s="245"/>
      <c r="Q28" s="245"/>
      <c r="R28" s="245"/>
      <c r="S28" s="244" t="s">
        <v>40</v>
      </c>
      <c r="T28" s="245"/>
      <c r="U28" s="245"/>
      <c r="V28" s="255"/>
      <c r="W28" s="96"/>
      <c r="Z28" s="97"/>
    </row>
    <row r="29" spans="2:33" ht="27.75" customHeight="1" thickBot="1" x14ac:dyDescent="0.25">
      <c r="B29" s="241"/>
      <c r="C29" s="242"/>
      <c r="D29" s="242"/>
      <c r="E29" s="242"/>
      <c r="F29" s="243"/>
      <c r="G29" s="98" t="str">
        <f>$P$14</f>
        <v>特養</v>
      </c>
      <c r="H29" s="99" t="str">
        <f>P15</f>
        <v>ショート</v>
      </c>
      <c r="I29" s="100" t="str">
        <f>P16</f>
        <v>防災拠点型地域交流スペース</v>
      </c>
      <c r="J29" s="101" t="s">
        <v>42</v>
      </c>
      <c r="K29" s="102" t="str">
        <f>$P$17</f>
        <v>認知デイ</v>
      </c>
      <c r="L29" s="103"/>
      <c r="M29" s="104" t="s">
        <v>43</v>
      </c>
      <c r="N29" s="251"/>
      <c r="O29" s="105" t="str">
        <f>G29</f>
        <v>特養</v>
      </c>
      <c r="P29" s="106" t="str">
        <f>H29</f>
        <v>ショート</v>
      </c>
      <c r="Q29" s="100" t="str">
        <f>I29</f>
        <v>防災拠点型地域交流スペース</v>
      </c>
      <c r="R29" s="107" t="s">
        <v>42</v>
      </c>
      <c r="S29" s="105" t="str">
        <f>G29</f>
        <v>特養</v>
      </c>
      <c r="T29" s="106" t="str">
        <f>H29</f>
        <v>ショート</v>
      </c>
      <c r="U29" s="100" t="str">
        <f>I29</f>
        <v>防災拠点型地域交流スペース</v>
      </c>
      <c r="V29" s="108" t="s">
        <v>42</v>
      </c>
      <c r="W29" s="96"/>
      <c r="Z29" s="97"/>
    </row>
    <row r="30" spans="2:33" ht="27.75" customHeight="1" x14ac:dyDescent="0.2">
      <c r="B30" s="256" t="s">
        <v>44</v>
      </c>
      <c r="C30" s="248"/>
      <c r="D30" s="248"/>
      <c r="E30" s="257"/>
      <c r="F30" s="109" t="s">
        <v>45</v>
      </c>
      <c r="G30" s="110">
        <f>$R$14</f>
        <v>4000</v>
      </c>
      <c r="H30" s="111">
        <f>$R$15</f>
        <v>500</v>
      </c>
      <c r="I30" s="111">
        <f>$R$16</f>
        <v>400</v>
      </c>
      <c r="J30" s="111">
        <f>SUM(G30:I30)</f>
        <v>4900</v>
      </c>
      <c r="K30" s="111">
        <f>$R$17</f>
        <v>500</v>
      </c>
      <c r="L30" s="111">
        <f>$R$18</f>
        <v>0</v>
      </c>
      <c r="M30" s="112">
        <f>N30-L30-K30-J30</f>
        <v>0</v>
      </c>
      <c r="N30" s="113">
        <f>$R$21</f>
        <v>5400</v>
      </c>
      <c r="O30" s="110">
        <f>$G$30</f>
        <v>4000</v>
      </c>
      <c r="P30" s="111">
        <f>$H$30</f>
        <v>500</v>
      </c>
      <c r="Q30" s="111">
        <f>$I$30</f>
        <v>400</v>
      </c>
      <c r="R30" s="114">
        <f>SUM(O30:Q30)</f>
        <v>4900</v>
      </c>
      <c r="S30" s="110">
        <f>$G$30</f>
        <v>4000</v>
      </c>
      <c r="T30" s="111">
        <f>$H$30</f>
        <v>500</v>
      </c>
      <c r="U30" s="111">
        <f>$I$30</f>
        <v>400</v>
      </c>
      <c r="V30" s="115">
        <f>SUM(S30:U30)</f>
        <v>4900</v>
      </c>
      <c r="W30" s="116"/>
      <c r="Z30" s="97"/>
    </row>
    <row r="31" spans="2:33" s="96" customFormat="1" ht="27.75" customHeight="1" thickBot="1" x14ac:dyDescent="0.25">
      <c r="B31" s="258"/>
      <c r="C31" s="259"/>
      <c r="D31" s="259"/>
      <c r="E31" s="260"/>
      <c r="F31" s="117" t="s">
        <v>46</v>
      </c>
      <c r="G31" s="118">
        <f>ROUND(G30/$N$30,10)</f>
        <v>0.74074074069999996</v>
      </c>
      <c r="H31" s="119">
        <f>ROUND(H30/$N$30,10)</f>
        <v>9.2592592599999995E-2</v>
      </c>
      <c r="I31" s="120">
        <f>ROUND(I30/$N$30,10)</f>
        <v>7.4074074099999998E-2</v>
      </c>
      <c r="J31" s="120">
        <f>SUM(G31:I31)</f>
        <v>0.90740740739999992</v>
      </c>
      <c r="K31" s="120">
        <f>ROUND(K30/$N$30,10)</f>
        <v>9.2592592599999995E-2</v>
      </c>
      <c r="L31" s="120">
        <f>ROUND(L30/$N$30,10)</f>
        <v>0</v>
      </c>
      <c r="M31" s="121">
        <f>ROUND(M30/$N$30,10)</f>
        <v>0</v>
      </c>
      <c r="N31" s="122">
        <f>SUM(J31,K31:M31)</f>
        <v>0.99999999999999989</v>
      </c>
      <c r="O31" s="123">
        <f>$G$31</f>
        <v>0.74074074069999996</v>
      </c>
      <c r="P31" s="123">
        <f>$H$31</f>
        <v>9.2592592599999995E-2</v>
      </c>
      <c r="Q31" s="123">
        <f>$I$31</f>
        <v>7.4074074099999998E-2</v>
      </c>
      <c r="R31" s="124">
        <f>SUM(O31:Q31)</f>
        <v>0.90740740739999992</v>
      </c>
      <c r="S31" s="125">
        <f>$G$31</f>
        <v>0.74074074069999996</v>
      </c>
      <c r="T31" s="123">
        <f>$H$31</f>
        <v>9.2592592599999995E-2</v>
      </c>
      <c r="U31" s="123">
        <f>$I$31</f>
        <v>7.4074074099999998E-2</v>
      </c>
      <c r="V31" s="126">
        <f>SUM(S31:U31)</f>
        <v>0.90740740739999992</v>
      </c>
      <c r="W31" s="116"/>
      <c r="Z31" s="97"/>
    </row>
    <row r="32" spans="2:33" ht="27.75" customHeight="1" x14ac:dyDescent="0.2">
      <c r="B32" s="261"/>
      <c r="C32" s="263" t="s">
        <v>47</v>
      </c>
      <c r="D32" s="264"/>
      <c r="E32" s="264"/>
      <c r="F32" s="265"/>
      <c r="G32" s="127">
        <f>ROUND($N32/$N$30*G$30,0)</f>
        <v>1182460110</v>
      </c>
      <c r="H32" s="128">
        <f t="shared" ref="G32:I33" si="3">ROUND($N32/$N$30*H$30,0)</f>
        <v>147807514</v>
      </c>
      <c r="I32" s="128">
        <f t="shared" si="3"/>
        <v>118246011</v>
      </c>
      <c r="J32" s="128">
        <f>SUM(G32:I32)</f>
        <v>1448513635</v>
      </c>
      <c r="K32" s="128">
        <f t="shared" ref="K32:M33" si="4">ROUND($N32/$N$30*K$30,0)</f>
        <v>147807514</v>
      </c>
      <c r="L32" s="128">
        <f t="shared" si="4"/>
        <v>0</v>
      </c>
      <c r="M32" s="129">
        <f t="shared" si="4"/>
        <v>0</v>
      </c>
      <c r="N32" s="130">
        <f>$J$11</f>
        <v>1596321149</v>
      </c>
      <c r="O32" s="128">
        <f>ROUND($G32*$R$27,0)</f>
        <v>295615028</v>
      </c>
      <c r="P32" s="128">
        <f>ROUND($H32*$R$27,0)</f>
        <v>36951879</v>
      </c>
      <c r="Q32" s="128">
        <f>ROUND($I32*$R$27,0)</f>
        <v>29561503</v>
      </c>
      <c r="R32" s="131">
        <f>SUM(O32:Q32)</f>
        <v>362128410</v>
      </c>
      <c r="S32" s="127">
        <f>ROUND($G32*$V$27,0)-1</f>
        <v>886845082</v>
      </c>
      <c r="T32" s="128">
        <f>ROUND($H32*$V$27,0)-1</f>
        <v>110855635</v>
      </c>
      <c r="U32" s="132">
        <f>ROUND($I32*$V$27,0)</f>
        <v>88684508</v>
      </c>
      <c r="V32" s="133">
        <f>SUM(S32:U32)</f>
        <v>1086385225</v>
      </c>
      <c r="W32" s="116"/>
      <c r="Z32" s="97"/>
    </row>
    <row r="33" spans="2:26" ht="27.75" customHeight="1" thickBot="1" x14ac:dyDescent="0.25">
      <c r="B33" s="262"/>
      <c r="C33" s="266" t="s">
        <v>48</v>
      </c>
      <c r="D33" s="267"/>
      <c r="E33" s="267"/>
      <c r="F33" s="268"/>
      <c r="G33" s="134">
        <f t="shared" si="3"/>
        <v>150873223</v>
      </c>
      <c r="H33" s="135">
        <f t="shared" si="3"/>
        <v>18859153</v>
      </c>
      <c r="I33" s="135">
        <f t="shared" si="3"/>
        <v>15087322</v>
      </c>
      <c r="J33" s="135">
        <f>SUM(G33:I33)</f>
        <v>184819698</v>
      </c>
      <c r="K33" s="136">
        <f>ROUND($N33/$N$30*K$30,0)</f>
        <v>18859153</v>
      </c>
      <c r="L33" s="135">
        <f t="shared" si="4"/>
        <v>0</v>
      </c>
      <c r="M33" s="137">
        <f t="shared" si="4"/>
        <v>0</v>
      </c>
      <c r="N33" s="138">
        <f>$J$12</f>
        <v>203678851</v>
      </c>
      <c r="O33" s="135">
        <f>ROUND($G33*$R$27,0)</f>
        <v>37718306</v>
      </c>
      <c r="P33" s="135">
        <f>ROUND($H33*$R$27,0)</f>
        <v>4714788</v>
      </c>
      <c r="Q33" s="135">
        <f>ROUND($I33*$R$27,0)</f>
        <v>3771831</v>
      </c>
      <c r="R33" s="139">
        <f>SUM(O33:Q33)</f>
        <v>46204925</v>
      </c>
      <c r="S33" s="134">
        <f>ROUND($G33*$V$27,0)</f>
        <v>113154917</v>
      </c>
      <c r="T33" s="135">
        <f>ROUND($H33*$V$27,0)</f>
        <v>14144365</v>
      </c>
      <c r="U33" s="135">
        <f>ROUND($I33*$V$27,0)-1</f>
        <v>11315491</v>
      </c>
      <c r="V33" s="140">
        <f>SUM(S33:U33)</f>
        <v>138614773</v>
      </c>
      <c r="W33" s="96"/>
      <c r="Z33" s="97"/>
    </row>
    <row r="34" spans="2:26" ht="27.75" customHeight="1" thickBot="1" x14ac:dyDescent="0.25">
      <c r="B34" s="252" t="s">
        <v>49</v>
      </c>
      <c r="C34" s="253"/>
      <c r="D34" s="253"/>
      <c r="E34" s="253"/>
      <c r="F34" s="254"/>
      <c r="G34" s="141">
        <f t="shared" ref="G34:M34" si="5">SUM(G32:G33)</f>
        <v>1333333333</v>
      </c>
      <c r="H34" s="142">
        <f t="shared" si="5"/>
        <v>166666667</v>
      </c>
      <c r="I34" s="143">
        <f t="shared" si="5"/>
        <v>133333333</v>
      </c>
      <c r="J34" s="142">
        <f t="shared" si="5"/>
        <v>1633333333</v>
      </c>
      <c r="K34" s="144">
        <f t="shared" si="5"/>
        <v>166666667</v>
      </c>
      <c r="L34" s="142">
        <f t="shared" si="5"/>
        <v>0</v>
      </c>
      <c r="M34" s="145">
        <f t="shared" si="5"/>
        <v>0</v>
      </c>
      <c r="N34" s="146">
        <f>N32+N33</f>
        <v>1800000000</v>
      </c>
      <c r="O34" s="147">
        <f t="shared" ref="O34:V34" si="6">SUM(O32:O33)</f>
        <v>333333334</v>
      </c>
      <c r="P34" s="144">
        <f t="shared" si="6"/>
        <v>41666667</v>
      </c>
      <c r="Q34" s="148">
        <f t="shared" si="6"/>
        <v>33333334</v>
      </c>
      <c r="R34" s="149">
        <f t="shared" si="6"/>
        <v>408333335</v>
      </c>
      <c r="S34" s="150">
        <f t="shared" si="6"/>
        <v>999999999</v>
      </c>
      <c r="T34" s="151">
        <f t="shared" si="6"/>
        <v>125000000</v>
      </c>
      <c r="U34" s="152">
        <f t="shared" si="6"/>
        <v>99999999</v>
      </c>
      <c r="V34" s="153">
        <f t="shared" si="6"/>
        <v>1224999998</v>
      </c>
      <c r="W34" s="96"/>
      <c r="Z34" s="97"/>
    </row>
    <row r="35" spans="2:26" ht="27.75" customHeight="1" x14ac:dyDescent="0.2">
      <c r="B35" s="154"/>
      <c r="C35" s="155"/>
      <c r="D35" s="155"/>
      <c r="E35" s="155"/>
      <c r="F35" s="155"/>
      <c r="G35" s="269" t="s">
        <v>50</v>
      </c>
      <c r="H35" s="269"/>
      <c r="I35" s="269"/>
      <c r="J35" s="269"/>
      <c r="K35" s="269"/>
      <c r="L35" s="269"/>
      <c r="M35" s="269"/>
      <c r="N35" s="156"/>
      <c r="O35" s="156"/>
      <c r="P35" s="156"/>
      <c r="Q35" s="156"/>
      <c r="R35" s="157"/>
      <c r="S35" s="156"/>
      <c r="T35" s="156"/>
      <c r="U35" s="156"/>
      <c r="V35" s="156"/>
      <c r="W35" s="156"/>
      <c r="X35" s="157"/>
      <c r="Y35" s="156"/>
      <c r="Z35" s="158"/>
    </row>
    <row r="36" spans="2:26" ht="27.75" customHeight="1" x14ac:dyDescent="0.2">
      <c r="B36" s="154"/>
      <c r="C36" s="155"/>
      <c r="D36" s="155"/>
      <c r="E36" s="155"/>
      <c r="F36" s="155"/>
      <c r="G36" s="156"/>
      <c r="H36" s="156"/>
      <c r="I36" s="156"/>
      <c r="J36" s="156"/>
      <c r="K36" s="156"/>
      <c r="L36" s="156"/>
      <c r="M36" s="156"/>
      <c r="N36" s="156"/>
      <c r="O36" s="156"/>
      <c r="P36" s="156"/>
      <c r="Q36" s="156"/>
      <c r="R36" s="156"/>
      <c r="S36" s="156"/>
      <c r="T36" s="156"/>
      <c r="U36" s="156"/>
      <c r="V36" s="156"/>
      <c r="W36" s="156"/>
      <c r="X36" s="156"/>
      <c r="Y36" s="156"/>
      <c r="Z36" s="158"/>
    </row>
    <row r="37" spans="2:26" ht="27.75" customHeight="1" thickBot="1" x14ac:dyDescent="0.25">
      <c r="B37" s="159"/>
      <c r="C37" s="160"/>
      <c r="D37" s="160"/>
      <c r="E37" s="160"/>
      <c r="F37" s="160"/>
      <c r="G37" s="156"/>
      <c r="H37" s="156"/>
      <c r="I37" s="156"/>
      <c r="J37" s="156"/>
      <c r="K37" s="156"/>
      <c r="L37" s="156"/>
      <c r="M37" s="156"/>
      <c r="N37" s="156"/>
      <c r="O37" s="156"/>
      <c r="P37" s="156"/>
      <c r="Q37" s="156"/>
      <c r="R37" s="156"/>
      <c r="S37" s="156"/>
      <c r="T37" s="156"/>
      <c r="U37" s="156"/>
      <c r="V37" s="156"/>
      <c r="W37" s="156"/>
      <c r="X37" s="156"/>
      <c r="Y37" s="156"/>
      <c r="Z37" s="158"/>
    </row>
    <row r="38" spans="2:26" ht="27.75" customHeight="1" thickBot="1" x14ac:dyDescent="0.25">
      <c r="B38" s="270" t="s">
        <v>51</v>
      </c>
      <c r="C38" s="271"/>
      <c r="D38" s="271"/>
      <c r="E38" s="271"/>
      <c r="F38" s="272"/>
      <c r="G38" s="161" t="s">
        <v>39</v>
      </c>
      <c r="H38" s="162"/>
      <c r="I38" s="162"/>
      <c r="J38" s="163"/>
      <c r="K38" s="162"/>
      <c r="L38" s="162"/>
      <c r="M38" s="162"/>
      <c r="N38" s="164"/>
      <c r="O38" s="11"/>
      <c r="P38" s="11"/>
      <c r="Q38" s="165" t="str">
        <f>Q27</f>
        <v>1年目</v>
      </c>
      <c r="R38" s="166">
        <f>$Q$5</f>
        <v>0.25</v>
      </c>
      <c r="S38" s="16"/>
      <c r="T38" s="11"/>
      <c r="U38" s="165" t="str">
        <f>U27</f>
        <v>2年目</v>
      </c>
      <c r="V38" s="167">
        <f>$Q$6</f>
        <v>0.75</v>
      </c>
      <c r="W38" s="96"/>
      <c r="Z38" s="97"/>
    </row>
    <row r="39" spans="2:26" ht="27.75" customHeight="1" x14ac:dyDescent="0.2">
      <c r="B39" s="273"/>
      <c r="C39" s="275" t="s">
        <v>52</v>
      </c>
      <c r="D39" s="275"/>
      <c r="E39" s="275"/>
      <c r="F39" s="276"/>
      <c r="G39" s="127">
        <f t="shared" ref="G39:I40" si="7">ROUND($N39/$N$30*G$30,0)</f>
        <v>7407407</v>
      </c>
      <c r="H39" s="128">
        <f t="shared" si="7"/>
        <v>925926</v>
      </c>
      <c r="I39" s="128">
        <f t="shared" si="7"/>
        <v>740741</v>
      </c>
      <c r="J39" s="128">
        <f>SUM(G39:I39)</f>
        <v>9074074</v>
      </c>
      <c r="K39" s="128">
        <f>ROUND($N39/$N$30*K$30,0)</f>
        <v>925926</v>
      </c>
      <c r="L39" s="128">
        <f>ROUND($N39/$N$30*L$30,0)</f>
        <v>0</v>
      </c>
      <c r="M39" s="129">
        <f>ROUND($N39/$N$30*M$30,0)</f>
        <v>0</v>
      </c>
      <c r="N39" s="130">
        <f>V17</f>
        <v>10000000</v>
      </c>
      <c r="O39" s="128">
        <f>ROUND($G39*$R$27,0)</f>
        <v>1851852</v>
      </c>
      <c r="P39" s="128">
        <f>ROUND($H39*$R$27,0)</f>
        <v>231482</v>
      </c>
      <c r="Q39" s="128">
        <f>ROUND($I39*$R$27,0)</f>
        <v>185185</v>
      </c>
      <c r="R39" s="131">
        <f>SUM(O39:Q39)</f>
        <v>2268519</v>
      </c>
      <c r="S39" s="127">
        <f>ROUND($G39*$V$27,0)</f>
        <v>5555555</v>
      </c>
      <c r="T39" s="132">
        <f>ROUND($H39*$V$27,0)-1</f>
        <v>694444</v>
      </c>
      <c r="U39" s="128">
        <f>ROUND($I39*$V$27,0)</f>
        <v>555556</v>
      </c>
      <c r="V39" s="133">
        <f>SUM(S39:U39)</f>
        <v>6805555</v>
      </c>
      <c r="W39" s="96"/>
      <c r="Z39" s="97"/>
    </row>
    <row r="40" spans="2:26" s="169" customFormat="1" ht="27.75" customHeight="1" thickBot="1" x14ac:dyDescent="0.25">
      <c r="B40" s="274"/>
      <c r="C40" s="277" t="s">
        <v>53</v>
      </c>
      <c r="D40" s="277"/>
      <c r="E40" s="277"/>
      <c r="F40" s="278"/>
      <c r="G40" s="134">
        <f t="shared" si="7"/>
        <v>37037037</v>
      </c>
      <c r="H40" s="135">
        <f t="shared" si="7"/>
        <v>4629630</v>
      </c>
      <c r="I40" s="135">
        <f t="shared" si="7"/>
        <v>3703704</v>
      </c>
      <c r="J40" s="135">
        <f>SUM(G40:I40)</f>
        <v>45370371</v>
      </c>
      <c r="K40" s="136">
        <f>ROUND($N40/$N$30*K$30,0)-1</f>
        <v>4629629</v>
      </c>
      <c r="L40" s="135">
        <f>ROUND($N40/$N$30*L$30,0)</f>
        <v>0</v>
      </c>
      <c r="M40" s="137">
        <f>ROUND($N40/$N$30*M$30,0)</f>
        <v>0</v>
      </c>
      <c r="N40" s="138">
        <f>V18</f>
        <v>50000000</v>
      </c>
      <c r="O40" s="135">
        <f>ROUND($G40*$R$27,0)</f>
        <v>9259259</v>
      </c>
      <c r="P40" s="135">
        <f>ROUND($H40*$R$27,0)</f>
        <v>1157408</v>
      </c>
      <c r="Q40" s="135">
        <f>ROUND($I40*$R$27,0)</f>
        <v>925926</v>
      </c>
      <c r="R40" s="139">
        <f>SUM(O40:Q40)</f>
        <v>11342593</v>
      </c>
      <c r="S40" s="134">
        <f>ROUND($G40*$V$27,0)</f>
        <v>27777778</v>
      </c>
      <c r="T40" s="136">
        <f>ROUND($H40*$V$27,0)-1</f>
        <v>3472222</v>
      </c>
      <c r="U40" s="135">
        <f>ROUND($I40*$V$27,0)</f>
        <v>2777778</v>
      </c>
      <c r="V40" s="140">
        <f>SUM(S40:U40)</f>
        <v>34027778</v>
      </c>
      <c r="W40" s="168"/>
      <c r="Z40" s="170"/>
    </row>
    <row r="41" spans="2:26" ht="27.75" customHeight="1" thickBot="1" x14ac:dyDescent="0.25">
      <c r="B41" s="252" t="s">
        <v>49</v>
      </c>
      <c r="C41" s="253"/>
      <c r="D41" s="253"/>
      <c r="E41" s="253"/>
      <c r="F41" s="254"/>
      <c r="G41" s="141">
        <f t="shared" ref="G41:M41" si="8">SUM(G39:G40)</f>
        <v>44444444</v>
      </c>
      <c r="H41" s="142">
        <f t="shared" si="8"/>
        <v>5555556</v>
      </c>
      <c r="I41" s="143">
        <f t="shared" si="8"/>
        <v>4444445</v>
      </c>
      <c r="J41" s="142">
        <f t="shared" si="8"/>
        <v>54444445</v>
      </c>
      <c r="K41" s="144">
        <f t="shared" si="8"/>
        <v>5555555</v>
      </c>
      <c r="L41" s="142">
        <f t="shared" si="8"/>
        <v>0</v>
      </c>
      <c r="M41" s="145">
        <f t="shared" si="8"/>
        <v>0</v>
      </c>
      <c r="N41" s="146">
        <f>N39+N40</f>
        <v>60000000</v>
      </c>
      <c r="O41" s="147">
        <f t="shared" ref="O41:V41" si="9">SUM(O39:O40)</f>
        <v>11111111</v>
      </c>
      <c r="P41" s="144">
        <f t="shared" si="9"/>
        <v>1388890</v>
      </c>
      <c r="Q41" s="148">
        <f t="shared" si="9"/>
        <v>1111111</v>
      </c>
      <c r="R41" s="149">
        <f t="shared" si="9"/>
        <v>13611112</v>
      </c>
      <c r="S41" s="147">
        <f t="shared" si="9"/>
        <v>33333333</v>
      </c>
      <c r="T41" s="144">
        <f t="shared" si="9"/>
        <v>4166666</v>
      </c>
      <c r="U41" s="148">
        <f t="shared" si="9"/>
        <v>3333334</v>
      </c>
      <c r="V41" s="171">
        <f t="shared" si="9"/>
        <v>40833333</v>
      </c>
      <c r="W41" s="96"/>
      <c r="Z41" s="97"/>
    </row>
    <row r="42" spans="2:26" ht="27.75" customHeight="1" x14ac:dyDescent="0.2">
      <c r="B42" s="172"/>
      <c r="C42" s="173"/>
      <c r="D42" s="173"/>
      <c r="E42" s="173"/>
      <c r="F42" s="173"/>
      <c r="G42" s="269" t="s">
        <v>50</v>
      </c>
      <c r="H42" s="269"/>
      <c r="I42" s="269"/>
      <c r="J42" s="269"/>
      <c r="K42" s="269"/>
      <c r="L42" s="269"/>
      <c r="M42" s="269"/>
      <c r="N42" s="156"/>
      <c r="O42" s="156"/>
      <c r="P42" s="156"/>
      <c r="Q42" s="156"/>
      <c r="R42" s="156"/>
      <c r="S42" s="156"/>
      <c r="T42" s="156"/>
      <c r="U42" s="156"/>
      <c r="V42" s="156"/>
      <c r="W42" s="156"/>
      <c r="X42" s="156"/>
      <c r="Z42" s="97"/>
    </row>
    <row r="43" spans="2:26" s="169" customFormat="1" ht="27.75" customHeight="1" x14ac:dyDescent="0.2">
      <c r="B43" s="174"/>
      <c r="C43" s="175"/>
      <c r="D43" s="175"/>
      <c r="E43" s="175"/>
      <c r="F43" s="175"/>
      <c r="G43" s="156"/>
      <c r="H43" s="156"/>
      <c r="I43" s="168"/>
      <c r="J43" s="156"/>
      <c r="K43" s="156"/>
      <c r="L43" s="156"/>
      <c r="M43" s="156"/>
      <c r="N43" s="156"/>
      <c r="O43" s="168"/>
      <c r="P43" s="176"/>
      <c r="Q43" s="279" t="s">
        <v>54</v>
      </c>
      <c r="R43" s="279"/>
      <c r="S43" s="156"/>
      <c r="T43" s="156"/>
      <c r="U43" s="279" t="s">
        <v>55</v>
      </c>
      <c r="V43" s="279"/>
      <c r="W43" s="156"/>
      <c r="X43" s="156"/>
      <c r="Z43" s="170"/>
    </row>
    <row r="44" spans="2:26" ht="23.25" customHeight="1" x14ac:dyDescent="0.2">
      <c r="B44" s="116"/>
      <c r="C44" s="96"/>
      <c r="D44" s="96"/>
      <c r="E44" s="96"/>
      <c r="F44" s="96"/>
      <c r="G44" s="96"/>
      <c r="H44" s="96"/>
      <c r="I44" s="96"/>
      <c r="J44" s="96"/>
      <c r="K44" s="96"/>
      <c r="L44" s="96"/>
      <c r="M44" s="96"/>
      <c r="N44" s="96"/>
      <c r="O44" s="280" t="s">
        <v>56</v>
      </c>
      <c r="P44" s="280"/>
      <c r="Q44" s="177" t="s">
        <v>31</v>
      </c>
      <c r="R44" s="178" t="s">
        <v>57</v>
      </c>
      <c r="S44" s="280" t="s">
        <v>56</v>
      </c>
      <c r="T44" s="280"/>
      <c r="U44" s="177" t="s">
        <v>31</v>
      </c>
      <c r="V44" s="178" t="s">
        <v>57</v>
      </c>
      <c r="W44" s="96"/>
      <c r="Z44" s="179"/>
    </row>
    <row r="45" spans="2:26" s="5" customFormat="1" ht="23.25" customHeight="1" x14ac:dyDescent="0.2">
      <c r="B45" s="23"/>
      <c r="C45" s="24"/>
      <c r="D45" s="24"/>
      <c r="E45" s="24"/>
      <c r="F45" s="24"/>
      <c r="G45" s="180"/>
      <c r="H45" s="24"/>
      <c r="I45" s="24"/>
      <c r="J45" s="24"/>
      <c r="K45" s="24"/>
      <c r="L45" s="24"/>
      <c r="M45" s="24"/>
      <c r="N45" s="24"/>
      <c r="O45" s="280"/>
      <c r="P45" s="280"/>
      <c r="Q45" s="181">
        <f>IF(R32*0.026&gt;R39,R39,ROUNDDOWN(R32*0.026,0))</f>
        <v>2268519</v>
      </c>
      <c r="R45" s="182">
        <f>ROUNDDOWN(R32*0.026,0)</f>
        <v>9415338</v>
      </c>
      <c r="S45" s="280"/>
      <c r="T45" s="280"/>
      <c r="U45" s="181">
        <f>IF(V32*0.026&gt;V39,V39,ROUNDDOWN(V32*0.026,0))</f>
        <v>6805555</v>
      </c>
      <c r="V45" s="182">
        <f>ROUNDDOWN(V32*0.026,0)</f>
        <v>28246015</v>
      </c>
      <c r="W45" s="24"/>
      <c r="Z45" s="83"/>
    </row>
    <row r="46" spans="2:26" s="5" customFormat="1" ht="23.25" customHeight="1" thickBot="1" x14ac:dyDescent="0.25">
      <c r="B46" s="65"/>
      <c r="C46" s="66"/>
      <c r="D46" s="66"/>
      <c r="E46" s="66"/>
      <c r="F46" s="66"/>
      <c r="G46" s="66"/>
      <c r="H46" s="66"/>
      <c r="I46" s="66"/>
      <c r="J46" s="66"/>
      <c r="K46" s="66"/>
      <c r="L46" s="66"/>
      <c r="M46" s="66"/>
      <c r="N46" s="66"/>
      <c r="O46" s="66"/>
      <c r="P46" s="66"/>
      <c r="Q46" s="66"/>
      <c r="R46" s="66"/>
      <c r="S46" s="66"/>
      <c r="T46" s="66"/>
      <c r="U46" s="66"/>
      <c r="V46" s="66"/>
      <c r="W46" s="66"/>
      <c r="X46" s="66"/>
      <c r="Y46" s="66"/>
      <c r="Z46" s="183"/>
    </row>
    <row r="47" spans="2:26" s="5" customFormat="1" ht="23.25" customHeight="1" x14ac:dyDescent="0.2">
      <c r="Z47" s="19"/>
    </row>
    <row r="50" spans="25:32" ht="23.25" customHeight="1" x14ac:dyDescent="0.2">
      <c r="Y50" s="184"/>
      <c r="Z50" s="184"/>
      <c r="AA50" s="184"/>
      <c r="AB50" s="184"/>
      <c r="AF50" s="185"/>
    </row>
  </sheetData>
  <mergeCells count="60">
    <mergeCell ref="G42:M42"/>
    <mergeCell ref="Q43:R43"/>
    <mergeCell ref="U43:V43"/>
    <mergeCell ref="O44:P45"/>
    <mergeCell ref="S44:T45"/>
    <mergeCell ref="B41:F41"/>
    <mergeCell ref="S28:V28"/>
    <mergeCell ref="B30:E31"/>
    <mergeCell ref="B32:B33"/>
    <mergeCell ref="C32:F32"/>
    <mergeCell ref="C33:F33"/>
    <mergeCell ref="B34:F34"/>
    <mergeCell ref="O28:R28"/>
    <mergeCell ref="G35:M35"/>
    <mergeCell ref="B38:F38"/>
    <mergeCell ref="B39:B40"/>
    <mergeCell ref="C39:F39"/>
    <mergeCell ref="C40:F40"/>
    <mergeCell ref="B27:F27"/>
    <mergeCell ref="B28:F29"/>
    <mergeCell ref="G28:J28"/>
    <mergeCell ref="K28:M28"/>
    <mergeCell ref="N28:N29"/>
    <mergeCell ref="C19:F19"/>
    <mergeCell ref="P19:Q19"/>
    <mergeCell ref="P20:Q20"/>
    <mergeCell ref="P21:Q21"/>
    <mergeCell ref="AB21:AC21"/>
    <mergeCell ref="AB22:AC22"/>
    <mergeCell ref="P17:Q17"/>
    <mergeCell ref="T17:U17"/>
    <mergeCell ref="V17:W17"/>
    <mergeCell ref="Y17:Z17"/>
    <mergeCell ref="P18:Q18"/>
    <mergeCell ref="T18:U18"/>
    <mergeCell ref="V18:W18"/>
    <mergeCell ref="T12:Z12"/>
    <mergeCell ref="D13:F13"/>
    <mergeCell ref="T13:X16"/>
    <mergeCell ref="D14:F14"/>
    <mergeCell ref="P14:Q14"/>
    <mergeCell ref="D15:F15"/>
    <mergeCell ref="P15:Q15"/>
    <mergeCell ref="P16:Q16"/>
    <mergeCell ref="C12:C18"/>
    <mergeCell ref="D12:F12"/>
    <mergeCell ref="D17:F17"/>
    <mergeCell ref="W2:X2"/>
    <mergeCell ref="C4:K5"/>
    <mergeCell ref="C6:F7"/>
    <mergeCell ref="I6:I7"/>
    <mergeCell ref="J6:J7"/>
    <mergeCell ref="K6:K7"/>
    <mergeCell ref="W3:X3"/>
    <mergeCell ref="C8:C11"/>
    <mergeCell ref="D8:F8"/>
    <mergeCell ref="D9:F9"/>
    <mergeCell ref="D10:F10"/>
    <mergeCell ref="D11:F11"/>
    <mergeCell ref="D18:F18"/>
  </mergeCells>
  <phoneticPr fontId="3"/>
  <pageMargins left="0.59055118110236227" right="0.19685039370078741" top="0.98425196850393704" bottom="0.39370078740157483" header="0.51181102362204722" footer="0.19685039370078741"/>
  <pageSetup paperSize="8" scale="68" fitToHeight="0" orientation="landscape" cellComments="asDisplayed"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pageSetUpPr fitToPage="1"/>
  </sheetPr>
  <dimension ref="B1:AG50"/>
  <sheetViews>
    <sheetView showGridLines="0" zoomScale="55" zoomScaleNormal="55" zoomScaleSheetLayoutView="70" workbookViewId="0">
      <selection activeCell="N14" sqref="N14"/>
    </sheetView>
  </sheetViews>
  <sheetFormatPr defaultColWidth="9" defaultRowHeight="23.25" customHeight="1" x14ac:dyDescent="0.2"/>
  <cols>
    <col min="1" max="1" width="2.33203125" style="70" customWidth="1"/>
    <col min="2" max="2" width="3.33203125" style="70" customWidth="1"/>
    <col min="3" max="4" width="3.109375" style="70" customWidth="1"/>
    <col min="5" max="5" width="2.88671875" style="70" customWidth="1"/>
    <col min="6" max="6" width="18.6640625" style="70" customWidth="1"/>
    <col min="7" max="14" width="16.109375" style="70" customWidth="1"/>
    <col min="15" max="25" width="12.44140625" style="70" customWidth="1"/>
    <col min="26" max="26" width="12.44140625" style="186" customWidth="1"/>
    <col min="27" max="29" width="2.44140625" style="70" customWidth="1"/>
    <col min="30" max="36" width="9.44140625" style="70" customWidth="1"/>
    <col min="37" max="38" width="3.21875" style="70" customWidth="1"/>
    <col min="39" max="16384" width="9" style="70"/>
  </cols>
  <sheetData>
    <row r="1" spans="2:31" s="2" customFormat="1" ht="23.25" customHeight="1" thickTop="1" thickBot="1" x14ac:dyDescent="0.25">
      <c r="B1" s="1" t="s">
        <v>0</v>
      </c>
      <c r="H1" s="3"/>
      <c r="I1" s="3"/>
      <c r="J1" s="3"/>
      <c r="K1" s="3"/>
      <c r="L1" s="3"/>
      <c r="O1" s="3"/>
      <c r="P1" s="4"/>
      <c r="V1" s="5"/>
      <c r="W1" s="6" t="s">
        <v>1</v>
      </c>
      <c r="X1" s="5"/>
      <c r="Z1" s="7"/>
      <c r="AB1" s="8"/>
    </row>
    <row r="2" spans="2:31" s="2" customFormat="1" ht="23.25" customHeight="1" thickTop="1" thickBot="1" x14ac:dyDescent="0.25">
      <c r="B2" s="1" t="s">
        <v>2</v>
      </c>
      <c r="H2" s="3"/>
      <c r="I2" s="3"/>
      <c r="J2" s="3"/>
      <c r="K2" s="3"/>
      <c r="L2" s="3"/>
      <c r="O2" s="3"/>
      <c r="P2" s="4"/>
      <c r="V2" s="9" t="s">
        <v>62</v>
      </c>
      <c r="W2" s="199" t="s">
        <v>63</v>
      </c>
      <c r="X2" s="199"/>
      <c r="Z2" s="7"/>
      <c r="AB2" s="8"/>
    </row>
    <row r="3" spans="2:31" s="5" customFormat="1" ht="23.25" customHeight="1" x14ac:dyDescent="0.2">
      <c r="B3" s="10" t="s">
        <v>3</v>
      </c>
      <c r="C3" s="11"/>
      <c r="D3" s="11"/>
      <c r="E3" s="11"/>
      <c r="F3" s="11"/>
      <c r="G3" s="12"/>
      <c r="H3" s="13" t="s">
        <v>4</v>
      </c>
      <c r="I3" s="12"/>
      <c r="J3" s="12"/>
      <c r="K3" s="12"/>
      <c r="L3" s="14"/>
      <c r="M3" s="15"/>
      <c r="O3" s="16"/>
      <c r="P3" s="17" t="s">
        <v>5</v>
      </c>
      <c r="Q3" s="12"/>
      <c r="R3" s="18"/>
      <c r="V3" s="9" t="s">
        <v>64</v>
      </c>
      <c r="W3" s="199" t="s">
        <v>65</v>
      </c>
      <c r="X3" s="199"/>
      <c r="Z3" s="19"/>
    </row>
    <row r="4" spans="2:31" s="5" customFormat="1" ht="23.25" customHeight="1" x14ac:dyDescent="0.2">
      <c r="B4" s="20"/>
      <c r="C4" s="200" t="s">
        <v>6</v>
      </c>
      <c r="D4" s="200"/>
      <c r="E4" s="200"/>
      <c r="F4" s="200"/>
      <c r="G4" s="200"/>
      <c r="H4" s="200"/>
      <c r="I4" s="200"/>
      <c r="J4" s="200"/>
      <c r="K4" s="200"/>
      <c r="L4" s="21"/>
      <c r="M4" s="22"/>
      <c r="O4" s="23"/>
      <c r="P4" s="24"/>
      <c r="Q4" s="15"/>
      <c r="R4" s="25"/>
      <c r="AA4" s="19"/>
      <c r="AC4" s="26"/>
    </row>
    <row r="5" spans="2:31" s="5" customFormat="1" ht="23.25" customHeight="1" x14ac:dyDescent="0.2">
      <c r="B5" s="20"/>
      <c r="C5" s="201"/>
      <c r="D5" s="201"/>
      <c r="E5" s="201"/>
      <c r="F5" s="201"/>
      <c r="G5" s="201"/>
      <c r="H5" s="201"/>
      <c r="I5" s="201"/>
      <c r="J5" s="201"/>
      <c r="K5" s="201"/>
      <c r="L5" s="21"/>
      <c r="M5" s="22"/>
      <c r="O5" s="23"/>
      <c r="P5" s="27" t="s">
        <v>7</v>
      </c>
      <c r="Q5" s="28">
        <v>0.25</v>
      </c>
      <c r="R5" s="25"/>
      <c r="Z5" s="24"/>
      <c r="AA5" s="29"/>
      <c r="AC5" s="26"/>
    </row>
    <row r="6" spans="2:31" s="34" customFormat="1" ht="23.25" customHeight="1" x14ac:dyDescent="0.2">
      <c r="B6" s="30"/>
      <c r="C6" s="202" t="s">
        <v>8</v>
      </c>
      <c r="D6" s="203"/>
      <c r="E6" s="203"/>
      <c r="F6" s="204"/>
      <c r="G6" s="31" t="s">
        <v>9</v>
      </c>
      <c r="H6" s="31" t="s">
        <v>10</v>
      </c>
      <c r="I6" s="208" t="s">
        <v>66</v>
      </c>
      <c r="J6" s="208" t="s">
        <v>11</v>
      </c>
      <c r="K6" s="210" t="s">
        <v>12</v>
      </c>
      <c r="L6" s="32"/>
      <c r="M6" s="33"/>
      <c r="O6" s="35"/>
      <c r="P6" s="27" t="s">
        <v>13</v>
      </c>
      <c r="Q6" s="28">
        <v>0.7</v>
      </c>
      <c r="R6" s="32"/>
      <c r="Z6" s="36"/>
      <c r="AA6" s="36"/>
      <c r="AE6" s="37"/>
    </row>
    <row r="7" spans="2:31" s="34" customFormat="1" ht="23.25" customHeight="1" x14ac:dyDescent="0.2">
      <c r="B7" s="30"/>
      <c r="C7" s="205"/>
      <c r="D7" s="206"/>
      <c r="E7" s="206"/>
      <c r="F7" s="207"/>
      <c r="G7" s="38"/>
      <c r="H7" s="38"/>
      <c r="I7" s="209"/>
      <c r="J7" s="209"/>
      <c r="K7" s="211"/>
      <c r="L7" s="32"/>
      <c r="O7" s="35"/>
      <c r="P7" s="27" t="s">
        <v>14</v>
      </c>
      <c r="Q7" s="28">
        <v>0.05</v>
      </c>
      <c r="R7" s="32"/>
      <c r="Z7" s="36"/>
      <c r="AA7" s="36"/>
      <c r="AE7" s="37"/>
    </row>
    <row r="8" spans="2:31" s="34" customFormat="1" ht="23.25" customHeight="1" thickBot="1" x14ac:dyDescent="0.25">
      <c r="B8" s="30"/>
      <c r="C8" s="212" t="s">
        <v>15</v>
      </c>
      <c r="D8" s="214" t="s">
        <v>16</v>
      </c>
      <c r="E8" s="215"/>
      <c r="F8" s="216"/>
      <c r="G8" s="39">
        <v>1392592592</v>
      </c>
      <c r="H8" s="40">
        <f>ROUND($H$19*G8/$G$19,0)</f>
        <v>88888889</v>
      </c>
      <c r="I8" s="40">
        <f>ROUND($I$19*G8/$G$19,0)</f>
        <v>118518519</v>
      </c>
      <c r="J8" s="41">
        <f>SUM(H8:I8,G8)</f>
        <v>1600000000</v>
      </c>
      <c r="K8" s="42"/>
      <c r="L8" s="32"/>
      <c r="O8" s="43"/>
      <c r="P8" s="44"/>
      <c r="Q8" s="44"/>
      <c r="R8" s="45"/>
      <c r="Z8" s="36"/>
      <c r="AA8" s="36"/>
      <c r="AE8" s="37"/>
    </row>
    <row r="9" spans="2:31" s="34" customFormat="1" ht="23.25" customHeight="1" x14ac:dyDescent="0.2">
      <c r="B9" s="30"/>
      <c r="C9" s="212"/>
      <c r="D9" s="217" t="s">
        <v>17</v>
      </c>
      <c r="E9" s="218"/>
      <c r="F9" s="219"/>
      <c r="G9" s="39"/>
      <c r="H9" s="40">
        <f>ROUND($H$19*G9/$G$19,0)</f>
        <v>0</v>
      </c>
      <c r="I9" s="40">
        <f>ROUND($I$19*G9/$G$19,0)</f>
        <v>0</v>
      </c>
      <c r="J9" s="41">
        <f>G9+H9+I9</f>
        <v>0</v>
      </c>
      <c r="K9" s="42"/>
      <c r="L9" s="32"/>
      <c r="Z9" s="36"/>
      <c r="AA9" s="36"/>
      <c r="AE9" s="37"/>
    </row>
    <row r="10" spans="2:31" s="34" customFormat="1" ht="23.25" customHeight="1" x14ac:dyDescent="0.2">
      <c r="B10" s="30"/>
      <c r="C10" s="212"/>
      <c r="D10" s="217" t="s">
        <v>18</v>
      </c>
      <c r="E10" s="218"/>
      <c r="F10" s="219"/>
      <c r="G10" s="39"/>
      <c r="H10" s="40">
        <f>ROUND($H$19*G10/$G$19,0)</f>
        <v>0</v>
      </c>
      <c r="I10" s="40">
        <f>ROUND($I$19*G10/$G$19,0)</f>
        <v>0</v>
      </c>
      <c r="J10" s="41">
        <f>G10+H10+I10</f>
        <v>0</v>
      </c>
      <c r="K10" s="42"/>
      <c r="L10" s="32"/>
      <c r="N10" s="46"/>
      <c r="O10" s="47"/>
      <c r="X10" s="36"/>
      <c r="Y10" s="36"/>
      <c r="Z10" s="36"/>
      <c r="AA10" s="36"/>
      <c r="AE10" s="37"/>
    </row>
    <row r="11" spans="2:31" s="34" customFormat="1" ht="23.25" customHeight="1" thickBot="1" x14ac:dyDescent="0.25">
      <c r="B11" s="30"/>
      <c r="C11" s="213"/>
      <c r="D11" s="217" t="s">
        <v>19</v>
      </c>
      <c r="E11" s="218"/>
      <c r="F11" s="219"/>
      <c r="G11" s="48">
        <f>SUM(G8,G9:G10)</f>
        <v>1392592592</v>
      </c>
      <c r="H11" s="40">
        <f>SUM(H8,H9:H10)</f>
        <v>88888889</v>
      </c>
      <c r="I11" s="40">
        <f>SUM(I8,I9:I10)</f>
        <v>118518519</v>
      </c>
      <c r="J11" s="41">
        <f>SUM(J8:J10)</f>
        <v>1600000000</v>
      </c>
      <c r="K11" s="42"/>
      <c r="L11" s="32"/>
      <c r="N11" s="46"/>
      <c r="O11" s="36"/>
      <c r="P11" s="36"/>
      <c r="Q11" s="36"/>
      <c r="AE11" s="37"/>
    </row>
    <row r="12" spans="2:31" s="34" customFormat="1" ht="23.25" customHeight="1" x14ac:dyDescent="0.2">
      <c r="B12" s="30"/>
      <c r="C12" s="190" t="s">
        <v>20</v>
      </c>
      <c r="D12" s="193" t="s">
        <v>21</v>
      </c>
      <c r="E12" s="194"/>
      <c r="F12" s="195"/>
      <c r="G12" s="39">
        <v>174074074</v>
      </c>
      <c r="H12" s="40">
        <f t="shared" ref="H12:H17" si="0">ROUND($H$19*G12/$G$19,0)</f>
        <v>11111111</v>
      </c>
      <c r="I12" s="40">
        <f t="shared" ref="I12:I17" si="1">ROUND($I$19*G12/$G$19,0)</f>
        <v>14814815</v>
      </c>
      <c r="J12" s="41">
        <f t="shared" ref="J12:J19" si="2">G12+H12+I12</f>
        <v>200000000</v>
      </c>
      <c r="K12" s="42"/>
      <c r="L12" s="32"/>
      <c r="O12" s="49"/>
      <c r="P12" s="17" t="s">
        <v>22</v>
      </c>
      <c r="Q12" s="50"/>
      <c r="R12" s="50"/>
      <c r="S12" s="51"/>
      <c r="T12" s="10"/>
      <c r="U12" s="17" t="s">
        <v>58</v>
      </c>
      <c r="V12" s="17"/>
      <c r="W12" s="17"/>
      <c r="X12" s="17"/>
      <c r="Y12" s="17"/>
      <c r="Z12" s="187"/>
    </row>
    <row r="13" spans="2:31" s="34" customFormat="1" ht="23.25" customHeight="1" x14ac:dyDescent="0.2">
      <c r="B13" s="30"/>
      <c r="C13" s="191"/>
      <c r="D13" s="193" t="s">
        <v>17</v>
      </c>
      <c r="E13" s="194"/>
      <c r="F13" s="195"/>
      <c r="G13" s="39"/>
      <c r="H13" s="40">
        <f t="shared" si="0"/>
        <v>0</v>
      </c>
      <c r="I13" s="40">
        <f t="shared" si="1"/>
        <v>0</v>
      </c>
      <c r="J13" s="41">
        <f t="shared" si="2"/>
        <v>0</v>
      </c>
      <c r="K13" s="42"/>
      <c r="L13" s="32"/>
      <c r="O13" s="35"/>
      <c r="P13" s="36"/>
      <c r="Q13" s="36"/>
      <c r="R13" s="36"/>
      <c r="S13" s="32"/>
      <c r="T13" s="223" t="s">
        <v>59</v>
      </c>
      <c r="U13" s="200"/>
      <c r="V13" s="200"/>
      <c r="W13" s="200"/>
      <c r="X13" s="200"/>
      <c r="Y13" s="200"/>
      <c r="Z13" s="281"/>
    </row>
    <row r="14" spans="2:31" s="34" customFormat="1" ht="23.25" customHeight="1" x14ac:dyDescent="0.2">
      <c r="B14" s="30"/>
      <c r="C14" s="191"/>
      <c r="D14" s="193" t="s">
        <v>25</v>
      </c>
      <c r="E14" s="194"/>
      <c r="F14" s="195"/>
      <c r="G14" s="54"/>
      <c r="H14" s="40">
        <f t="shared" si="0"/>
        <v>0</v>
      </c>
      <c r="I14" s="40">
        <f t="shared" si="1"/>
        <v>0</v>
      </c>
      <c r="J14" s="41">
        <f t="shared" si="2"/>
        <v>0</v>
      </c>
      <c r="K14" s="42"/>
      <c r="L14" s="32"/>
      <c r="O14" s="35"/>
      <c r="P14" s="224" t="s">
        <v>26</v>
      </c>
      <c r="Q14" s="225"/>
      <c r="R14" s="55">
        <v>4000</v>
      </c>
      <c r="S14" s="56"/>
      <c r="T14" s="223"/>
      <c r="U14" s="200"/>
      <c r="V14" s="200"/>
      <c r="W14" s="200"/>
      <c r="X14" s="200"/>
      <c r="Y14" s="200"/>
      <c r="Z14" s="281"/>
    </row>
    <row r="15" spans="2:31" s="34" customFormat="1" ht="23.25" customHeight="1" x14ac:dyDescent="0.2">
      <c r="B15" s="30"/>
      <c r="C15" s="191"/>
      <c r="D15" s="193" t="s">
        <v>27</v>
      </c>
      <c r="E15" s="194"/>
      <c r="F15" s="195"/>
      <c r="G15" s="54"/>
      <c r="H15" s="40">
        <f t="shared" si="0"/>
        <v>0</v>
      </c>
      <c r="I15" s="40">
        <f t="shared" si="1"/>
        <v>0</v>
      </c>
      <c r="J15" s="41">
        <f t="shared" si="2"/>
        <v>0</v>
      </c>
      <c r="K15" s="42"/>
      <c r="L15" s="32"/>
      <c r="O15" s="35"/>
      <c r="P15" s="224" t="s">
        <v>60</v>
      </c>
      <c r="Q15" s="225"/>
      <c r="R15" s="55">
        <v>500</v>
      </c>
      <c r="S15" s="56"/>
      <c r="T15" s="223"/>
      <c r="U15" s="200"/>
      <c r="V15" s="200"/>
      <c r="W15" s="200"/>
      <c r="X15" s="200"/>
      <c r="Y15" s="200"/>
      <c r="Z15" s="281"/>
    </row>
    <row r="16" spans="2:31" s="34" customFormat="1" ht="23.25" customHeight="1" x14ac:dyDescent="0.2">
      <c r="B16" s="30"/>
      <c r="C16" s="191"/>
      <c r="D16" s="57"/>
      <c r="E16" s="58"/>
      <c r="F16" s="59"/>
      <c r="G16" s="54"/>
      <c r="H16" s="40">
        <f t="shared" si="0"/>
        <v>0</v>
      </c>
      <c r="I16" s="40">
        <f t="shared" si="1"/>
        <v>0</v>
      </c>
      <c r="J16" s="41">
        <f>G16+H16+I16</f>
        <v>0</v>
      </c>
      <c r="K16" s="42"/>
      <c r="L16" s="32"/>
      <c r="O16" s="35"/>
      <c r="P16" s="224" t="s">
        <v>29</v>
      </c>
      <c r="Q16" s="225"/>
      <c r="R16" s="55">
        <v>400</v>
      </c>
      <c r="S16" s="56"/>
      <c r="T16" s="223"/>
      <c r="U16" s="200"/>
      <c r="V16" s="200"/>
      <c r="W16" s="200"/>
      <c r="X16" s="200"/>
      <c r="Y16" s="200"/>
      <c r="Z16" s="281"/>
    </row>
    <row r="17" spans="2:33" s="34" customFormat="1" ht="23.25" customHeight="1" x14ac:dyDescent="0.2">
      <c r="B17" s="30"/>
      <c r="C17" s="191"/>
      <c r="D17" s="196"/>
      <c r="E17" s="197"/>
      <c r="F17" s="198"/>
      <c r="G17" s="54"/>
      <c r="H17" s="40">
        <f t="shared" si="0"/>
        <v>0</v>
      </c>
      <c r="I17" s="40">
        <f t="shared" si="1"/>
        <v>0</v>
      </c>
      <c r="J17" s="41">
        <f t="shared" si="2"/>
        <v>0</v>
      </c>
      <c r="K17" s="42"/>
      <c r="L17" s="32"/>
      <c r="O17" s="35"/>
      <c r="P17" s="227" t="s">
        <v>30</v>
      </c>
      <c r="Q17" s="228"/>
      <c r="R17" s="55">
        <v>500</v>
      </c>
      <c r="S17" s="56"/>
      <c r="T17" s="229" t="s">
        <v>31</v>
      </c>
      <c r="U17" s="230"/>
      <c r="V17" s="231">
        <v>10000000</v>
      </c>
      <c r="W17" s="231"/>
      <c r="X17" s="24" t="s">
        <v>4</v>
      </c>
      <c r="Y17" s="232"/>
      <c r="Z17" s="233"/>
    </row>
    <row r="18" spans="2:33" s="34" customFormat="1" ht="23.25" customHeight="1" x14ac:dyDescent="0.2">
      <c r="B18" s="30"/>
      <c r="C18" s="192"/>
      <c r="D18" s="217" t="s">
        <v>19</v>
      </c>
      <c r="E18" s="218"/>
      <c r="F18" s="219"/>
      <c r="G18" s="48">
        <f>SUM(G12:G17)</f>
        <v>174074074</v>
      </c>
      <c r="H18" s="40">
        <f>SUM(H12:H17)</f>
        <v>11111111</v>
      </c>
      <c r="I18" s="40">
        <f>SUM(I12:I17)</f>
        <v>14814815</v>
      </c>
      <c r="J18" s="41">
        <f t="shared" si="2"/>
        <v>200000000</v>
      </c>
      <c r="K18" s="42"/>
      <c r="L18" s="32"/>
      <c r="O18" s="35"/>
      <c r="P18" s="227"/>
      <c r="Q18" s="228"/>
      <c r="R18" s="55"/>
      <c r="S18" s="56"/>
      <c r="T18" s="229" t="s">
        <v>32</v>
      </c>
      <c r="U18" s="230"/>
      <c r="V18" s="231">
        <v>50000000</v>
      </c>
      <c r="W18" s="231"/>
      <c r="X18" s="36"/>
      <c r="Y18" s="36"/>
      <c r="Z18" s="32"/>
    </row>
    <row r="19" spans="2:33" s="34" customFormat="1" ht="23.25" customHeight="1" thickBot="1" x14ac:dyDescent="0.25">
      <c r="B19" s="30"/>
      <c r="C19" s="217" t="s">
        <v>33</v>
      </c>
      <c r="D19" s="218"/>
      <c r="E19" s="218"/>
      <c r="F19" s="219"/>
      <c r="G19" s="48">
        <f>G11+G18</f>
        <v>1566666666</v>
      </c>
      <c r="H19" s="39">
        <v>100000000</v>
      </c>
      <c r="I19" s="39">
        <v>133333334</v>
      </c>
      <c r="J19" s="41">
        <f t="shared" si="2"/>
        <v>1800000000</v>
      </c>
      <c r="K19" s="42"/>
      <c r="L19" s="32"/>
      <c r="O19" s="35"/>
      <c r="P19" s="227"/>
      <c r="Q19" s="228"/>
      <c r="R19" s="55"/>
      <c r="S19" s="56"/>
      <c r="T19" s="43"/>
      <c r="U19" s="44"/>
      <c r="V19" s="44"/>
      <c r="W19" s="44"/>
      <c r="X19" s="44"/>
      <c r="Y19" s="44"/>
      <c r="Z19" s="45"/>
      <c r="AE19" s="37"/>
    </row>
    <row r="20" spans="2:33" s="34" customFormat="1" ht="23.25" customHeight="1" x14ac:dyDescent="0.2">
      <c r="B20" s="35"/>
      <c r="C20" s="36"/>
      <c r="D20" s="36"/>
      <c r="E20" s="36"/>
      <c r="F20" s="36"/>
      <c r="G20" s="36"/>
      <c r="H20" s="36"/>
      <c r="I20" s="60"/>
      <c r="J20" s="60"/>
      <c r="K20" s="60"/>
      <c r="L20" s="32"/>
      <c r="O20" s="35"/>
      <c r="P20" s="227"/>
      <c r="Q20" s="228"/>
      <c r="R20" s="55"/>
      <c r="S20" s="56"/>
      <c r="AC20" s="61"/>
      <c r="AG20" s="37"/>
    </row>
    <row r="21" spans="2:33" s="34" customFormat="1" ht="23.25" customHeight="1" x14ac:dyDescent="0.2">
      <c r="B21" s="35"/>
      <c r="C21" s="36"/>
      <c r="D21" s="36"/>
      <c r="E21" s="36"/>
      <c r="F21" s="36"/>
      <c r="G21" s="62" t="s">
        <v>34</v>
      </c>
      <c r="H21" s="63">
        <f>H19/G19</f>
        <v>6.3829787261204168E-2</v>
      </c>
      <c r="I21" s="60"/>
      <c r="J21" s="60"/>
      <c r="K21" s="60"/>
      <c r="L21" s="32"/>
      <c r="O21" s="35"/>
      <c r="P21" s="224" t="s">
        <v>35</v>
      </c>
      <c r="Q21" s="225"/>
      <c r="R21" s="64">
        <f>SUM(R14:S20)</f>
        <v>5400</v>
      </c>
      <c r="S21" s="56"/>
      <c r="AA21" s="61"/>
      <c r="AB21" s="234"/>
      <c r="AC21" s="234"/>
    </row>
    <row r="22" spans="2:33" ht="23.25" customHeight="1" thickBot="1" x14ac:dyDescent="0.25">
      <c r="B22" s="65"/>
      <c r="C22" s="66"/>
      <c r="D22" s="66"/>
      <c r="E22" s="66"/>
      <c r="F22" s="66"/>
      <c r="G22" s="67"/>
      <c r="H22" s="68"/>
      <c r="I22" s="68"/>
      <c r="J22" s="68"/>
      <c r="K22" s="68"/>
      <c r="L22" s="69"/>
      <c r="O22" s="71"/>
      <c r="P22" s="72"/>
      <c r="Q22" s="66"/>
      <c r="R22" s="66"/>
      <c r="S22" s="73"/>
      <c r="T22" s="5"/>
      <c r="U22" s="5"/>
      <c r="V22" s="5"/>
      <c r="W22" s="5"/>
      <c r="X22" s="5"/>
      <c r="Y22" s="5"/>
      <c r="Z22" s="5"/>
      <c r="AA22" s="19"/>
      <c r="AB22" s="226"/>
      <c r="AC22" s="226"/>
    </row>
    <row r="23" spans="2:33" ht="23.25" customHeight="1" thickBot="1" x14ac:dyDescent="0.25">
      <c r="C23" s="5"/>
      <c r="D23" s="5"/>
      <c r="E23" s="5"/>
      <c r="F23" s="5"/>
      <c r="G23" s="74"/>
      <c r="H23" s="75"/>
      <c r="I23" s="75"/>
      <c r="J23" s="75"/>
      <c r="K23" s="75"/>
      <c r="Q23" s="5"/>
      <c r="R23" s="5"/>
      <c r="S23" s="5"/>
      <c r="T23" s="5"/>
      <c r="U23" s="5"/>
      <c r="V23" s="5"/>
      <c r="W23" s="5"/>
      <c r="X23" s="5"/>
      <c r="Y23" s="66"/>
      <c r="Z23" s="5"/>
      <c r="AA23" s="19"/>
      <c r="AB23" s="5"/>
      <c r="AC23" s="5"/>
    </row>
    <row r="24" spans="2:33" ht="23.25" customHeight="1" x14ac:dyDescent="0.2">
      <c r="B24" s="76" t="s">
        <v>36</v>
      </c>
      <c r="C24" s="11"/>
      <c r="D24" s="11"/>
      <c r="E24" s="11"/>
      <c r="F24" s="11"/>
      <c r="G24" s="77"/>
      <c r="H24" s="78"/>
      <c r="I24" s="78"/>
      <c r="J24" s="78"/>
      <c r="K24" s="78"/>
      <c r="L24" s="79"/>
      <c r="M24" s="79"/>
      <c r="N24" s="79"/>
      <c r="O24" s="79"/>
      <c r="P24" s="79"/>
      <c r="Q24" s="11"/>
      <c r="R24" s="11"/>
      <c r="S24" s="11"/>
      <c r="T24" s="11"/>
      <c r="U24" s="11"/>
      <c r="V24" s="11"/>
      <c r="W24" s="11"/>
      <c r="X24" s="11"/>
      <c r="Y24" s="5"/>
      <c r="Z24" s="80"/>
      <c r="AA24" s="5"/>
      <c r="AB24" s="5"/>
    </row>
    <row r="25" spans="2:33" ht="23.25" customHeight="1" x14ac:dyDescent="0.2">
      <c r="B25" s="23"/>
      <c r="C25" s="81" t="s">
        <v>37</v>
      </c>
      <c r="D25" s="52"/>
      <c r="E25" s="52"/>
      <c r="F25" s="52"/>
      <c r="G25" s="52"/>
      <c r="H25" s="52"/>
      <c r="I25" s="52"/>
      <c r="J25" s="52"/>
      <c r="K25" s="52"/>
      <c r="L25" s="52"/>
      <c r="M25" s="52"/>
      <c r="N25" s="82"/>
      <c r="O25" s="82"/>
      <c r="P25" s="82"/>
      <c r="Q25" s="24"/>
      <c r="R25" s="24"/>
      <c r="S25" s="24"/>
      <c r="T25" s="24"/>
      <c r="U25" s="24"/>
      <c r="V25" s="24"/>
      <c r="W25" s="24"/>
      <c r="X25" s="5"/>
      <c r="Y25" s="5"/>
      <c r="Z25" s="83"/>
      <c r="AA25" s="5"/>
      <c r="AB25" s="5"/>
    </row>
    <row r="26" spans="2:33" ht="23.25" customHeight="1" thickBot="1" x14ac:dyDescent="0.25">
      <c r="B26" s="23"/>
      <c r="C26" s="84"/>
      <c r="D26" s="84"/>
      <c r="E26" s="84"/>
      <c r="F26" s="84"/>
      <c r="G26" s="84"/>
      <c r="H26" s="84"/>
      <c r="I26" s="84"/>
      <c r="J26" s="84"/>
      <c r="K26" s="84"/>
      <c r="L26" s="84"/>
      <c r="M26" s="84"/>
      <c r="N26" s="82"/>
      <c r="O26" s="82"/>
      <c r="P26" s="82"/>
      <c r="Q26" s="24"/>
      <c r="R26" s="24"/>
      <c r="S26" s="24"/>
      <c r="T26" s="24"/>
      <c r="U26" s="24"/>
      <c r="V26" s="24" t="s">
        <v>4</v>
      </c>
      <c r="W26" s="24"/>
      <c r="X26" s="5"/>
      <c r="Y26" s="5"/>
      <c r="Z26" s="83"/>
      <c r="AA26" s="5"/>
      <c r="AB26" s="85"/>
    </row>
    <row r="27" spans="2:33" ht="27.75" customHeight="1" thickBot="1" x14ac:dyDescent="0.25">
      <c r="B27" s="235" t="s">
        <v>38</v>
      </c>
      <c r="C27" s="236"/>
      <c r="D27" s="236"/>
      <c r="E27" s="236"/>
      <c r="F27" s="237"/>
      <c r="G27" s="86" t="s">
        <v>39</v>
      </c>
      <c r="H27" s="87"/>
      <c r="I27" s="87"/>
      <c r="J27" s="88"/>
      <c r="K27" s="87"/>
      <c r="L27" s="87"/>
      <c r="M27" s="87"/>
      <c r="N27" s="89"/>
      <c r="O27" s="90"/>
      <c r="P27" s="91"/>
      <c r="Q27" s="92" t="s">
        <v>7</v>
      </c>
      <c r="R27" s="93">
        <f>$Q$5</f>
        <v>0.25</v>
      </c>
      <c r="S27" s="94"/>
      <c r="T27" s="91"/>
      <c r="U27" s="92" t="s">
        <v>13</v>
      </c>
      <c r="V27" s="95">
        <f>$Q$6</f>
        <v>0.7</v>
      </c>
      <c r="W27" s="94"/>
      <c r="X27" s="91"/>
      <c r="Y27" s="92" t="s">
        <v>14</v>
      </c>
      <c r="Z27" s="95">
        <f>$Q$7</f>
        <v>0.05</v>
      </c>
    </row>
    <row r="28" spans="2:33" ht="27.75" customHeight="1" x14ac:dyDescent="0.2">
      <c r="B28" s="238" t="s">
        <v>8</v>
      </c>
      <c r="C28" s="239"/>
      <c r="D28" s="239"/>
      <c r="E28" s="239"/>
      <c r="F28" s="240"/>
      <c r="G28" s="244" t="s">
        <v>40</v>
      </c>
      <c r="H28" s="245"/>
      <c r="I28" s="245"/>
      <c r="J28" s="246"/>
      <c r="K28" s="247" t="s">
        <v>41</v>
      </c>
      <c r="L28" s="248"/>
      <c r="M28" s="249"/>
      <c r="N28" s="250" t="s">
        <v>19</v>
      </c>
      <c r="O28" s="244" t="s">
        <v>40</v>
      </c>
      <c r="P28" s="245"/>
      <c r="Q28" s="245"/>
      <c r="R28" s="245"/>
      <c r="S28" s="244" t="s">
        <v>40</v>
      </c>
      <c r="T28" s="245"/>
      <c r="U28" s="245"/>
      <c r="V28" s="255"/>
      <c r="W28" s="244" t="s">
        <v>40</v>
      </c>
      <c r="X28" s="245"/>
      <c r="Y28" s="245"/>
      <c r="Z28" s="255"/>
    </row>
    <row r="29" spans="2:33" ht="27.75" customHeight="1" thickBot="1" x14ac:dyDescent="0.25">
      <c r="B29" s="241"/>
      <c r="C29" s="242"/>
      <c r="D29" s="242"/>
      <c r="E29" s="242"/>
      <c r="F29" s="243"/>
      <c r="G29" s="98" t="str">
        <f>$P$14</f>
        <v>特養</v>
      </c>
      <c r="H29" s="99" t="str">
        <f>P15</f>
        <v>ショート</v>
      </c>
      <c r="I29" s="100" t="str">
        <f>P16</f>
        <v>防災拠点型地域交流スペース</v>
      </c>
      <c r="J29" s="101" t="s">
        <v>42</v>
      </c>
      <c r="K29" s="188" t="str">
        <f>$P$17</f>
        <v>認知デイ</v>
      </c>
      <c r="L29" s="188" t="str">
        <f>IF($P$18=0,"",$P$18)</f>
        <v/>
      </c>
      <c r="M29" s="104" t="s">
        <v>43</v>
      </c>
      <c r="N29" s="251"/>
      <c r="O29" s="105" t="str">
        <f>$G$29</f>
        <v>特養</v>
      </c>
      <c r="P29" s="106" t="str">
        <f>$H$29</f>
        <v>ショート</v>
      </c>
      <c r="Q29" s="100" t="str">
        <f>$I$29</f>
        <v>防災拠点型地域交流スペース</v>
      </c>
      <c r="R29" s="107" t="s">
        <v>42</v>
      </c>
      <c r="S29" s="105" t="str">
        <f>$G$29</f>
        <v>特養</v>
      </c>
      <c r="T29" s="106" t="str">
        <f>$H$29</f>
        <v>ショート</v>
      </c>
      <c r="U29" s="100" t="str">
        <f>$I$29</f>
        <v>防災拠点型地域交流スペース</v>
      </c>
      <c r="V29" s="108" t="s">
        <v>42</v>
      </c>
      <c r="W29" s="105" t="str">
        <f>$G$29</f>
        <v>特養</v>
      </c>
      <c r="X29" s="106" t="str">
        <f>$H$29</f>
        <v>ショート</v>
      </c>
      <c r="Y29" s="100" t="str">
        <f>$I$29</f>
        <v>防災拠点型地域交流スペース</v>
      </c>
      <c r="Z29" s="108" t="s">
        <v>42</v>
      </c>
    </row>
    <row r="30" spans="2:33" ht="27.75" customHeight="1" x14ac:dyDescent="0.2">
      <c r="B30" s="256" t="s">
        <v>44</v>
      </c>
      <c r="C30" s="248"/>
      <c r="D30" s="248"/>
      <c r="E30" s="257"/>
      <c r="F30" s="109" t="s">
        <v>45</v>
      </c>
      <c r="G30" s="110">
        <f>$R$14</f>
        <v>4000</v>
      </c>
      <c r="H30" s="111">
        <f>$R$15</f>
        <v>500</v>
      </c>
      <c r="I30" s="111">
        <f>$R$16</f>
        <v>400</v>
      </c>
      <c r="J30" s="111">
        <f>SUM(G30:I30)</f>
        <v>4900</v>
      </c>
      <c r="K30" s="111">
        <f>$R$17</f>
        <v>500</v>
      </c>
      <c r="L30" s="111">
        <f>$R$18</f>
        <v>0</v>
      </c>
      <c r="M30" s="189">
        <f>N30-L30-K30-J30</f>
        <v>0</v>
      </c>
      <c r="N30" s="113">
        <f>$R$21</f>
        <v>5400</v>
      </c>
      <c r="O30" s="110">
        <f>$G$30</f>
        <v>4000</v>
      </c>
      <c r="P30" s="111">
        <f>$H$30</f>
        <v>500</v>
      </c>
      <c r="Q30" s="111">
        <f>$I$30</f>
        <v>400</v>
      </c>
      <c r="R30" s="114">
        <f>SUM(O30:Q30)</f>
        <v>4900</v>
      </c>
      <c r="S30" s="110">
        <f>$G$30</f>
        <v>4000</v>
      </c>
      <c r="T30" s="111">
        <f>$H$30</f>
        <v>500</v>
      </c>
      <c r="U30" s="111">
        <f>$I$30</f>
        <v>400</v>
      </c>
      <c r="V30" s="115">
        <f>SUM(S30:U30)</f>
        <v>4900</v>
      </c>
      <c r="W30" s="110">
        <f>$G$30</f>
        <v>4000</v>
      </c>
      <c r="X30" s="111">
        <f>$H$30</f>
        <v>500</v>
      </c>
      <c r="Y30" s="111">
        <f>$I$30</f>
        <v>400</v>
      </c>
      <c r="Z30" s="115">
        <f>SUM(W30:Y30)</f>
        <v>4900</v>
      </c>
    </row>
    <row r="31" spans="2:33" s="96" customFormat="1" ht="27.75" customHeight="1" thickBot="1" x14ac:dyDescent="0.25">
      <c r="B31" s="258"/>
      <c r="C31" s="259"/>
      <c r="D31" s="259"/>
      <c r="E31" s="260"/>
      <c r="F31" s="117" t="s">
        <v>46</v>
      </c>
      <c r="G31" s="118">
        <f>ROUND(G30/$N$30,10)</f>
        <v>0.74074074069999996</v>
      </c>
      <c r="H31" s="119">
        <f>ROUND(H30/$N$30,10)</f>
        <v>9.2592592599999995E-2</v>
      </c>
      <c r="I31" s="120">
        <f>ROUND(I30/$N$30,10)</f>
        <v>7.4074074099999998E-2</v>
      </c>
      <c r="J31" s="120">
        <f>SUM(G31:I31)</f>
        <v>0.90740740739999992</v>
      </c>
      <c r="K31" s="120">
        <f>ROUND(K30/$N$30,10)</f>
        <v>9.2592592599999995E-2</v>
      </c>
      <c r="L31" s="120">
        <f>ROUND(L30/$N$30,10)</f>
        <v>0</v>
      </c>
      <c r="M31" s="121">
        <f>ROUND(M30/$N$30,10)</f>
        <v>0</v>
      </c>
      <c r="N31" s="122">
        <f>SUM(J31,K31:M31)</f>
        <v>0.99999999999999989</v>
      </c>
      <c r="O31" s="123">
        <f>$G$31</f>
        <v>0.74074074069999996</v>
      </c>
      <c r="P31" s="123">
        <f>$H$31</f>
        <v>9.2592592599999995E-2</v>
      </c>
      <c r="Q31" s="123">
        <f>$I$31</f>
        <v>7.4074074099999998E-2</v>
      </c>
      <c r="R31" s="124">
        <f>SUM(O31:Q31)</f>
        <v>0.90740740739999992</v>
      </c>
      <c r="S31" s="125">
        <f>$G$31</f>
        <v>0.74074074069999996</v>
      </c>
      <c r="T31" s="123">
        <f>$H$31</f>
        <v>9.2592592599999995E-2</v>
      </c>
      <c r="U31" s="123">
        <f>$I$31</f>
        <v>7.4074074099999998E-2</v>
      </c>
      <c r="V31" s="126">
        <f>SUM(S31:U31)</f>
        <v>0.90740740739999992</v>
      </c>
      <c r="W31" s="125">
        <f>$G$31</f>
        <v>0.74074074069999996</v>
      </c>
      <c r="X31" s="123">
        <f>$H$31</f>
        <v>9.2592592599999995E-2</v>
      </c>
      <c r="Y31" s="123">
        <f>$I$31</f>
        <v>7.4074074099999998E-2</v>
      </c>
      <c r="Z31" s="126">
        <f>SUM(W31:Y31)</f>
        <v>0.90740740739999992</v>
      </c>
    </row>
    <row r="32" spans="2:33" ht="27.75" customHeight="1" x14ac:dyDescent="0.2">
      <c r="B32" s="261"/>
      <c r="C32" s="263" t="s">
        <v>47</v>
      </c>
      <c r="D32" s="264"/>
      <c r="E32" s="264"/>
      <c r="F32" s="265"/>
      <c r="G32" s="127">
        <f>ROUND($N32/$N$30*G$30,0)</f>
        <v>1185185185</v>
      </c>
      <c r="H32" s="128">
        <f t="shared" ref="G32:I33" si="3">ROUND($N32/$N$30*H$30,0)</f>
        <v>148148148</v>
      </c>
      <c r="I32" s="128">
        <f t="shared" si="3"/>
        <v>118518519</v>
      </c>
      <c r="J32" s="128">
        <f>SUM(G32:I32)</f>
        <v>1451851852</v>
      </c>
      <c r="K32" s="128">
        <f t="shared" ref="K32:M33" si="4">ROUND($N32/$N$30*K$30,0)</f>
        <v>148148148</v>
      </c>
      <c r="L32" s="128">
        <f t="shared" si="4"/>
        <v>0</v>
      </c>
      <c r="M32" s="129">
        <f t="shared" si="4"/>
        <v>0</v>
      </c>
      <c r="N32" s="130">
        <f>$J$11</f>
        <v>1600000000</v>
      </c>
      <c r="O32" s="128">
        <f>ROUND($G32*$R$27,0)</f>
        <v>296296296</v>
      </c>
      <c r="P32" s="128">
        <f>ROUND($H32*$R$27,0)</f>
        <v>37037037</v>
      </c>
      <c r="Q32" s="128">
        <f>ROUND($I32*$R$27,0)</f>
        <v>29629630</v>
      </c>
      <c r="R32" s="131">
        <f>SUM(O32:Q32)</f>
        <v>362962963</v>
      </c>
      <c r="S32" s="127">
        <f>ROUND($G32*$V$27,0)</f>
        <v>829629630</v>
      </c>
      <c r="T32" s="128">
        <f>ROUND($H32*$V$27,0)</f>
        <v>103703704</v>
      </c>
      <c r="U32" s="128">
        <f>ROUND($I32*$V$27,0)</f>
        <v>82962963</v>
      </c>
      <c r="V32" s="133">
        <f>SUM(S32:U32)</f>
        <v>1016296297</v>
      </c>
      <c r="W32" s="127">
        <f>ROUND($G32*$Z$27,0)</f>
        <v>59259259</v>
      </c>
      <c r="X32" s="128">
        <f>ROUND($H32*$Z$27,0)</f>
        <v>7407407</v>
      </c>
      <c r="Y32" s="128">
        <f>ROUND($I32*$Z$27,0)</f>
        <v>5925926</v>
      </c>
      <c r="Z32" s="133">
        <f>SUM(W32:Y32)</f>
        <v>72592592</v>
      </c>
    </row>
    <row r="33" spans="2:26" ht="27.75" customHeight="1" thickBot="1" x14ac:dyDescent="0.25">
      <c r="B33" s="262"/>
      <c r="C33" s="266" t="s">
        <v>48</v>
      </c>
      <c r="D33" s="267"/>
      <c r="E33" s="267"/>
      <c r="F33" s="268"/>
      <c r="G33" s="134">
        <f t="shared" si="3"/>
        <v>148148148</v>
      </c>
      <c r="H33" s="135">
        <f t="shared" si="3"/>
        <v>18518519</v>
      </c>
      <c r="I33" s="135">
        <f t="shared" si="3"/>
        <v>14814815</v>
      </c>
      <c r="J33" s="135">
        <f>SUM(G33:I33)</f>
        <v>181481482</v>
      </c>
      <c r="K33" s="136">
        <f>ROUND($N33/$N$30*K$30,0)-1</f>
        <v>18518518</v>
      </c>
      <c r="L33" s="135">
        <f t="shared" si="4"/>
        <v>0</v>
      </c>
      <c r="M33" s="137">
        <f t="shared" si="4"/>
        <v>0</v>
      </c>
      <c r="N33" s="138">
        <f>$J$12</f>
        <v>200000000</v>
      </c>
      <c r="O33" s="135">
        <f>ROUND($G33*$R$27,0)</f>
        <v>37037037</v>
      </c>
      <c r="P33" s="135">
        <f>ROUND($H33*$R$27,0)</f>
        <v>4629630</v>
      </c>
      <c r="Q33" s="135">
        <f>ROUND($I33*$R$27,0)</f>
        <v>3703704</v>
      </c>
      <c r="R33" s="139">
        <f>SUM(O33:Q33)</f>
        <v>45370371</v>
      </c>
      <c r="S33" s="134">
        <f>ROUND($G33*$V$27,0)</f>
        <v>103703704</v>
      </c>
      <c r="T33" s="135">
        <f>ROUND($H33*$V$27,0)</f>
        <v>12962963</v>
      </c>
      <c r="U33" s="135">
        <f>ROUND($I33*$V$27,0)</f>
        <v>10370371</v>
      </c>
      <c r="V33" s="140">
        <f>SUM(S33:U33)</f>
        <v>127037038</v>
      </c>
      <c r="W33" s="134">
        <f>ROUND($G33*$Z$27,0)</f>
        <v>7407407</v>
      </c>
      <c r="X33" s="135">
        <f>ROUND($H33*$Z$27,0)</f>
        <v>925926</v>
      </c>
      <c r="Y33" s="136">
        <f>ROUND($I33*$Z$27,0)-1</f>
        <v>740740</v>
      </c>
      <c r="Z33" s="140">
        <f>SUM(W33:Y33)</f>
        <v>9074073</v>
      </c>
    </row>
    <row r="34" spans="2:26" ht="27.75" customHeight="1" thickBot="1" x14ac:dyDescent="0.25">
      <c r="B34" s="252" t="s">
        <v>49</v>
      </c>
      <c r="C34" s="253"/>
      <c r="D34" s="253"/>
      <c r="E34" s="253"/>
      <c r="F34" s="254"/>
      <c r="G34" s="141">
        <f t="shared" ref="G34:M34" si="5">SUM(G32:G33)</f>
        <v>1333333333</v>
      </c>
      <c r="H34" s="142">
        <f t="shared" si="5"/>
        <v>166666667</v>
      </c>
      <c r="I34" s="143">
        <f t="shared" si="5"/>
        <v>133333334</v>
      </c>
      <c r="J34" s="142">
        <f t="shared" si="5"/>
        <v>1633333334</v>
      </c>
      <c r="K34" s="144">
        <f t="shared" si="5"/>
        <v>166666666</v>
      </c>
      <c r="L34" s="142">
        <f t="shared" si="5"/>
        <v>0</v>
      </c>
      <c r="M34" s="145">
        <f t="shared" si="5"/>
        <v>0</v>
      </c>
      <c r="N34" s="146">
        <f>N32+N33</f>
        <v>1800000000</v>
      </c>
      <c r="O34" s="147">
        <f t="shared" ref="O34:V34" si="6">SUM(O32:O33)</f>
        <v>333333333</v>
      </c>
      <c r="P34" s="144">
        <f t="shared" si="6"/>
        <v>41666667</v>
      </c>
      <c r="Q34" s="148">
        <f t="shared" si="6"/>
        <v>33333334</v>
      </c>
      <c r="R34" s="149">
        <f t="shared" si="6"/>
        <v>408333334</v>
      </c>
      <c r="S34" s="150">
        <f t="shared" si="6"/>
        <v>933333334</v>
      </c>
      <c r="T34" s="151">
        <f t="shared" si="6"/>
        <v>116666667</v>
      </c>
      <c r="U34" s="152">
        <f t="shared" si="6"/>
        <v>93333334</v>
      </c>
      <c r="V34" s="153">
        <f t="shared" si="6"/>
        <v>1143333335</v>
      </c>
      <c r="W34" s="150">
        <f>SUM(W32:W33)</f>
        <v>66666666</v>
      </c>
      <c r="X34" s="151">
        <f>SUM(X32:X33)</f>
        <v>8333333</v>
      </c>
      <c r="Y34" s="152">
        <f>SUM(Y32:Y33)</f>
        <v>6666666</v>
      </c>
      <c r="Z34" s="153">
        <f>SUM(Z32:Z33)</f>
        <v>81666665</v>
      </c>
    </row>
    <row r="35" spans="2:26" ht="27.75" customHeight="1" x14ac:dyDescent="0.2">
      <c r="B35" s="154"/>
      <c r="C35" s="155"/>
      <c r="D35" s="155"/>
      <c r="E35" s="155"/>
      <c r="F35" s="155"/>
      <c r="G35" s="269" t="s">
        <v>50</v>
      </c>
      <c r="H35" s="269"/>
      <c r="I35" s="269"/>
      <c r="J35" s="269"/>
      <c r="K35" s="269"/>
      <c r="L35" s="269"/>
      <c r="M35" s="269"/>
      <c r="N35" s="156"/>
      <c r="O35" s="156"/>
      <c r="P35" s="156"/>
      <c r="Q35" s="156"/>
      <c r="R35" s="157"/>
      <c r="S35" s="156"/>
      <c r="T35" s="156"/>
      <c r="U35" s="156"/>
      <c r="V35" s="156"/>
      <c r="W35" s="156"/>
      <c r="X35" s="156"/>
      <c r="Y35" s="156"/>
      <c r="Z35" s="156"/>
    </row>
    <row r="36" spans="2:26" ht="27.75" customHeight="1" x14ac:dyDescent="0.2">
      <c r="B36" s="154"/>
      <c r="C36" s="155"/>
      <c r="D36" s="155"/>
      <c r="E36" s="155"/>
      <c r="F36" s="155"/>
      <c r="G36" s="156"/>
      <c r="H36" s="156"/>
      <c r="I36" s="156"/>
      <c r="J36" s="156"/>
      <c r="K36" s="156"/>
      <c r="L36" s="156"/>
      <c r="M36" s="156"/>
      <c r="N36" s="156"/>
      <c r="O36" s="156"/>
      <c r="P36" s="156"/>
      <c r="Q36" s="156"/>
      <c r="R36" s="156"/>
      <c r="S36" s="156"/>
      <c r="T36" s="156"/>
      <c r="U36" s="156"/>
      <c r="V36" s="156"/>
      <c r="W36" s="156"/>
      <c r="X36" s="156"/>
      <c r="Y36" s="156"/>
      <c r="Z36" s="156"/>
    </row>
    <row r="37" spans="2:26" ht="27.75" customHeight="1" thickBot="1" x14ac:dyDescent="0.25">
      <c r="B37" s="159"/>
      <c r="C37" s="160"/>
      <c r="D37" s="160"/>
      <c r="E37" s="160"/>
      <c r="F37" s="160"/>
      <c r="G37" s="156"/>
      <c r="H37" s="156"/>
      <c r="I37" s="156"/>
      <c r="J37" s="156"/>
      <c r="K37" s="156"/>
      <c r="L37" s="156"/>
      <c r="M37" s="156"/>
      <c r="N37" s="156"/>
      <c r="O37" s="156"/>
      <c r="P37" s="156"/>
      <c r="Q37" s="156"/>
      <c r="R37" s="156"/>
      <c r="S37" s="156"/>
      <c r="T37" s="156"/>
      <c r="U37" s="156"/>
      <c r="V37" s="156"/>
      <c r="W37" s="156"/>
      <c r="X37" s="156"/>
      <c r="Y37" s="156"/>
      <c r="Z37" s="156"/>
    </row>
    <row r="38" spans="2:26" ht="27.75" customHeight="1" thickBot="1" x14ac:dyDescent="0.25">
      <c r="B38" s="270" t="s">
        <v>51</v>
      </c>
      <c r="C38" s="271"/>
      <c r="D38" s="271"/>
      <c r="E38" s="271"/>
      <c r="F38" s="272"/>
      <c r="G38" s="161" t="s">
        <v>39</v>
      </c>
      <c r="H38" s="162"/>
      <c r="I38" s="162"/>
      <c r="J38" s="163"/>
      <c r="K38" s="162"/>
      <c r="L38" s="162"/>
      <c r="M38" s="162"/>
      <c r="N38" s="164"/>
      <c r="O38" s="11"/>
      <c r="P38" s="11"/>
      <c r="Q38" s="165" t="str">
        <f>Q27</f>
        <v>1年目</v>
      </c>
      <c r="R38" s="166">
        <f>$Q$5</f>
        <v>0.25</v>
      </c>
      <c r="S38" s="16"/>
      <c r="T38" s="11"/>
      <c r="U38" s="165" t="str">
        <f>U27</f>
        <v>2年目</v>
      </c>
      <c r="V38" s="167">
        <f>$Q$6</f>
        <v>0.7</v>
      </c>
      <c r="W38" s="16"/>
      <c r="X38" s="11"/>
      <c r="Y38" s="165" t="str">
        <f>Y27</f>
        <v>3年目</v>
      </c>
      <c r="Z38" s="167">
        <f>$Q$7</f>
        <v>0.05</v>
      </c>
    </row>
    <row r="39" spans="2:26" ht="27.75" customHeight="1" x14ac:dyDescent="0.2">
      <c r="B39" s="273"/>
      <c r="C39" s="275" t="s">
        <v>52</v>
      </c>
      <c r="D39" s="275"/>
      <c r="E39" s="275"/>
      <c r="F39" s="276"/>
      <c r="G39" s="127">
        <f t="shared" ref="G39:I40" si="7">ROUND($N39/$N$30*G$30,0)</f>
        <v>7407407</v>
      </c>
      <c r="H39" s="128">
        <f t="shared" si="7"/>
        <v>925926</v>
      </c>
      <c r="I39" s="128">
        <f t="shared" si="7"/>
        <v>740741</v>
      </c>
      <c r="J39" s="128">
        <f>SUM(G39:I39)</f>
        <v>9074074</v>
      </c>
      <c r="K39" s="128">
        <f>ROUND($N39/$N$30*K$30,0)</f>
        <v>925926</v>
      </c>
      <c r="L39" s="128">
        <f>ROUND($N39/$N$30*L$30,0)</f>
        <v>0</v>
      </c>
      <c r="M39" s="129">
        <f>ROUND($N39/$N$30*M$30,0)</f>
        <v>0</v>
      </c>
      <c r="N39" s="130">
        <f>V17</f>
        <v>10000000</v>
      </c>
      <c r="O39" s="128">
        <f>ROUND($G39*$R$27,0)</f>
        <v>1851852</v>
      </c>
      <c r="P39" s="128">
        <f>ROUND($H39*$R$27,0)</f>
        <v>231482</v>
      </c>
      <c r="Q39" s="128">
        <f>ROUND($I39*$R$27,0)</f>
        <v>185185</v>
      </c>
      <c r="R39" s="131">
        <f>SUM(O39:Q39)</f>
        <v>2268519</v>
      </c>
      <c r="S39" s="127">
        <f>ROUND($G39*$V$27,0)</f>
        <v>5185185</v>
      </c>
      <c r="T39" s="128">
        <f>ROUND($H39*$V$27,0)</f>
        <v>648148</v>
      </c>
      <c r="U39" s="128">
        <f>ROUND($I39*$V$27,0)</f>
        <v>518519</v>
      </c>
      <c r="V39" s="133">
        <f>SUM(S39:U39)</f>
        <v>6351852</v>
      </c>
      <c r="W39" s="127">
        <f>ROUND($G39*$Z$27,0)</f>
        <v>370370</v>
      </c>
      <c r="X39" s="128">
        <f>ROUND($H39*$Z$27,0)</f>
        <v>46296</v>
      </c>
      <c r="Y39" s="128">
        <f>ROUND($I39*$Z$27,0)</f>
        <v>37037</v>
      </c>
      <c r="Z39" s="133">
        <f>SUM(W39:Y39)</f>
        <v>453703</v>
      </c>
    </row>
    <row r="40" spans="2:26" s="169" customFormat="1" ht="27.75" customHeight="1" thickBot="1" x14ac:dyDescent="0.25">
      <c r="B40" s="274"/>
      <c r="C40" s="277" t="s">
        <v>53</v>
      </c>
      <c r="D40" s="277"/>
      <c r="E40" s="277"/>
      <c r="F40" s="278"/>
      <c r="G40" s="134">
        <f t="shared" si="7"/>
        <v>37037037</v>
      </c>
      <c r="H40" s="135">
        <f t="shared" si="7"/>
        <v>4629630</v>
      </c>
      <c r="I40" s="135">
        <f t="shared" si="7"/>
        <v>3703704</v>
      </c>
      <c r="J40" s="135">
        <f>SUM(G40:I40)</f>
        <v>45370371</v>
      </c>
      <c r="K40" s="136">
        <f>ROUND($N40/$N$30*K$30,0)-1</f>
        <v>4629629</v>
      </c>
      <c r="L40" s="135">
        <f>ROUND($N40/$N$30*L$30,0)</f>
        <v>0</v>
      </c>
      <c r="M40" s="137">
        <f>ROUND($N40/$N$30*M$30,0)</f>
        <v>0</v>
      </c>
      <c r="N40" s="138">
        <f>V18</f>
        <v>50000000</v>
      </c>
      <c r="O40" s="135">
        <f>ROUND($G40*$R$27,0)</f>
        <v>9259259</v>
      </c>
      <c r="P40" s="135">
        <f>ROUND($H40*$R$27,0)</f>
        <v>1157408</v>
      </c>
      <c r="Q40" s="135">
        <f>ROUND($I40*$R$27,0)</f>
        <v>925926</v>
      </c>
      <c r="R40" s="139">
        <f>SUM(O40:Q40)</f>
        <v>11342593</v>
      </c>
      <c r="S40" s="134">
        <f>ROUND($G40*$V$27,0)</f>
        <v>25925926</v>
      </c>
      <c r="T40" s="135">
        <f>ROUND($H40*$V$27,0)</f>
        <v>3240741</v>
      </c>
      <c r="U40" s="135">
        <f>ROUND($I40*$V$27,0)</f>
        <v>2592593</v>
      </c>
      <c r="V40" s="140">
        <f>SUM(S40:U40)</f>
        <v>31759260</v>
      </c>
      <c r="W40" s="134">
        <f>ROUND($G40*$Z$27,0)</f>
        <v>1851852</v>
      </c>
      <c r="X40" s="136">
        <f>ROUND($H40*$Z$27,0)-1</f>
        <v>231481</v>
      </c>
      <c r="Y40" s="135">
        <f>ROUND($I40*$Z$27,0)</f>
        <v>185185</v>
      </c>
      <c r="Z40" s="140">
        <f>SUM(W40:Y40)</f>
        <v>2268518</v>
      </c>
    </row>
    <row r="41" spans="2:26" ht="27.75" customHeight="1" thickBot="1" x14ac:dyDescent="0.25">
      <c r="B41" s="252" t="s">
        <v>49</v>
      </c>
      <c r="C41" s="253"/>
      <c r="D41" s="253"/>
      <c r="E41" s="253"/>
      <c r="F41" s="254"/>
      <c r="G41" s="141">
        <f t="shared" ref="G41:M41" si="8">SUM(G39:G40)</f>
        <v>44444444</v>
      </c>
      <c r="H41" s="142">
        <f t="shared" si="8"/>
        <v>5555556</v>
      </c>
      <c r="I41" s="143">
        <f t="shared" si="8"/>
        <v>4444445</v>
      </c>
      <c r="J41" s="142">
        <f t="shared" si="8"/>
        <v>54444445</v>
      </c>
      <c r="K41" s="144">
        <f t="shared" si="8"/>
        <v>5555555</v>
      </c>
      <c r="L41" s="142">
        <f t="shared" si="8"/>
        <v>0</v>
      </c>
      <c r="M41" s="145">
        <f t="shared" si="8"/>
        <v>0</v>
      </c>
      <c r="N41" s="146">
        <f>N39+N40</f>
        <v>60000000</v>
      </c>
      <c r="O41" s="147">
        <f t="shared" ref="O41:V41" si="9">SUM(O39:O40)</f>
        <v>11111111</v>
      </c>
      <c r="P41" s="144">
        <f t="shared" si="9"/>
        <v>1388890</v>
      </c>
      <c r="Q41" s="148">
        <f t="shared" si="9"/>
        <v>1111111</v>
      </c>
      <c r="R41" s="149">
        <f t="shared" si="9"/>
        <v>13611112</v>
      </c>
      <c r="S41" s="147">
        <f t="shared" si="9"/>
        <v>31111111</v>
      </c>
      <c r="T41" s="144">
        <f t="shared" si="9"/>
        <v>3888889</v>
      </c>
      <c r="U41" s="148">
        <f t="shared" si="9"/>
        <v>3111112</v>
      </c>
      <c r="V41" s="171">
        <f t="shared" si="9"/>
        <v>38111112</v>
      </c>
      <c r="W41" s="147">
        <f>SUM(W39:W40)</f>
        <v>2222222</v>
      </c>
      <c r="X41" s="144">
        <f>SUM(X39:X40)</f>
        <v>277777</v>
      </c>
      <c r="Y41" s="148">
        <f>SUM(Y39:Y40)</f>
        <v>222222</v>
      </c>
      <c r="Z41" s="171">
        <f>SUM(Z39:Z40)</f>
        <v>2722221</v>
      </c>
    </row>
    <row r="42" spans="2:26" ht="27.75" customHeight="1" x14ac:dyDescent="0.2">
      <c r="B42" s="172"/>
      <c r="C42" s="173"/>
      <c r="D42" s="173"/>
      <c r="E42" s="173"/>
      <c r="F42" s="173"/>
      <c r="G42" s="269" t="s">
        <v>50</v>
      </c>
      <c r="H42" s="269"/>
      <c r="I42" s="269"/>
      <c r="J42" s="269"/>
      <c r="K42" s="269"/>
      <c r="L42" s="269"/>
      <c r="M42" s="269"/>
      <c r="N42" s="156"/>
      <c r="O42" s="156"/>
      <c r="P42" s="156"/>
      <c r="Q42" s="156"/>
      <c r="R42" s="156"/>
      <c r="S42" s="156"/>
      <c r="T42" s="156"/>
      <c r="U42" s="156"/>
      <c r="V42" s="156"/>
      <c r="W42" s="156"/>
      <c r="X42" s="156"/>
      <c r="Y42" s="156"/>
      <c r="Z42" s="156"/>
    </row>
    <row r="43" spans="2:26" s="169" customFormat="1" ht="27.75" customHeight="1" x14ac:dyDescent="0.2">
      <c r="B43" s="174"/>
      <c r="C43" s="175"/>
      <c r="D43" s="175"/>
      <c r="E43" s="175"/>
      <c r="F43" s="175"/>
      <c r="G43" s="156"/>
      <c r="H43" s="156"/>
      <c r="I43" s="168"/>
      <c r="J43" s="156"/>
      <c r="K43" s="156"/>
      <c r="L43" s="156"/>
      <c r="M43" s="156"/>
      <c r="N43" s="156"/>
      <c r="O43" s="168"/>
      <c r="P43" s="176"/>
      <c r="Q43" s="279" t="s">
        <v>54</v>
      </c>
      <c r="R43" s="279"/>
      <c r="S43" s="156"/>
      <c r="T43" s="156"/>
      <c r="U43" s="279" t="s">
        <v>55</v>
      </c>
      <c r="V43" s="279"/>
      <c r="W43" s="156"/>
      <c r="X43" s="156"/>
      <c r="Y43" s="279" t="s">
        <v>61</v>
      </c>
      <c r="Z43" s="279"/>
    </row>
    <row r="44" spans="2:26" ht="23.25" customHeight="1" x14ac:dyDescent="0.2">
      <c r="B44" s="116"/>
      <c r="C44" s="96"/>
      <c r="D44" s="96"/>
      <c r="E44" s="96"/>
      <c r="F44" s="96"/>
      <c r="G44" s="96"/>
      <c r="H44" s="96"/>
      <c r="I44" s="96"/>
      <c r="J44" s="96"/>
      <c r="K44" s="96"/>
      <c r="L44" s="96"/>
      <c r="M44" s="96"/>
      <c r="N44" s="96"/>
      <c r="O44" s="280" t="s">
        <v>56</v>
      </c>
      <c r="P44" s="280"/>
      <c r="Q44" s="177" t="s">
        <v>31</v>
      </c>
      <c r="R44" s="178" t="s">
        <v>57</v>
      </c>
      <c r="S44" s="280" t="s">
        <v>56</v>
      </c>
      <c r="T44" s="280"/>
      <c r="U44" s="177" t="s">
        <v>31</v>
      </c>
      <c r="V44" s="178" t="s">
        <v>57</v>
      </c>
      <c r="W44" s="280" t="s">
        <v>56</v>
      </c>
      <c r="X44" s="280"/>
      <c r="Y44" s="177" t="s">
        <v>31</v>
      </c>
      <c r="Z44" s="178" t="s">
        <v>57</v>
      </c>
    </row>
    <row r="45" spans="2:26" s="5" customFormat="1" ht="23.25" customHeight="1" x14ac:dyDescent="0.2">
      <c r="B45" s="23"/>
      <c r="C45" s="24"/>
      <c r="D45" s="24"/>
      <c r="E45" s="24"/>
      <c r="F45" s="24"/>
      <c r="G45" s="180"/>
      <c r="H45" s="24"/>
      <c r="I45" s="24"/>
      <c r="J45" s="24"/>
      <c r="K45" s="24"/>
      <c r="L45" s="24"/>
      <c r="M45" s="24"/>
      <c r="N45" s="24"/>
      <c r="O45" s="280"/>
      <c r="P45" s="280"/>
      <c r="Q45" s="181">
        <f>IF(R32*0.026&gt;R39,R39,ROUNDDOWN(R32*0.026,0))</f>
        <v>2268519</v>
      </c>
      <c r="R45" s="182">
        <f>ROUNDDOWN(R32*0.026,0)</f>
        <v>9437037</v>
      </c>
      <c r="S45" s="280"/>
      <c r="T45" s="280"/>
      <c r="U45" s="181">
        <f>IF(V32*0.026&gt;V39,V39,ROUNDDOWN(V32*0.026,0))</f>
        <v>6351852</v>
      </c>
      <c r="V45" s="182">
        <f>ROUNDDOWN(V32*0.026,0)</f>
        <v>26423703</v>
      </c>
      <c r="W45" s="280"/>
      <c r="X45" s="280"/>
      <c r="Y45" s="181">
        <f>IF(Z32*0.026&gt;Z39,Z39,ROUNDDOWN(Z32*0.026,0))</f>
        <v>453703</v>
      </c>
      <c r="Z45" s="182">
        <f>ROUNDDOWN(Z32*0.026,0)</f>
        <v>1887407</v>
      </c>
    </row>
    <row r="46" spans="2:26" s="5" customFormat="1" ht="23.25" customHeight="1" thickBot="1" x14ac:dyDescent="0.25">
      <c r="B46" s="65"/>
      <c r="C46" s="66"/>
      <c r="D46" s="66"/>
      <c r="E46" s="66"/>
      <c r="F46" s="66"/>
      <c r="G46" s="66"/>
      <c r="H46" s="66"/>
      <c r="I46" s="66"/>
      <c r="J46" s="66"/>
      <c r="K46" s="66"/>
      <c r="L46" s="66"/>
      <c r="M46" s="66"/>
      <c r="N46" s="66"/>
      <c r="O46" s="66"/>
      <c r="P46" s="66"/>
      <c r="Q46" s="66"/>
      <c r="R46" s="66"/>
      <c r="S46" s="66"/>
      <c r="T46" s="66"/>
      <c r="U46" s="66"/>
      <c r="V46" s="66"/>
      <c r="W46" s="66"/>
      <c r="X46" s="66"/>
      <c r="Y46" s="66"/>
      <c r="Z46" s="183"/>
    </row>
    <row r="47" spans="2:26" s="5" customFormat="1" ht="23.25" customHeight="1" x14ac:dyDescent="0.2">
      <c r="Z47" s="19"/>
    </row>
    <row r="50" spans="25:32" ht="23.25" customHeight="1" x14ac:dyDescent="0.2">
      <c r="Y50" s="184"/>
      <c r="Z50" s="184"/>
      <c r="AA50" s="184"/>
      <c r="AB50" s="184"/>
      <c r="AF50" s="185"/>
    </row>
  </sheetData>
  <mergeCells count="62">
    <mergeCell ref="Y43:Z43"/>
    <mergeCell ref="O44:P45"/>
    <mergeCell ref="S44:T45"/>
    <mergeCell ref="W44:X45"/>
    <mergeCell ref="B34:F34"/>
    <mergeCell ref="G35:M35"/>
    <mergeCell ref="B38:F38"/>
    <mergeCell ref="B39:B40"/>
    <mergeCell ref="C39:F39"/>
    <mergeCell ref="C40:F40"/>
    <mergeCell ref="B41:F41"/>
    <mergeCell ref="G42:M42"/>
    <mergeCell ref="Q43:R43"/>
    <mergeCell ref="U43:V43"/>
    <mergeCell ref="S28:V28"/>
    <mergeCell ref="W28:Z28"/>
    <mergeCell ref="B30:E31"/>
    <mergeCell ref="B32:B33"/>
    <mergeCell ref="C32:F32"/>
    <mergeCell ref="C33:F33"/>
    <mergeCell ref="O28:R28"/>
    <mergeCell ref="B27:F27"/>
    <mergeCell ref="B28:F29"/>
    <mergeCell ref="G28:J28"/>
    <mergeCell ref="K28:M28"/>
    <mergeCell ref="N28:N29"/>
    <mergeCell ref="C19:F19"/>
    <mergeCell ref="P19:Q19"/>
    <mergeCell ref="P20:Q20"/>
    <mergeCell ref="P21:Q21"/>
    <mergeCell ref="AB21:AC21"/>
    <mergeCell ref="AB22:AC22"/>
    <mergeCell ref="P17:Q17"/>
    <mergeCell ref="T17:U17"/>
    <mergeCell ref="V17:W17"/>
    <mergeCell ref="Y17:Z17"/>
    <mergeCell ref="D18:F18"/>
    <mergeCell ref="P18:Q18"/>
    <mergeCell ref="T18:U18"/>
    <mergeCell ref="V18:W18"/>
    <mergeCell ref="T13:Z16"/>
    <mergeCell ref="D14:F14"/>
    <mergeCell ref="P14:Q14"/>
    <mergeCell ref="D15:F15"/>
    <mergeCell ref="P15:Q15"/>
    <mergeCell ref="P16:Q16"/>
    <mergeCell ref="C12:C18"/>
    <mergeCell ref="D12:F12"/>
    <mergeCell ref="D13:F13"/>
    <mergeCell ref="D17:F17"/>
    <mergeCell ref="W2:X2"/>
    <mergeCell ref="C4:K5"/>
    <mergeCell ref="C6:F7"/>
    <mergeCell ref="I6:I7"/>
    <mergeCell ref="J6:J7"/>
    <mergeCell ref="K6:K7"/>
    <mergeCell ref="W3:X3"/>
    <mergeCell ref="C8:C11"/>
    <mergeCell ref="D8:F8"/>
    <mergeCell ref="D9:F9"/>
    <mergeCell ref="D10:F10"/>
    <mergeCell ref="D11:F11"/>
  </mergeCells>
  <phoneticPr fontId="3"/>
  <pageMargins left="0.59055118110236227" right="0.19685039370078741" top="0.98425196850393704" bottom="0.39370078740157483" header="0.51181102362204722" footer="0.19685039370078741"/>
  <pageSetup paperSize="8" scale="63" fitToHeight="0" orientation="landscape" cellComments="asDisplayed"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25</vt:lpstr>
      <vt:lpstr>25 (3か年用)</vt:lpstr>
      <vt:lpstr>'25'!Print_Area</vt:lpstr>
      <vt:lpstr>'25 (3か年用)'!Print_Area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dcterms:created xsi:type="dcterms:W3CDTF">2017-06-07T02:31:17Z</dcterms:created>
  <dcterms:modified xsi:type="dcterms:W3CDTF">2023-04-05T04:40:06Z</dcterms:modified>
</cp:coreProperties>
</file>