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226.120.3\保育支援課\保育_地域保育\☆認証保育所\■01_認証保育所制度関係\07_運営状況報告\R7年度\00 様式・通知文・LoGoフォーム検討\0908 2 再セット★\"/>
    </mc:Choice>
  </mc:AlternateContent>
  <xr:revisionPtr revIDLastSave="0" documentId="13_ncr:1_{A1C31DF9-D069-4B6B-BCC9-543A887457A7}" xr6:coauthVersionLast="47" xr6:coauthVersionMax="47" xr10:uidLastSave="{00000000-0000-0000-0000-000000000000}"/>
  <bookViews>
    <workbookView xWindow="-28920" yWindow="-75" windowWidth="29040" windowHeight="15720" xr2:uid="{00000000-000D-0000-FFFF-FFFF00000000}"/>
  </bookViews>
  <sheets>
    <sheet name="様式" sheetId="21" r:id="rId1"/>
    <sheet name="別紙" sheetId="25" r:id="rId2"/>
    <sheet name="様式【記入例】" sheetId="27" r:id="rId3"/>
    <sheet name="集計用【入力不要】" sheetId="16" r:id="rId4"/>
  </sheets>
  <definedNames>
    <definedName name="_xlnm._FilterDatabase" localSheetId="3" hidden="1">集計用【入力不要】!$A$7:$IS$8</definedName>
    <definedName name="_xlnm.Print_Area" localSheetId="0">様式!$A$1:$AF$476</definedName>
    <definedName name="_xlnm.Print_Area" localSheetId="2">様式【記入例】!$A$1:$AF$476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94" i="27" l="1"/>
  <c r="Y294" i="21"/>
  <c r="O473" i="27" l="1"/>
  <c r="O472" i="27"/>
  <c r="O471" i="27"/>
  <c r="AE470" i="27"/>
  <c r="AE468" i="27"/>
  <c r="AE467" i="27"/>
  <c r="AE466" i="27"/>
  <c r="AE463" i="27"/>
  <c r="AE460" i="27"/>
  <c r="AE457" i="27"/>
  <c r="AE454" i="27"/>
  <c r="AE451" i="27"/>
  <c r="AE450" i="27"/>
  <c r="AE448" i="27"/>
  <c r="AE447" i="27"/>
  <c r="AE446" i="27"/>
  <c r="AE445" i="27"/>
  <c r="AE444" i="27"/>
  <c r="AJ443" i="27"/>
  <c r="O443" i="27"/>
  <c r="AE442" i="27"/>
  <c r="D437" i="27"/>
  <c r="C436" i="27"/>
  <c r="C435" i="27"/>
  <c r="B435" i="27"/>
  <c r="AC434" i="27"/>
  <c r="Q434" i="27"/>
  <c r="Q433" i="27"/>
  <c r="AC432" i="27"/>
  <c r="Q432" i="27"/>
  <c r="AE431" i="27"/>
  <c r="C431" i="27"/>
  <c r="B430" i="27"/>
  <c r="V427" i="27"/>
  <c r="M427" i="27"/>
  <c r="V426" i="27"/>
  <c r="M426" i="27"/>
  <c r="V425" i="27"/>
  <c r="M425" i="27"/>
  <c r="V424" i="27"/>
  <c r="M424" i="27"/>
  <c r="E424" i="27"/>
  <c r="AE423" i="27"/>
  <c r="F422" i="27"/>
  <c r="F421" i="27"/>
  <c r="AE420" i="27"/>
  <c r="F419" i="27"/>
  <c r="AE418" i="27"/>
  <c r="F417" i="27"/>
  <c r="F416" i="27"/>
  <c r="AE415" i="27"/>
  <c r="H412" i="27"/>
  <c r="H411" i="27"/>
  <c r="AE410" i="27"/>
  <c r="AE409" i="27"/>
  <c r="AE408" i="27"/>
  <c r="AE407" i="27"/>
  <c r="AE406" i="27"/>
  <c r="AE405" i="27"/>
  <c r="AE404" i="27"/>
  <c r="AE403" i="27"/>
  <c r="AE402" i="27"/>
  <c r="AE401" i="27"/>
  <c r="AE400" i="27"/>
  <c r="AE398" i="27"/>
  <c r="AE396" i="27"/>
  <c r="AE393" i="27"/>
  <c r="AC392" i="27"/>
  <c r="I392" i="27"/>
  <c r="I391" i="27"/>
  <c r="AC389" i="27"/>
  <c r="I389" i="27"/>
  <c r="I388" i="27"/>
  <c r="AE387" i="27"/>
  <c r="AC386" i="27"/>
  <c r="I386" i="27"/>
  <c r="I385" i="27"/>
  <c r="AE384" i="27"/>
  <c r="A384" i="27"/>
  <c r="AE380" i="27"/>
  <c r="AE379" i="27"/>
  <c r="AE378" i="27"/>
  <c r="AE377" i="27"/>
  <c r="AE376" i="27"/>
  <c r="AE375" i="27"/>
  <c r="AE374" i="27"/>
  <c r="AE373" i="27"/>
  <c r="AE372" i="27"/>
  <c r="AE371" i="27"/>
  <c r="AE370" i="27"/>
  <c r="AE369" i="27"/>
  <c r="AE368" i="27"/>
  <c r="AE367" i="27"/>
  <c r="AE366" i="27"/>
  <c r="AE363" i="27"/>
  <c r="AE362" i="27"/>
  <c r="AE361" i="27"/>
  <c r="AE360" i="27"/>
  <c r="AE359" i="27"/>
  <c r="AE358" i="27"/>
  <c r="AE357" i="27"/>
  <c r="AE356" i="27"/>
  <c r="AE355" i="27"/>
  <c r="AE354" i="27"/>
  <c r="AE353" i="27"/>
  <c r="AE352" i="27"/>
  <c r="AF351" i="27"/>
  <c r="AF350" i="27"/>
  <c r="AE350" i="27"/>
  <c r="AF349" i="27"/>
  <c r="AE349" i="27"/>
  <c r="AE347" i="27"/>
  <c r="AE346" i="27"/>
  <c r="AE345" i="27"/>
  <c r="AE344" i="27"/>
  <c r="AE343" i="27"/>
  <c r="AE342" i="27"/>
  <c r="AE341" i="27"/>
  <c r="X331" i="27"/>
  <c r="G331" i="27"/>
  <c r="G330" i="27"/>
  <c r="R330" i="27" s="1"/>
  <c r="G329" i="27"/>
  <c r="R329" i="27" s="1"/>
  <c r="X329" i="27" s="1"/>
  <c r="C327" i="27"/>
  <c r="AE324" i="27"/>
  <c r="AI322" i="27"/>
  <c r="J324" i="27" s="1"/>
  <c r="G319" i="27"/>
  <c r="X319" i="27" s="1"/>
  <c r="G318" i="27"/>
  <c r="R318" i="27" s="1"/>
  <c r="AG318" i="27" s="1"/>
  <c r="J317" i="27"/>
  <c r="G317" i="27"/>
  <c r="R317" i="27" s="1"/>
  <c r="AE315" i="27"/>
  <c r="C314" i="27"/>
  <c r="AE309" i="27"/>
  <c r="AE307" i="27"/>
  <c r="R307" i="27"/>
  <c r="Z300" i="27"/>
  <c r="AE299" i="27"/>
  <c r="Z299" i="27"/>
  <c r="Z298" i="27"/>
  <c r="V286" i="27"/>
  <c r="S286" i="27"/>
  <c r="G285" i="27"/>
  <c r="S285" i="27" s="1"/>
  <c r="AF281" i="27"/>
  <c r="AE281" i="27"/>
  <c r="S281" i="27"/>
  <c r="Z283" i="27" s="1"/>
  <c r="G281" i="27"/>
  <c r="B272" i="27"/>
  <c r="Y269" i="27"/>
  <c r="Y268" i="27"/>
  <c r="AE267" i="27"/>
  <c r="Y263" i="27"/>
  <c r="N255" i="27"/>
  <c r="U255" i="27" s="1"/>
  <c r="G255" i="27"/>
  <c r="L255" i="27" s="1"/>
  <c r="N254" i="27"/>
  <c r="U254" i="27" s="1"/>
  <c r="L254" i="27"/>
  <c r="G254" i="27"/>
  <c r="N253" i="27"/>
  <c r="N256" i="27" s="1"/>
  <c r="G253" i="27"/>
  <c r="L253" i="27" s="1"/>
  <c r="N252" i="27"/>
  <c r="U252" i="27" s="1"/>
  <c r="G252" i="27"/>
  <c r="G256" i="27" s="1"/>
  <c r="G257" i="27" s="1"/>
  <c r="N257" i="27" s="1"/>
  <c r="N250" i="27"/>
  <c r="AF242" i="27"/>
  <c r="AE242" i="27"/>
  <c r="AF240" i="27"/>
  <c r="AE240" i="27"/>
  <c r="AF238" i="27"/>
  <c r="AE238" i="27"/>
  <c r="AF236" i="27"/>
  <c r="AE236" i="27"/>
  <c r="AF234" i="27"/>
  <c r="AE234" i="27"/>
  <c r="AF232" i="27"/>
  <c r="AE232" i="27"/>
  <c r="AF230" i="27"/>
  <c r="AE230" i="27"/>
  <c r="AF228" i="27"/>
  <c r="AE228" i="27"/>
  <c r="AF226" i="27"/>
  <c r="AE226" i="27"/>
  <c r="AF224" i="27"/>
  <c r="AE224" i="27"/>
  <c r="AF222" i="27"/>
  <c r="AE222" i="27"/>
  <c r="AF220" i="27"/>
  <c r="AE220" i="27"/>
  <c r="AF218" i="27"/>
  <c r="AE218" i="27"/>
  <c r="AF216" i="27"/>
  <c r="AE216" i="27"/>
  <c r="AF214" i="27"/>
  <c r="AE214" i="27"/>
  <c r="AF212" i="27"/>
  <c r="AE212" i="27"/>
  <c r="AF210" i="27"/>
  <c r="AE210" i="27"/>
  <c r="AF208" i="27"/>
  <c r="AE208" i="27"/>
  <c r="AF206" i="27"/>
  <c r="AE206" i="27"/>
  <c r="AF204" i="27"/>
  <c r="AE204" i="27"/>
  <c r="AF202" i="27"/>
  <c r="AE202" i="27"/>
  <c r="AF200" i="27"/>
  <c r="AE200" i="27"/>
  <c r="AF198" i="27"/>
  <c r="AE198" i="27"/>
  <c r="AF196" i="27"/>
  <c r="AE196" i="27"/>
  <c r="AF194" i="27"/>
  <c r="AE194" i="27"/>
  <c r="AF192" i="27"/>
  <c r="AE192" i="27"/>
  <c r="AF190" i="27"/>
  <c r="AE190" i="27"/>
  <c r="AF188" i="27"/>
  <c r="AE188" i="27"/>
  <c r="AI186" i="27"/>
  <c r="AF186" i="27"/>
  <c r="AE186" i="27"/>
  <c r="AF184" i="27"/>
  <c r="AE184" i="27"/>
  <c r="AF182" i="27"/>
  <c r="AE182" i="27"/>
  <c r="AF180" i="27"/>
  <c r="AE180" i="27"/>
  <c r="A177" i="27"/>
  <c r="A167" i="27"/>
  <c r="AF165" i="27"/>
  <c r="AE165" i="27"/>
  <c r="AF163" i="27"/>
  <c r="AE163" i="27"/>
  <c r="AF161" i="27"/>
  <c r="AE161" i="27"/>
  <c r="AF159" i="27"/>
  <c r="AE159" i="27"/>
  <c r="AF157" i="27"/>
  <c r="AE157" i="27"/>
  <c r="AF155" i="27"/>
  <c r="AE155" i="27"/>
  <c r="AF153" i="27"/>
  <c r="AE153" i="27"/>
  <c r="AF151" i="27"/>
  <c r="AE151" i="27"/>
  <c r="AF149" i="27"/>
  <c r="AE149" i="27"/>
  <c r="AF147" i="27"/>
  <c r="AE147" i="27"/>
  <c r="AF145" i="27"/>
  <c r="AE145" i="27"/>
  <c r="AF143" i="27"/>
  <c r="AE143" i="27"/>
  <c r="AF141" i="27"/>
  <c r="AE141" i="27"/>
  <c r="AF139" i="27"/>
  <c r="AE139" i="27"/>
  <c r="AF137" i="27"/>
  <c r="AE137" i="27"/>
  <c r="AF135" i="27"/>
  <c r="AE135" i="27"/>
  <c r="AF133" i="27"/>
  <c r="AE133" i="27"/>
  <c r="AF131" i="27"/>
  <c r="AE131" i="27"/>
  <c r="AF129" i="27"/>
  <c r="AE129" i="27"/>
  <c r="AF127" i="27"/>
  <c r="AE127" i="27"/>
  <c r="AF125" i="27"/>
  <c r="AE125" i="27"/>
  <c r="AF123" i="27"/>
  <c r="AE123" i="27"/>
  <c r="AF121" i="27"/>
  <c r="AE121" i="27"/>
  <c r="AF119" i="27"/>
  <c r="AE119" i="27"/>
  <c r="AF117" i="27"/>
  <c r="AE117" i="27"/>
  <c r="AF115" i="27"/>
  <c r="AE115" i="27"/>
  <c r="AF113" i="27"/>
  <c r="AE113" i="27"/>
  <c r="AF111" i="27"/>
  <c r="AE111" i="27"/>
  <c r="AF109" i="27"/>
  <c r="AE109" i="27"/>
  <c r="AI107" i="27"/>
  <c r="AF107" i="27"/>
  <c r="AE107" i="27"/>
  <c r="AF105" i="27"/>
  <c r="AE105" i="27"/>
  <c r="AF103" i="27"/>
  <c r="AE103" i="27"/>
  <c r="AE102" i="27"/>
  <c r="AF101" i="27"/>
  <c r="AE101" i="27"/>
  <c r="P98" i="27"/>
  <c r="P177" i="27" s="1"/>
  <c r="A98" i="27"/>
  <c r="AE82" i="27"/>
  <c r="AE81" i="27"/>
  <c r="AE80" i="27"/>
  <c r="AE79" i="27"/>
  <c r="AE78" i="27"/>
  <c r="AE77" i="27"/>
  <c r="AE72" i="27"/>
  <c r="AJ71" i="27"/>
  <c r="X65" i="27"/>
  <c r="U65" i="27"/>
  <c r="AA65" i="27" s="1"/>
  <c r="Q65" i="27"/>
  <c r="M65" i="27"/>
  <c r="J65" i="27"/>
  <c r="G65" i="27"/>
  <c r="AA63" i="27"/>
  <c r="AA61" i="27"/>
  <c r="AA59" i="27"/>
  <c r="AA57" i="27"/>
  <c r="AA55" i="27"/>
  <c r="B54" i="27"/>
  <c r="B53" i="27"/>
  <c r="X52" i="27"/>
  <c r="U52" i="27"/>
  <c r="Q52" i="27"/>
  <c r="M52" i="27"/>
  <c r="J52" i="27"/>
  <c r="G52" i="27"/>
  <c r="AA52" i="27" s="1"/>
  <c r="X51" i="27"/>
  <c r="U51" i="27"/>
  <c r="AL49" i="27" s="1"/>
  <c r="AF39" i="27" s="1"/>
  <c r="Q51" i="27"/>
  <c r="AF38" i="27" s="1"/>
  <c r="M51" i="27"/>
  <c r="AF37" i="27" s="1"/>
  <c r="J51" i="27"/>
  <c r="G51" i="27"/>
  <c r="AA50" i="27"/>
  <c r="AA49" i="27"/>
  <c r="AA48" i="27"/>
  <c r="AA47" i="27"/>
  <c r="AA46" i="27"/>
  <c r="AA45" i="27"/>
  <c r="AA44" i="27"/>
  <c r="AA43" i="27"/>
  <c r="AA42" i="27"/>
  <c r="AA41" i="27"/>
  <c r="AA40" i="27"/>
  <c r="AA39" i="27"/>
  <c r="AA38" i="27"/>
  <c r="AA37" i="27"/>
  <c r="AF36" i="27"/>
  <c r="AA36" i="27"/>
  <c r="AF35" i="27"/>
  <c r="AA35" i="27"/>
  <c r="B34" i="27"/>
  <c r="A34" i="27"/>
  <c r="Z31" i="27"/>
  <c r="Z29" i="27"/>
  <c r="A28" i="27"/>
  <c r="Z27" i="27"/>
  <c r="AE25" i="27"/>
  <c r="AE24" i="27"/>
  <c r="AN23" i="27"/>
  <c r="AL23" i="27"/>
  <c r="AF23" i="27"/>
  <c r="AE23" i="27"/>
  <c r="AF21" i="27"/>
  <c r="AE21" i="27"/>
  <c r="AE20" i="27"/>
  <c r="AE19" i="27"/>
  <c r="AE18" i="27"/>
  <c r="C18" i="27"/>
  <c r="AF17" i="27"/>
  <c r="AE17" i="27"/>
  <c r="AE16" i="27"/>
  <c r="AF14" i="27"/>
  <c r="AE14" i="27"/>
  <c r="AE13" i="27"/>
  <c r="AE12" i="27"/>
  <c r="AF11" i="27"/>
  <c r="AE11" i="27"/>
  <c r="C10" i="27"/>
  <c r="AE10" i="27" s="1"/>
  <c r="AE8" i="27"/>
  <c r="AE7" i="27"/>
  <c r="AE6" i="27"/>
  <c r="AE5" i="27"/>
  <c r="AC392" i="21"/>
  <c r="I392" i="21"/>
  <c r="I391" i="21"/>
  <c r="B53" i="21"/>
  <c r="JB8" i="16"/>
  <c r="JG8" i="16"/>
  <c r="JG4" i="16"/>
  <c r="JH4" i="16"/>
  <c r="AG317" i="27" l="1"/>
  <c r="X317" i="27"/>
  <c r="R335" i="27" s="1"/>
  <c r="C336" i="27" s="1"/>
  <c r="AG320" i="27"/>
  <c r="R337" i="27"/>
  <c r="C338" i="27" s="1"/>
  <c r="U253" i="27"/>
  <c r="U256" i="27" s="1"/>
  <c r="U259" i="27" s="1"/>
  <c r="AA51" i="27"/>
  <c r="AE55" i="27" s="1"/>
  <c r="L252" i="27"/>
  <c r="L256" i="27" s="1"/>
  <c r="C431" i="21"/>
  <c r="B430" i="21"/>
  <c r="A384" i="21"/>
  <c r="AI186" i="21"/>
  <c r="AI107" i="21"/>
  <c r="AG255" i="27" l="1"/>
  <c r="L259" i="27"/>
  <c r="E266" i="27" s="1"/>
  <c r="C295" i="27"/>
  <c r="AG319" i="27"/>
  <c r="JJ8" i="16"/>
  <c r="JI8" i="16"/>
  <c r="JH8" i="16"/>
  <c r="II8" i="16"/>
  <c r="IG8" i="16"/>
  <c r="IF8" i="16"/>
  <c r="IK8" i="16"/>
  <c r="IJ8" i="16"/>
  <c r="HY8" i="16"/>
  <c r="HS8" i="16"/>
  <c r="IE8" i="16"/>
  <c r="ID8" i="16"/>
  <c r="IC8" i="16"/>
  <c r="IB8" i="16"/>
  <c r="IA8" i="16"/>
  <c r="HZ8" i="16"/>
  <c r="HX8" i="16"/>
  <c r="HW8" i="16"/>
  <c r="HV8" i="16"/>
  <c r="HU8" i="16"/>
  <c r="HT8" i="16"/>
  <c r="HR8" i="16"/>
  <c r="HQ8" i="16"/>
  <c r="EG8" i="16"/>
  <c r="EF8" i="16"/>
  <c r="EC8" i="16"/>
  <c r="EB8" i="16"/>
  <c r="EA8" i="16"/>
  <c r="GS8" i="16"/>
  <c r="GR8" i="16"/>
  <c r="GQ8" i="16"/>
  <c r="GP8" i="16"/>
  <c r="GO8" i="16"/>
  <c r="GN8" i="16"/>
  <c r="GM8" i="16"/>
  <c r="GL8" i="16"/>
  <c r="GK8" i="16"/>
  <c r="GJ8" i="16"/>
  <c r="GI8" i="16"/>
  <c r="GH8" i="16"/>
  <c r="GG8" i="16"/>
  <c r="GF8" i="16"/>
  <c r="GE8" i="16"/>
  <c r="GD8" i="16"/>
  <c r="GC8" i="16"/>
  <c r="GB8" i="16"/>
  <c r="GA8" i="16"/>
  <c r="FZ8" i="16"/>
  <c r="FY8" i="16"/>
  <c r="FX8" i="16"/>
  <c r="FW8" i="16"/>
  <c r="FV8" i="16"/>
  <c r="FU8" i="16"/>
  <c r="FT8" i="16"/>
  <c r="FS8" i="16"/>
  <c r="FR8" i="16"/>
  <c r="FQ8" i="16"/>
  <c r="FP8" i="16"/>
  <c r="FO8" i="16"/>
  <c r="FN8" i="16"/>
  <c r="FM8" i="16"/>
  <c r="FL8" i="16"/>
  <c r="FK8" i="16"/>
  <c r="FJ8" i="16"/>
  <c r="FI8" i="16"/>
  <c r="FH8" i="16"/>
  <c r="FG8" i="16"/>
  <c r="FF8" i="16"/>
  <c r="FE8" i="16"/>
  <c r="FD8" i="16"/>
  <c r="FC8" i="16"/>
  <c r="FB8" i="16"/>
  <c r="FA8" i="16"/>
  <c r="EZ8" i="16"/>
  <c r="EY8" i="16"/>
  <c r="EX8" i="16"/>
  <c r="EW8" i="16"/>
  <c r="EV8" i="16"/>
  <c r="EU8" i="16"/>
  <c r="ET8" i="16"/>
  <c r="ES8" i="16"/>
  <c r="ER8" i="16"/>
  <c r="EQ8" i="16"/>
  <c r="EP8" i="16"/>
  <c r="EO8" i="16"/>
  <c r="EN8" i="16"/>
  <c r="EM8" i="16"/>
  <c r="EL8" i="16"/>
  <c r="EK8" i="16"/>
  <c r="EJ8" i="16"/>
  <c r="EI8" i="16"/>
  <c r="EH8" i="16"/>
  <c r="T8" i="16"/>
  <c r="C8" i="16"/>
  <c r="O8" i="16"/>
  <c r="Y291" i="27" l="1"/>
  <c r="C292" i="27" s="1"/>
  <c r="Y266" i="27"/>
  <c r="HI8" i="16"/>
  <c r="HD8" i="16"/>
  <c r="AN23" i="21"/>
  <c r="AL23" i="21"/>
  <c r="B4" i="16"/>
  <c r="C4" i="16" s="1"/>
  <c r="D4" i="16" s="1"/>
  <c r="E4" i="16" s="1"/>
  <c r="F4" i="16" s="1"/>
  <c r="G4" i="16" s="1"/>
  <c r="H4" i="16" s="1"/>
  <c r="I4" i="16" s="1"/>
  <c r="BW8" i="16"/>
  <c r="P8" i="16"/>
  <c r="R8" i="16" l="1"/>
  <c r="EE8" i="16"/>
  <c r="ED8" i="16"/>
  <c r="J4" i="16"/>
  <c r="K4" i="16" s="1"/>
  <c r="L4" i="16" s="1"/>
  <c r="M4" i="16" s="1"/>
  <c r="N4" i="16" s="1"/>
  <c r="O4" i="16" s="1"/>
  <c r="P4" i="16" s="1"/>
  <c r="Q4" i="16" s="1"/>
  <c r="R4" i="16" s="1"/>
  <c r="S4" i="16" s="1"/>
  <c r="B34" i="21"/>
  <c r="T4" i="16" l="1"/>
  <c r="U4" i="16" s="1"/>
  <c r="V4" i="16" s="1"/>
  <c r="W4" i="16" s="1"/>
  <c r="X4" i="16" s="1"/>
  <c r="Y4" i="16" s="1"/>
  <c r="Z4" i="16" s="1"/>
  <c r="AA4" i="16" s="1"/>
  <c r="AB4" i="16" s="1"/>
  <c r="AC4" i="16" s="1"/>
  <c r="AD4" i="16" s="1"/>
  <c r="AE4" i="16" s="1"/>
  <c r="AF4" i="16" s="1"/>
  <c r="AG4" i="16" s="1"/>
  <c r="AH4" i="16" s="1"/>
  <c r="AI4" i="16" s="1"/>
  <c r="AJ4" i="16" s="1"/>
  <c r="AK4" i="16" s="1"/>
  <c r="AL4" i="16" s="1"/>
  <c r="AM4" i="16" s="1"/>
  <c r="AN4" i="16" s="1"/>
  <c r="AO4" i="16" s="1"/>
  <c r="AP4" i="16" s="1"/>
  <c r="AQ4" i="16" s="1"/>
  <c r="AR4" i="16" s="1"/>
  <c r="AS4" i="16" s="1"/>
  <c r="AT4" i="16" s="1"/>
  <c r="AU4" i="16" s="1"/>
  <c r="AV4" i="16" s="1"/>
  <c r="AW4" i="16" s="1"/>
  <c r="AX4" i="16" s="1"/>
  <c r="AY4" i="16" s="1"/>
  <c r="AZ4" i="16" s="1"/>
  <c r="BA4" i="16" s="1"/>
  <c r="BB4" i="16" s="1"/>
  <c r="BC4" i="16" s="1"/>
  <c r="BD4" i="16" s="1"/>
  <c r="BE4" i="16" s="1"/>
  <c r="BF4" i="16" s="1"/>
  <c r="BG4" i="16" s="1"/>
  <c r="BH4" i="16" s="1"/>
  <c r="BI4" i="16" s="1"/>
  <c r="BJ4" i="16" s="1"/>
  <c r="BK4" i="16" s="1"/>
  <c r="BL4" i="16" s="1"/>
  <c r="BM4" i="16" s="1"/>
  <c r="BN4" i="16" s="1"/>
  <c r="BO4" i="16" s="1"/>
  <c r="BP4" i="16" s="1"/>
  <c r="BQ4" i="16" s="1"/>
  <c r="BR4" i="16" s="1"/>
  <c r="BS4" i="16" s="1"/>
  <c r="BT4" i="16" s="1"/>
  <c r="BU4" i="16" s="1"/>
  <c r="BV4" i="16" s="1"/>
  <c r="BW4" i="16" s="1"/>
  <c r="BX4" i="16" s="1"/>
  <c r="BY4" i="16" s="1"/>
  <c r="BZ4" i="16" s="1"/>
  <c r="CA4" i="16" s="1"/>
  <c r="CB4" i="16" s="1"/>
  <c r="CC4" i="16" s="1"/>
  <c r="CD4" i="16" s="1"/>
  <c r="CE4" i="16" s="1"/>
  <c r="CF4" i="16" s="1"/>
  <c r="CG4" i="16" s="1"/>
  <c r="CH4" i="16" s="1"/>
  <c r="CI4" i="16" s="1"/>
  <c r="CJ4" i="16" s="1"/>
  <c r="CK4" i="16" s="1"/>
  <c r="CL4" i="16" s="1"/>
  <c r="CM4" i="16" s="1"/>
  <c r="CN4" i="16" s="1"/>
  <c r="CO4" i="16" s="1"/>
  <c r="CP4" i="16" s="1"/>
  <c r="CQ4" i="16" s="1"/>
  <c r="CR4" i="16" s="1"/>
  <c r="CS4" i="16" s="1"/>
  <c r="CT4" i="16" s="1"/>
  <c r="CU4" i="16" s="1"/>
  <c r="CV4" i="16" s="1"/>
  <c r="CW4" i="16" s="1"/>
  <c r="CX4" i="16" s="1"/>
  <c r="CY4" i="16" s="1"/>
  <c r="CZ4" i="16" s="1"/>
  <c r="DA4" i="16" s="1"/>
  <c r="DB4" i="16" s="1"/>
  <c r="DC4" i="16" s="1"/>
  <c r="DD4" i="16" s="1"/>
  <c r="DE4" i="16" s="1"/>
  <c r="DF4" i="16" s="1"/>
  <c r="DG4" i="16" s="1"/>
  <c r="DH4" i="16" s="1"/>
  <c r="DI4" i="16" s="1"/>
  <c r="DJ4" i="16" s="1"/>
  <c r="DK4" i="16" s="1"/>
  <c r="DL4" i="16" s="1"/>
  <c r="DM4" i="16" s="1"/>
  <c r="DN4" i="16" s="1"/>
  <c r="DO4" i="16" s="1"/>
  <c r="DP4" i="16" s="1"/>
  <c r="DQ4" i="16" s="1"/>
  <c r="DR4" i="16" s="1"/>
  <c r="DS4" i="16" s="1"/>
  <c r="DT4" i="16" s="1"/>
  <c r="DU4" i="16" s="1"/>
  <c r="DV4" i="16" s="1"/>
  <c r="DW4" i="16" s="1"/>
  <c r="DX4" i="16" s="1"/>
  <c r="DY4" i="16" s="1"/>
  <c r="DZ4" i="16" s="1"/>
  <c r="EA4" i="16" s="1"/>
  <c r="EB4" i="16" s="1"/>
  <c r="EC4" i="16" s="1"/>
  <c r="G331" i="21"/>
  <c r="G317" i="21"/>
  <c r="S286" i="21"/>
  <c r="V286" i="21" s="1"/>
  <c r="G252" i="21"/>
  <c r="G281" i="21"/>
  <c r="S281" i="21" l="1"/>
  <c r="Z283" i="21" s="1"/>
  <c r="HN8" i="16" s="1"/>
  <c r="EH4" i="16"/>
  <c r="EI4" i="16" s="1"/>
  <c r="EJ4" i="16" s="1"/>
  <c r="EK4" i="16" s="1"/>
  <c r="EL4" i="16" s="1"/>
  <c r="EM4" i="16" s="1"/>
  <c r="EN4" i="16" s="1"/>
  <c r="EO4" i="16" s="1"/>
  <c r="EP4" i="16" s="1"/>
  <c r="EQ4" i="16" s="1"/>
  <c r="ER4" i="16" s="1"/>
  <c r="ES4" i="16" s="1"/>
  <c r="ET4" i="16" s="1"/>
  <c r="EU4" i="16" s="1"/>
  <c r="EV4" i="16" s="1"/>
  <c r="EW4" i="16" s="1"/>
  <c r="EX4" i="16" s="1"/>
  <c r="EY4" i="16" s="1"/>
  <c r="EZ4" i="16" s="1"/>
  <c r="FA4" i="16" s="1"/>
  <c r="FB4" i="16" s="1"/>
  <c r="FC4" i="16" s="1"/>
  <c r="FD4" i="16" s="1"/>
  <c r="FE4" i="16" s="1"/>
  <c r="FF4" i="16" s="1"/>
  <c r="FG4" i="16" s="1"/>
  <c r="FH4" i="16" s="1"/>
  <c r="FI4" i="16" s="1"/>
  <c r="FJ4" i="16" s="1"/>
  <c r="FK4" i="16" s="1"/>
  <c r="FL4" i="16" s="1"/>
  <c r="FM4" i="16" s="1"/>
  <c r="FN4" i="16" s="1"/>
  <c r="FO4" i="16" s="1"/>
  <c r="FP4" i="16" s="1"/>
  <c r="FQ4" i="16" s="1"/>
  <c r="FR4" i="16" s="1"/>
  <c r="FS4" i="16" s="1"/>
  <c r="FT4" i="16" s="1"/>
  <c r="FU4" i="16" s="1"/>
  <c r="FV4" i="16" s="1"/>
  <c r="FW4" i="16" s="1"/>
  <c r="FX4" i="16" s="1"/>
  <c r="FY4" i="16" s="1"/>
  <c r="FZ4" i="16" s="1"/>
  <c r="GA4" i="16" s="1"/>
  <c r="GB4" i="16" s="1"/>
  <c r="GC4" i="16" s="1"/>
  <c r="GD4" i="16" s="1"/>
  <c r="GE4" i="16" s="1"/>
  <c r="GF4" i="16" s="1"/>
  <c r="GG4" i="16" s="1"/>
  <c r="GH4" i="16" s="1"/>
  <c r="GI4" i="16" s="1"/>
  <c r="GJ4" i="16" s="1"/>
  <c r="GK4" i="16" s="1"/>
  <c r="GL4" i="16" s="1"/>
  <c r="GM4" i="16" s="1"/>
  <c r="GN4" i="16" s="1"/>
  <c r="GO4" i="16" s="1"/>
  <c r="GP4" i="16" s="1"/>
  <c r="GQ4" i="16" s="1"/>
  <c r="GR4" i="16" s="1"/>
  <c r="GS4" i="16" s="1"/>
  <c r="GT4" i="16" s="1"/>
  <c r="GU4" i="16" s="1"/>
  <c r="GV4" i="16" s="1"/>
  <c r="GW4" i="16" s="1"/>
  <c r="GX4" i="16" s="1"/>
  <c r="GY4" i="16" s="1"/>
  <c r="GZ4" i="16" s="1"/>
  <c r="HA4" i="16" s="1"/>
  <c r="HB4" i="16" s="1"/>
  <c r="HC4" i="16" s="1"/>
  <c r="HD4" i="16" s="1"/>
  <c r="HE4" i="16" s="1"/>
  <c r="HF4" i="16" s="1"/>
  <c r="HG4" i="16" s="1"/>
  <c r="HH4" i="16" s="1"/>
  <c r="HI4" i="16" s="1"/>
  <c r="HJ4" i="16" s="1"/>
  <c r="HK4" i="16" s="1"/>
  <c r="HL4" i="16" s="1"/>
  <c r="HM4" i="16" s="1"/>
  <c r="HN4" i="16" s="1"/>
  <c r="HO4" i="16" s="1"/>
  <c r="HP4" i="16" s="1"/>
  <c r="ED4" i="16"/>
  <c r="EE4" i="16" s="1"/>
  <c r="EF4" i="16" s="1"/>
  <c r="EG4" i="16" s="1"/>
  <c r="AE102" i="21"/>
  <c r="E8" i="16"/>
  <c r="AF101" i="21"/>
  <c r="HQ4" i="16" l="1"/>
  <c r="HR4" i="16" s="1"/>
  <c r="HS4" i="16" s="1"/>
  <c r="HT4" i="16" s="1"/>
  <c r="HU4" i="16" s="1"/>
  <c r="HV4" i="16" s="1"/>
  <c r="HW4" i="16" s="1"/>
  <c r="HX4" i="16" s="1"/>
  <c r="HY4" i="16" s="1"/>
  <c r="HZ4" i="16" s="1"/>
  <c r="IA4" i="16" s="1"/>
  <c r="IB4" i="16" s="1"/>
  <c r="IC4" i="16" s="1"/>
  <c r="ID4" i="16" s="1"/>
  <c r="IE4" i="16" s="1"/>
  <c r="IF4" i="16" s="1"/>
  <c r="IG4" i="16"/>
  <c r="IH4" i="16" s="1"/>
  <c r="II4" i="16" s="1"/>
  <c r="IJ4" i="16" s="1"/>
  <c r="IK4" i="16" s="1"/>
  <c r="IL4" i="16" s="1"/>
  <c r="IM4" i="16" s="1"/>
  <c r="IN4" i="16" s="1"/>
  <c r="IO4" i="16" s="1"/>
  <c r="IP4" i="16" s="1"/>
  <c r="IQ4" i="16" s="1"/>
  <c r="IR4" i="16" s="1"/>
  <c r="IS4" i="16" s="1"/>
  <c r="A1" i="16"/>
  <c r="IT4" i="16" l="1"/>
  <c r="IU4" i="16" s="1"/>
  <c r="IV4" i="16" s="1"/>
  <c r="IW4" i="16" s="1"/>
  <c r="IX4" i="16" s="1"/>
  <c r="IY4" i="16" s="1"/>
  <c r="IZ4" i="16" s="1"/>
  <c r="JA4" i="16" s="1"/>
  <c r="JB4" i="16" s="1"/>
  <c r="JC4" i="16" s="1"/>
  <c r="JD4" i="16" s="1"/>
  <c r="JE4" i="16" s="1"/>
  <c r="JF4" i="16" s="1"/>
  <c r="JI4" i="16" s="1"/>
  <c r="JJ4" i="16" s="1"/>
  <c r="G329" i="21"/>
  <c r="C314" i="21"/>
  <c r="C327" i="21" s="1"/>
  <c r="B272" i="21"/>
  <c r="Y263" i="21"/>
  <c r="N255" i="21" l="1"/>
  <c r="N252" i="21"/>
  <c r="G255" i="21"/>
  <c r="G253" i="21"/>
  <c r="L252" i="21"/>
  <c r="A167" i="21"/>
  <c r="AF242" i="21"/>
  <c r="AE242" i="21"/>
  <c r="AF240" i="21"/>
  <c r="AE240" i="21"/>
  <c r="AF238" i="21"/>
  <c r="AE238" i="21"/>
  <c r="AF236" i="21"/>
  <c r="AE236" i="21"/>
  <c r="AF234" i="21"/>
  <c r="AE234" i="21"/>
  <c r="AF232" i="21"/>
  <c r="AE232" i="21"/>
  <c r="AF230" i="21"/>
  <c r="AE230" i="21"/>
  <c r="AF228" i="21"/>
  <c r="AE228" i="21"/>
  <c r="AF226" i="21"/>
  <c r="AE226" i="21"/>
  <c r="AF224" i="21"/>
  <c r="AE224" i="21"/>
  <c r="AF222" i="21"/>
  <c r="AE222" i="21"/>
  <c r="AF220" i="21"/>
  <c r="AE220" i="21"/>
  <c r="AF218" i="21"/>
  <c r="AE218" i="21"/>
  <c r="AF216" i="21"/>
  <c r="AE216" i="21"/>
  <c r="AF214" i="21"/>
  <c r="AE214" i="21"/>
  <c r="A98" i="21"/>
  <c r="A177" i="21" s="1"/>
  <c r="P98" i="21"/>
  <c r="P177" i="21" s="1"/>
  <c r="AF165" i="21"/>
  <c r="AE165" i="21"/>
  <c r="AF163" i="21"/>
  <c r="AE163" i="21"/>
  <c r="AF161" i="21"/>
  <c r="AE161" i="21"/>
  <c r="AF159" i="21"/>
  <c r="AE159" i="21"/>
  <c r="AF157" i="21"/>
  <c r="AE157" i="21"/>
  <c r="AF155" i="21"/>
  <c r="AE155" i="21"/>
  <c r="AF153" i="21"/>
  <c r="AE153" i="21"/>
  <c r="AF151" i="21"/>
  <c r="AE151" i="21"/>
  <c r="AF149" i="21"/>
  <c r="AE149" i="21"/>
  <c r="AF147" i="21"/>
  <c r="AE147" i="21"/>
  <c r="AF145" i="21"/>
  <c r="AE145" i="21"/>
  <c r="AF143" i="21"/>
  <c r="AE143" i="21"/>
  <c r="AF141" i="21"/>
  <c r="AE141" i="21"/>
  <c r="AF139" i="21"/>
  <c r="AE139" i="21"/>
  <c r="AF137" i="21"/>
  <c r="AE137" i="21"/>
  <c r="AF135" i="21"/>
  <c r="AE135" i="21"/>
  <c r="AE77" i="21" l="1"/>
  <c r="B54" i="21" l="1"/>
  <c r="A34" i="21"/>
  <c r="A28" i="21"/>
  <c r="N250" i="21" s="1"/>
  <c r="AF21" i="21"/>
  <c r="V427" i="21" l="1"/>
  <c r="V425" i="21"/>
  <c r="V424" i="21"/>
  <c r="V426" i="21"/>
  <c r="H412" i="21" l="1"/>
  <c r="H411" i="21"/>
  <c r="F421" i="21" l="1"/>
  <c r="AE410" i="21"/>
  <c r="E424" i="21" l="1"/>
  <c r="AE468" i="21" l="1"/>
  <c r="AE467" i="21"/>
  <c r="AE466" i="21"/>
  <c r="AE470" i="21" l="1"/>
  <c r="G319" i="21" l="1"/>
  <c r="AI322" i="21" s="1"/>
  <c r="J324" i="21" s="1"/>
  <c r="L255" i="21" l="1"/>
  <c r="G254" i="21"/>
  <c r="L254" i="21" l="1"/>
  <c r="G256" i="21"/>
  <c r="G257" i="21" s="1"/>
  <c r="N257" i="21" s="1"/>
  <c r="F419" i="21"/>
  <c r="AE324" i="21" l="1"/>
  <c r="AE420" i="21"/>
  <c r="JF8" i="16" l="1"/>
  <c r="JE8" i="16"/>
  <c r="JD8" i="16"/>
  <c r="JC8" i="16"/>
  <c r="JA8" i="16"/>
  <c r="IZ8" i="16"/>
  <c r="IY8" i="16"/>
  <c r="IX8" i="16"/>
  <c r="IW8" i="16"/>
  <c r="IV8" i="16"/>
  <c r="IU8" i="16"/>
  <c r="IT8" i="16"/>
  <c r="IS8" i="16"/>
  <c r="IL8" i="16"/>
  <c r="HJ8" i="16"/>
  <c r="HH8" i="16"/>
  <c r="HG8" i="16"/>
  <c r="HF8" i="16"/>
  <c r="HB8" i="16"/>
  <c r="HA8" i="16"/>
  <c r="GZ8" i="16"/>
  <c r="GY8" i="16"/>
  <c r="GX8" i="16"/>
  <c r="GV8" i="16"/>
  <c r="DZ8" i="16"/>
  <c r="DY8" i="16"/>
  <c r="DX8" i="16"/>
  <c r="DW8" i="16"/>
  <c r="DV8" i="16"/>
  <c r="DU8" i="16"/>
  <c r="DT8" i="16"/>
  <c r="DS8" i="16"/>
  <c r="DR8" i="16"/>
  <c r="DQ8" i="16"/>
  <c r="DP8" i="16"/>
  <c r="DO8" i="16"/>
  <c r="DN8" i="16"/>
  <c r="DM8" i="16"/>
  <c r="DL8" i="16"/>
  <c r="DK8" i="16"/>
  <c r="DJ8" i="16"/>
  <c r="DI8" i="16"/>
  <c r="DH8" i="16"/>
  <c r="DG8" i="16"/>
  <c r="DF8" i="16"/>
  <c r="DE8" i="16"/>
  <c r="DD8" i="16"/>
  <c r="DC8" i="16"/>
  <c r="DB8" i="16"/>
  <c r="DA8" i="16"/>
  <c r="CZ8" i="16"/>
  <c r="CY8" i="16"/>
  <c r="CX8" i="16"/>
  <c r="CW8" i="16"/>
  <c r="CV8" i="16"/>
  <c r="CU8" i="16"/>
  <c r="CT8" i="16"/>
  <c r="CS8" i="16"/>
  <c r="CR8" i="16"/>
  <c r="CQ8" i="16"/>
  <c r="CP8" i="16"/>
  <c r="CO8" i="16"/>
  <c r="CN8" i="16"/>
  <c r="CM8" i="16"/>
  <c r="CL8" i="16"/>
  <c r="CK8" i="16"/>
  <c r="CJ8" i="16"/>
  <c r="CI8" i="16"/>
  <c r="CH8" i="16"/>
  <c r="CG8" i="16"/>
  <c r="CF8" i="16"/>
  <c r="CE8" i="16"/>
  <c r="CD8" i="16"/>
  <c r="CC8" i="16"/>
  <c r="CB8" i="16"/>
  <c r="CA8" i="16"/>
  <c r="BZ8" i="16"/>
  <c r="BY8" i="16"/>
  <c r="BX8" i="16"/>
  <c r="AK8" i="16"/>
  <c r="AJ8" i="16"/>
  <c r="AI8" i="16"/>
  <c r="AH8" i="16"/>
  <c r="AG8" i="16"/>
  <c r="AE8" i="16"/>
  <c r="AD8" i="16"/>
  <c r="AC8" i="16"/>
  <c r="AB8" i="16"/>
  <c r="AA8" i="16"/>
  <c r="AS8" i="16" s="1"/>
  <c r="Y8" i="16"/>
  <c r="X8" i="16"/>
  <c r="W8" i="16"/>
  <c r="V8" i="16"/>
  <c r="U8" i="16"/>
  <c r="AM8" i="16" s="1"/>
  <c r="S8" i="16"/>
  <c r="Q8" i="16"/>
  <c r="N8" i="16"/>
  <c r="M8" i="16"/>
  <c r="L8" i="16"/>
  <c r="J8" i="16"/>
  <c r="I8" i="16"/>
  <c r="H8" i="16"/>
  <c r="G8" i="16"/>
  <c r="F8" i="16"/>
  <c r="D8" i="16"/>
  <c r="B8" i="16"/>
  <c r="AU8" i="16" l="1"/>
  <c r="AO8" i="16"/>
  <c r="AL8" i="16"/>
  <c r="AV8" i="16"/>
  <c r="AT8" i="16"/>
  <c r="AF8" i="16"/>
  <c r="AP8" i="16"/>
  <c r="AN8" i="16"/>
  <c r="Z8" i="16"/>
  <c r="AQ8" i="16" l="1"/>
  <c r="AX8" i="16"/>
  <c r="AR8" i="16"/>
  <c r="AW8" i="16"/>
  <c r="AE299" i="21" l="1"/>
  <c r="Z29" i="21"/>
  <c r="AE81" i="21" l="1"/>
  <c r="AE409" i="21"/>
  <c r="AE406" i="21" l="1"/>
  <c r="AE405" i="21"/>
  <c r="AE404" i="21"/>
  <c r="AE403" i="21"/>
  <c r="O443" i="21" l="1"/>
  <c r="AA57" i="21" l="1"/>
  <c r="BR8" i="16" s="1"/>
  <c r="AA55" i="21"/>
  <c r="BQ8" i="16" s="1"/>
  <c r="X65" i="21"/>
  <c r="AA49" i="21"/>
  <c r="BF8" i="16" s="1"/>
  <c r="U65" i="21" l="1"/>
  <c r="Q65" i="21"/>
  <c r="M65" i="21"/>
  <c r="J65" i="21"/>
  <c r="G65" i="21"/>
  <c r="M427" i="21" l="1"/>
  <c r="M426" i="21"/>
  <c r="M425" i="21"/>
  <c r="M424" i="21"/>
  <c r="AE423" i="21"/>
  <c r="O473" i="21" l="1"/>
  <c r="O472" i="21"/>
  <c r="O471" i="21"/>
  <c r="AE463" i="21"/>
  <c r="AE460" i="21"/>
  <c r="AE457" i="21"/>
  <c r="AE454" i="21"/>
  <c r="AE451" i="21"/>
  <c r="AE450" i="21"/>
  <c r="AE448" i="21"/>
  <c r="AE447" i="21"/>
  <c r="AE446" i="21"/>
  <c r="AE445" i="21"/>
  <c r="AE444" i="21"/>
  <c r="AE442" i="21"/>
  <c r="D437" i="21"/>
  <c r="C436" i="21"/>
  <c r="C435" i="21"/>
  <c r="B435" i="21"/>
  <c r="AC434" i="21"/>
  <c r="Q434" i="21"/>
  <c r="Q433" i="21"/>
  <c r="AC432" i="21"/>
  <c r="Q432" i="21"/>
  <c r="AE431" i="21"/>
  <c r="F416" i="21" l="1"/>
  <c r="F417" i="21"/>
  <c r="Z300" i="21"/>
  <c r="AA63" i="21"/>
  <c r="BU8" i="16" s="1"/>
  <c r="AA61" i="21"/>
  <c r="BT8" i="16" s="1"/>
  <c r="AA59" i="21"/>
  <c r="BS8" i="16" s="1"/>
  <c r="BV8" i="16" l="1"/>
  <c r="AE315" i="21"/>
  <c r="Z298" i="21"/>
  <c r="AE80" i="21"/>
  <c r="AA36" i="21" l="1"/>
  <c r="BH8" i="16" s="1"/>
  <c r="AE7" i="21" l="1"/>
  <c r="AE6" i="21"/>
  <c r="AJ443" i="21" l="1"/>
  <c r="Y268" i="21"/>
  <c r="AC389" i="21"/>
  <c r="F422" i="21"/>
  <c r="AE14" i="21"/>
  <c r="I389" i="21"/>
  <c r="I388" i="21"/>
  <c r="AC386" i="21"/>
  <c r="I386" i="21"/>
  <c r="I385" i="21"/>
  <c r="AE78" i="21"/>
  <c r="AE79" i="21"/>
  <c r="AE82" i="21"/>
  <c r="Z27" i="21"/>
  <c r="AE418" i="21"/>
  <c r="AE415" i="21"/>
  <c r="AE408" i="21"/>
  <c r="AE407" i="21"/>
  <c r="AE402" i="21"/>
  <c r="AE401" i="21"/>
  <c r="AE400" i="21"/>
  <c r="AE398" i="21"/>
  <c r="AE396" i="21"/>
  <c r="AE393" i="21"/>
  <c r="AE387" i="21"/>
  <c r="AE384" i="21"/>
  <c r="AE380" i="21"/>
  <c r="AE379" i="21"/>
  <c r="AE378" i="21"/>
  <c r="AE377" i="21"/>
  <c r="AE376" i="21"/>
  <c r="AE375" i="21"/>
  <c r="AE374" i="21"/>
  <c r="AE373" i="21"/>
  <c r="AE372" i="21"/>
  <c r="AE371" i="21"/>
  <c r="AE370" i="21"/>
  <c r="AE369" i="21"/>
  <c r="AE368" i="21"/>
  <c r="AE367" i="21"/>
  <c r="AE366" i="21"/>
  <c r="AE363" i="21"/>
  <c r="AE362" i="21"/>
  <c r="AE361" i="21"/>
  <c r="AE360" i="21"/>
  <c r="AE359" i="21"/>
  <c r="AE358" i="21"/>
  <c r="AE357" i="21"/>
  <c r="AE356" i="21"/>
  <c r="AE355" i="21"/>
  <c r="AE354" i="21"/>
  <c r="AE353" i="21"/>
  <c r="AE352" i="21"/>
  <c r="AF351" i="21"/>
  <c r="AF350" i="21"/>
  <c r="AE350" i="21"/>
  <c r="AF349" i="21"/>
  <c r="AE349" i="21"/>
  <c r="AE347" i="21"/>
  <c r="AE346" i="21"/>
  <c r="AE345" i="21"/>
  <c r="AE344" i="21"/>
  <c r="AE343" i="21"/>
  <c r="AE342" i="21"/>
  <c r="AE341" i="21"/>
  <c r="X331" i="21"/>
  <c r="G330" i="21"/>
  <c r="R330" i="21" s="1"/>
  <c r="R329" i="21"/>
  <c r="X319" i="21"/>
  <c r="G318" i="21"/>
  <c r="R318" i="21" s="1"/>
  <c r="J317" i="21"/>
  <c r="R317" i="21"/>
  <c r="AE309" i="21"/>
  <c r="AE307" i="21"/>
  <c r="R307" i="21"/>
  <c r="Z299" i="21"/>
  <c r="HL8" i="16"/>
  <c r="G285" i="21"/>
  <c r="HE8" i="16" s="1"/>
  <c r="HK8" i="16" s="1"/>
  <c r="AF281" i="21"/>
  <c r="AE281" i="21"/>
  <c r="Y269" i="21"/>
  <c r="AE267" i="21"/>
  <c r="U255" i="21"/>
  <c r="N254" i="21"/>
  <c r="U254" i="21" s="1"/>
  <c r="N253" i="21"/>
  <c r="U253" i="21" s="1"/>
  <c r="L253" i="21"/>
  <c r="L256" i="21" s="1"/>
  <c r="U252" i="21"/>
  <c r="AF212" i="21"/>
  <c r="AE212" i="21"/>
  <c r="AF210" i="21"/>
  <c r="AE210" i="21"/>
  <c r="AF208" i="21"/>
  <c r="AE208" i="21"/>
  <c r="AF206" i="21"/>
  <c r="AE206" i="21"/>
  <c r="AF204" i="21"/>
  <c r="AE204" i="21"/>
  <c r="AF202" i="21"/>
  <c r="AE202" i="21"/>
  <c r="AF200" i="21"/>
  <c r="AE200" i="21"/>
  <c r="AF198" i="21"/>
  <c r="AE198" i="21"/>
  <c r="AF196" i="21"/>
  <c r="AE196" i="21"/>
  <c r="AF194" i="21"/>
  <c r="AE194" i="21"/>
  <c r="AF192" i="21"/>
  <c r="AE192" i="21"/>
  <c r="AF190" i="21"/>
  <c r="AE190" i="21"/>
  <c r="AF188" i="21"/>
  <c r="AE188" i="21"/>
  <c r="AF186" i="21"/>
  <c r="AE186" i="21"/>
  <c r="AF184" i="21"/>
  <c r="AE184" i="21"/>
  <c r="AF182" i="21"/>
  <c r="AE182" i="21"/>
  <c r="AF180" i="21"/>
  <c r="AE180" i="21"/>
  <c r="AF133" i="21"/>
  <c r="AE133" i="21"/>
  <c r="AF131" i="21"/>
  <c r="AE131" i="21"/>
  <c r="AF129" i="21"/>
  <c r="AE129" i="21"/>
  <c r="AF127" i="21"/>
  <c r="AE127" i="21"/>
  <c r="AF125" i="21"/>
  <c r="AE125" i="21"/>
  <c r="AF123" i="21"/>
  <c r="AE123" i="21"/>
  <c r="AF121" i="21"/>
  <c r="AE121" i="21"/>
  <c r="AF119" i="21"/>
  <c r="AE119" i="21"/>
  <c r="AF117" i="21"/>
  <c r="AE117" i="21"/>
  <c r="AF115" i="21"/>
  <c r="AE115" i="21"/>
  <c r="AF113" i="21"/>
  <c r="AE113" i="21"/>
  <c r="AF111" i="21"/>
  <c r="AE111" i="21"/>
  <c r="AF109" i="21"/>
  <c r="AE109" i="21"/>
  <c r="AF107" i="21"/>
  <c r="AE107" i="21"/>
  <c r="AF105" i="21"/>
  <c r="AE105" i="21"/>
  <c r="AF103" i="21"/>
  <c r="AE103" i="21"/>
  <c r="AE101" i="21"/>
  <c r="AE72" i="21"/>
  <c r="AJ71" i="21"/>
  <c r="X52" i="21"/>
  <c r="U52" i="21"/>
  <c r="Q52" i="21"/>
  <c r="M52" i="21"/>
  <c r="J52" i="21"/>
  <c r="G52" i="21"/>
  <c r="X51" i="21"/>
  <c r="U51" i="21"/>
  <c r="Q51" i="21"/>
  <c r="M51" i="21"/>
  <c r="AF37" i="21" s="1"/>
  <c r="J51" i="21"/>
  <c r="AF36" i="21" s="1"/>
  <c r="G51" i="21"/>
  <c r="AF35" i="21" s="1"/>
  <c r="AA50" i="21"/>
  <c r="BO8" i="16" s="1"/>
  <c r="AA48" i="21"/>
  <c r="BN8" i="16" s="1"/>
  <c r="AA47" i="21"/>
  <c r="BE8" i="16" s="1"/>
  <c r="AA46" i="21"/>
  <c r="BM8" i="16" s="1"/>
  <c r="AA45" i="21"/>
  <c r="BD8" i="16" s="1"/>
  <c r="AA44" i="21"/>
  <c r="BL8" i="16" s="1"/>
  <c r="AA43" i="21"/>
  <c r="BC8" i="16" s="1"/>
  <c r="AA42" i="21"/>
  <c r="BK8" i="16" s="1"/>
  <c r="AA41" i="21"/>
  <c r="BB8" i="16" s="1"/>
  <c r="AA40" i="21"/>
  <c r="BJ8" i="16" s="1"/>
  <c r="AA39" i="21"/>
  <c r="BA8" i="16" s="1"/>
  <c r="AA38" i="21"/>
  <c r="BI8" i="16" s="1"/>
  <c r="AA37" i="21"/>
  <c r="AZ8" i="16" s="1"/>
  <c r="AA35" i="21"/>
  <c r="AY8" i="16" s="1"/>
  <c r="Z31" i="21"/>
  <c r="AE25" i="21"/>
  <c r="AE24" i="21"/>
  <c r="AF23" i="21"/>
  <c r="AE23" i="21"/>
  <c r="AE21" i="21"/>
  <c r="AE20" i="21"/>
  <c r="AE19" i="21"/>
  <c r="AE18" i="21"/>
  <c r="C18" i="21"/>
  <c r="K8" i="16" s="1"/>
  <c r="AF17" i="21"/>
  <c r="AE17" i="21"/>
  <c r="AE16" i="21"/>
  <c r="AF14" i="21"/>
  <c r="AE13" i="21"/>
  <c r="AE12" i="21"/>
  <c r="AF11" i="21"/>
  <c r="AE11" i="21"/>
  <c r="C10" i="21"/>
  <c r="AE10" i="21" s="1"/>
  <c r="AE8" i="21"/>
  <c r="AE5" i="21"/>
  <c r="IM8" i="16" l="1"/>
  <c r="IH8" i="16"/>
  <c r="R337" i="21"/>
  <c r="IR8" i="16" s="1"/>
  <c r="BP8" i="16"/>
  <c r="L259" i="21"/>
  <c r="U256" i="21"/>
  <c r="AG255" i="21" s="1"/>
  <c r="GW8" i="16"/>
  <c r="HC8" i="16" s="1"/>
  <c r="AG318" i="21"/>
  <c r="IN8" i="16"/>
  <c r="BG8" i="16"/>
  <c r="AG317" i="21"/>
  <c r="IP8" i="16"/>
  <c r="AG320" i="21"/>
  <c r="S285" i="21"/>
  <c r="AF38" i="21"/>
  <c r="AL49" i="21"/>
  <c r="AA65" i="21"/>
  <c r="AA52" i="21"/>
  <c r="AA51" i="21"/>
  <c r="N256" i="21"/>
  <c r="X329" i="21"/>
  <c r="X317" i="21"/>
  <c r="R335" i="21" l="1"/>
  <c r="IQ8" i="16" s="1"/>
  <c r="C338" i="21"/>
  <c r="C295" i="21"/>
  <c r="HM8" i="16"/>
  <c r="AE55" i="21"/>
  <c r="IO8" i="16"/>
  <c r="AG319" i="21"/>
  <c r="AF39" i="21"/>
  <c r="C336" i="21" l="1"/>
  <c r="HP8" i="16"/>
  <c r="U259" i="21"/>
  <c r="GU8" i="16" l="1"/>
  <c r="E266" i="21"/>
  <c r="GT8" i="16"/>
  <c r="Y266" i="21" l="1"/>
  <c r="Y291" i="21" s="1"/>
  <c r="C292" i="21" l="1"/>
  <c r="HO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S7" authorId="0" shapeId="0" xr:uid="{7AC6DB1E-8140-4AB6-A4D0-E1E5E0C1FBF7}">
      <text>
        <r>
          <rPr>
            <sz val="9"/>
            <color indexed="81"/>
            <rFont val="MS P ゴシック"/>
            <family val="3"/>
            <charset val="128"/>
          </rPr>
          <t>　法人の場合、会社名を記入ください。（代表の役職・氏名は不要）
　個人の場合、氏名を記入ください。</t>
        </r>
      </text>
    </comment>
    <comment ref="S11" authorId="0" shapeId="0" xr:uid="{C2C7EDE0-8F2C-4971-A3A3-407991A70F58}">
      <text>
        <r>
          <rPr>
            <sz val="9"/>
            <color indexed="81"/>
            <rFont val="MS P ゴシック"/>
            <family val="3"/>
            <charset val="128"/>
          </rPr>
          <t>　元号を選択してください。</t>
        </r>
      </text>
    </comment>
    <comment ref="C13" authorId="0" shapeId="0" xr:uid="{B5B5E434-B5F7-4158-8188-7137228C1D93}">
      <text>
        <r>
          <rPr>
            <sz val="9"/>
            <color indexed="81"/>
            <rFont val="MS P ゴシック"/>
            <family val="3"/>
            <charset val="128"/>
          </rPr>
          <t>　東京都から記入ください。</t>
        </r>
      </text>
    </comment>
    <comment ref="C14" authorId="0" shapeId="0" xr:uid="{A3EC3F3E-71E9-4EDE-B6A3-2A2CEFBF4265}">
      <text>
        <r>
          <rPr>
            <sz val="9"/>
            <color indexed="81"/>
            <rFont val="MS P ゴシック"/>
            <family val="3"/>
            <charset val="128"/>
          </rPr>
          <t>施設名ではなく、
施設長の氏名を記入ください。</t>
        </r>
      </text>
    </comment>
    <comment ref="Q18" authorId="0" shapeId="0" xr:uid="{9B4B50EC-8B28-4C09-A61C-112D7557FFA6}">
      <text>
        <r>
          <rPr>
            <sz val="9"/>
            <color indexed="81"/>
            <rFont val="MS P ゴシック"/>
            <family val="3"/>
            <charset val="128"/>
          </rPr>
          <t>　法人・任意団体の場合は、代表者の氏名を記入ください。</t>
        </r>
      </text>
    </comment>
    <comment ref="A19" authorId="0" shapeId="0" xr:uid="{348A9BA4-0A72-42F1-863D-054F304B007C}">
      <text>
        <r>
          <rPr>
            <sz val="9"/>
            <color indexed="81"/>
            <rFont val="MS P ゴシック"/>
            <family val="3"/>
            <charset val="128"/>
          </rPr>
          <t>集計のため、「同上」とせず、〒・住所を記入ください。</t>
        </r>
      </text>
    </comment>
    <comment ref="C20" authorId="0" shapeId="0" xr:uid="{A38AD8EF-A821-4AB7-8AA0-A4E62B0698A1}">
      <text>
        <r>
          <rPr>
            <sz val="9"/>
            <color indexed="81"/>
            <rFont val="MS P ゴシック"/>
            <family val="3"/>
            <charset val="128"/>
          </rPr>
          <t>　都道府県から記入ください。</t>
        </r>
      </text>
    </comment>
    <comment ref="A23" authorId="0" shapeId="0" xr:uid="{91A64490-0D09-4FAC-A6E1-3FD5B78CA52E}">
      <text>
        <r>
          <rPr>
            <sz val="9"/>
            <color indexed="81"/>
            <rFont val="MS P ゴシック"/>
            <family val="3"/>
            <charset val="128"/>
          </rPr>
          <t>　認証保育所の開所時間は、13時間以上です。</t>
        </r>
      </text>
    </comment>
    <comment ref="O23" authorId="0" shapeId="0" xr:uid="{B937D8D5-B16E-4767-AAB3-5706512C1CF4}">
      <text>
        <r>
          <rPr>
            <sz val="9"/>
            <color indexed="81"/>
            <rFont val="MS P ゴシック"/>
            <family val="3"/>
            <charset val="128"/>
          </rPr>
          <t>開所時間が13時間超の場合は、基本となる13時間の時間帯を記入ください。</t>
        </r>
      </text>
    </comment>
    <comment ref="A24" authorId="0" shapeId="0" xr:uid="{FBD4D1D7-B4FE-48D5-B4BF-92A99C5B1E19}">
      <text>
        <r>
          <rPr>
            <sz val="9"/>
            <color indexed="81"/>
            <rFont val="MS P ゴシック"/>
            <family val="3"/>
            <charset val="128"/>
          </rPr>
          <t>　認証保育所は、日曜日、国民の祝日及び年末年始（12月29日から１月３日まで）を閉所日とすることができます。</t>
        </r>
      </text>
    </comment>
    <comment ref="C24" authorId="0" shapeId="0" xr:uid="{C3FC9BA8-57B1-4F8B-9F06-D00A7AA3A331}">
      <text>
        <r>
          <rPr>
            <sz val="9"/>
            <color indexed="81"/>
            <rFont val="MS P ゴシック"/>
            <family val="3"/>
            <charset val="128"/>
          </rPr>
          <t>　日曜日も開所している場合は、日曜日の記載を除いて下さい。</t>
        </r>
      </text>
    </comment>
    <comment ref="G35" authorId="0" shapeId="0" xr:uid="{9F3F21F0-A662-4E37-8E96-0040BDF72462}">
      <text>
        <r>
          <rPr>
            <sz val="9"/>
            <color indexed="81"/>
            <rFont val="MS P ゴシック"/>
            <family val="3"/>
            <charset val="128"/>
          </rPr>
          <t>上段
　令和７年10月１日時点の契約児童（当日欠席した児童も含む）について記入してください。
下段
　令和７年10月１日に一時預かりを利用した児童数を記入ください。</t>
        </r>
      </text>
    </comment>
    <comment ref="B37" authorId="0" shapeId="0" xr:uid="{5F29E610-5BB2-4DFD-B175-93C46CBDB5B2}">
      <text>
        <r>
          <rPr>
            <sz val="9"/>
            <color indexed="81"/>
            <rFont val="MS P ゴシック"/>
            <family val="3"/>
            <charset val="128"/>
          </rPr>
          <t>例：６時間契約の児童は、「６時間以上～８時間未満」に計上。</t>
        </r>
      </text>
    </comment>
    <comment ref="J98" authorId="0" shapeId="0" xr:uid="{A3929730-59E0-4298-B86B-C9EDFDC68E0C}">
      <text>
        <r>
          <rPr>
            <sz val="9"/>
            <color indexed="81"/>
            <rFont val="MS P ゴシック"/>
            <family val="3"/>
            <charset val="128"/>
          </rPr>
          <t>　経験年数が１年未満の場合は、
　空白とせず、必ず、０年と記入ください。</t>
        </r>
      </text>
    </comment>
    <comment ref="AD98" authorId="0" shapeId="0" xr:uid="{6F183B2B-0019-417F-A99F-F2166B5F96DB}">
      <text>
        <r>
          <rPr>
            <b/>
            <sz val="11"/>
            <color indexed="81"/>
            <rFont val="MS P ゴシック"/>
            <family val="3"/>
            <charset val="128"/>
          </rPr>
          <t>　R７年10月調査の新設項目です。
　専任なのか、保育従事職員との兼任なのか、選択してください。</t>
        </r>
      </text>
    </comment>
    <comment ref="J177" authorId="0" shapeId="0" xr:uid="{DB57EF29-3331-4E3D-A570-93B21D31E06B}">
      <text>
        <r>
          <rPr>
            <sz val="9"/>
            <color indexed="81"/>
            <rFont val="MS P ゴシック"/>
            <family val="3"/>
            <charset val="128"/>
          </rPr>
          <t>　経験年数が１年未満の場合は、
　空白とせず、必ず、０年と記入ください。</t>
        </r>
      </text>
    </comment>
    <comment ref="Z384" authorId="0" shapeId="0" xr:uid="{204C7EE3-FCC2-4B37-B52F-F6CCA428F2D1}">
      <text>
        <r>
          <rPr>
            <sz val="9"/>
            <color indexed="81"/>
            <rFont val="MS P ゴシック"/>
            <family val="3"/>
            <charset val="128"/>
          </rPr>
          <t>　設置者が、法人以外の場合は、「対象外」を選択してください。</t>
        </r>
      </text>
    </comment>
    <comment ref="E428" authorId="0" shapeId="0" xr:uid="{3AC37AA1-0C80-475D-881A-22E64ECA450C}">
      <text>
        <r>
          <rPr>
            <b/>
            <sz val="11"/>
            <color indexed="81"/>
            <rFont val="MS P ゴシック"/>
            <family val="3"/>
            <charset val="128"/>
          </rPr>
          <t>　R７年10月調査の新設項目です。
　実施の有無を選択してください。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S7" authorId="0" shapeId="0" xr:uid="{91717554-E347-4756-BE02-C1F7D1262189}">
      <text>
        <r>
          <rPr>
            <sz val="9"/>
            <color indexed="81"/>
            <rFont val="MS P ゴシック"/>
            <family val="3"/>
            <charset val="128"/>
          </rPr>
          <t>　法人の場合、会社名を記入ください。（代表の役職・氏名は不要）
　個人の場合、氏名を記入ください。</t>
        </r>
      </text>
    </comment>
    <comment ref="S11" authorId="0" shapeId="0" xr:uid="{AA93E1AA-BEFE-4BA0-8698-2D45C9DFA8DC}">
      <text>
        <r>
          <rPr>
            <sz val="9"/>
            <color indexed="81"/>
            <rFont val="MS P ゴシック"/>
            <family val="3"/>
            <charset val="128"/>
          </rPr>
          <t>　元号を選択してください。</t>
        </r>
      </text>
    </comment>
    <comment ref="C13" authorId="0" shapeId="0" xr:uid="{048E6418-2B95-4C98-A6B8-37A21976DE29}">
      <text>
        <r>
          <rPr>
            <sz val="9"/>
            <color indexed="81"/>
            <rFont val="MS P ゴシック"/>
            <family val="3"/>
            <charset val="128"/>
          </rPr>
          <t>　東京都から記入ください。</t>
        </r>
      </text>
    </comment>
    <comment ref="C14" authorId="0" shapeId="0" xr:uid="{5EAE1314-36DB-4EDD-B1B9-4AC30102F586}">
      <text>
        <r>
          <rPr>
            <sz val="9"/>
            <color indexed="81"/>
            <rFont val="MS P ゴシック"/>
            <family val="3"/>
            <charset val="128"/>
          </rPr>
          <t>施設名ではなく、
施設長の氏名を記入ください。</t>
        </r>
      </text>
    </comment>
    <comment ref="Q18" authorId="0" shapeId="0" xr:uid="{111FBB0D-A1B8-424B-A742-B0CDF391C156}">
      <text>
        <r>
          <rPr>
            <sz val="9"/>
            <color indexed="81"/>
            <rFont val="MS P ゴシック"/>
            <family val="3"/>
            <charset val="128"/>
          </rPr>
          <t>　法人・任意団体の場合は、代表者の氏名を記入ください。</t>
        </r>
      </text>
    </comment>
    <comment ref="A19" authorId="0" shapeId="0" xr:uid="{24B6A224-559F-46EE-971D-448790F75FA4}">
      <text>
        <r>
          <rPr>
            <sz val="9"/>
            <color indexed="81"/>
            <rFont val="MS P ゴシック"/>
            <family val="3"/>
            <charset val="128"/>
          </rPr>
          <t>集計のため、「同上」とせず、〒・住所を記入ください。</t>
        </r>
      </text>
    </comment>
    <comment ref="C20" authorId="0" shapeId="0" xr:uid="{43C52051-DEFA-4898-B88A-EA9E0164DD77}">
      <text>
        <r>
          <rPr>
            <sz val="9"/>
            <color indexed="81"/>
            <rFont val="MS P ゴシック"/>
            <family val="3"/>
            <charset val="128"/>
          </rPr>
          <t>　都道府県から記入ください。</t>
        </r>
      </text>
    </comment>
    <comment ref="A23" authorId="0" shapeId="0" xr:uid="{31EC813F-3E22-44B4-AF2A-591402162A24}">
      <text>
        <r>
          <rPr>
            <sz val="9"/>
            <color indexed="81"/>
            <rFont val="MS P ゴシック"/>
            <family val="3"/>
            <charset val="128"/>
          </rPr>
          <t>　認証保育所の開所時間は、13時間以上です。</t>
        </r>
      </text>
    </comment>
    <comment ref="O23" authorId="0" shapeId="0" xr:uid="{ED2DEEE4-724E-4304-AB62-898059FA61EE}">
      <text>
        <r>
          <rPr>
            <sz val="9"/>
            <color indexed="81"/>
            <rFont val="MS P ゴシック"/>
            <family val="3"/>
            <charset val="128"/>
          </rPr>
          <t>開所時間が13時間超の場合は、基本となる13時間の時間帯を記入ください。</t>
        </r>
      </text>
    </comment>
    <comment ref="A24" authorId="0" shapeId="0" xr:uid="{216F5AE9-17C8-48EC-B94B-84AFCE42ACB6}">
      <text>
        <r>
          <rPr>
            <sz val="9"/>
            <color indexed="81"/>
            <rFont val="MS P ゴシック"/>
            <family val="3"/>
            <charset val="128"/>
          </rPr>
          <t>　認証保育所は、日曜日、国民の祝日及び年末年始（12月29日から１月３日まで）を閉所日とすることができます。</t>
        </r>
      </text>
    </comment>
    <comment ref="C24" authorId="0" shapeId="0" xr:uid="{96604B6F-ECAE-4838-9169-7E62E953A04F}">
      <text>
        <r>
          <rPr>
            <sz val="9"/>
            <color indexed="81"/>
            <rFont val="MS P ゴシック"/>
            <family val="3"/>
            <charset val="128"/>
          </rPr>
          <t>　日曜日も開所している場合は、日曜日の記載を除いて下さい。</t>
        </r>
      </text>
    </comment>
    <comment ref="G35" authorId="0" shapeId="0" xr:uid="{91D32775-22D8-4439-A48A-659A9CF41BB1}">
      <text>
        <r>
          <rPr>
            <sz val="9"/>
            <color indexed="81"/>
            <rFont val="MS P ゴシック"/>
            <family val="3"/>
            <charset val="128"/>
          </rPr>
          <t>上段
　令和７年10月１日時点の契約児童（当日欠席した児童も含む）について記入してください。
下段
　令和７年10月１日に一時預かりを利用した児童数を記入ください。</t>
        </r>
      </text>
    </comment>
    <comment ref="B37" authorId="0" shapeId="0" xr:uid="{BE365608-71B3-46CB-AC92-6CE8DF2B8810}">
      <text>
        <r>
          <rPr>
            <sz val="9"/>
            <color indexed="81"/>
            <rFont val="MS P ゴシック"/>
            <family val="3"/>
            <charset val="128"/>
          </rPr>
          <t>例：６時間契約の児童は、「６時間以上～８時間未満」に計上。</t>
        </r>
      </text>
    </comment>
    <comment ref="J98" authorId="0" shapeId="0" xr:uid="{6B8982ED-01CC-4050-9FC4-6C8E60B647E0}">
      <text>
        <r>
          <rPr>
            <sz val="9"/>
            <color indexed="81"/>
            <rFont val="MS P ゴシック"/>
            <family val="3"/>
            <charset val="128"/>
          </rPr>
          <t>　経験年数が１年未満の場合は、
　空白とせず、必ず、０年と記入ください。</t>
        </r>
      </text>
    </comment>
    <comment ref="AD98" authorId="0" shapeId="0" xr:uid="{2AC05972-2F0C-450F-A723-C7C311D8C295}">
      <text>
        <r>
          <rPr>
            <b/>
            <sz val="11"/>
            <color indexed="81"/>
            <rFont val="MS P ゴシック"/>
            <family val="3"/>
            <charset val="128"/>
          </rPr>
          <t>　R７年10月調査の新設項目です。
　専任なのか、保育従事職員との兼任なのか、選択してください。</t>
        </r>
      </text>
    </comment>
    <comment ref="J177" authorId="0" shapeId="0" xr:uid="{530B96FF-0310-4F60-8560-2BC7901CE782}">
      <text>
        <r>
          <rPr>
            <sz val="9"/>
            <color indexed="81"/>
            <rFont val="MS P ゴシック"/>
            <family val="3"/>
            <charset val="128"/>
          </rPr>
          <t>　経験年数が１年未満の場合は、
　空白とせず、必ず、０年と記入ください。</t>
        </r>
      </text>
    </comment>
    <comment ref="Z384" authorId="0" shapeId="0" xr:uid="{02B432C2-8100-4602-9304-1AD4BA187FC7}">
      <text>
        <r>
          <rPr>
            <sz val="9"/>
            <color indexed="81"/>
            <rFont val="MS P ゴシック"/>
            <family val="3"/>
            <charset val="128"/>
          </rPr>
          <t>　設置者が、法人以外の場合は、「対象外」を選択してください。</t>
        </r>
      </text>
    </comment>
    <comment ref="E428" authorId="0" shapeId="0" xr:uid="{6B554B06-AB5B-439E-9E1C-2660B21DDA4B}">
      <text>
        <r>
          <rPr>
            <b/>
            <sz val="11"/>
            <color indexed="81"/>
            <rFont val="MS P ゴシック"/>
            <family val="3"/>
            <charset val="128"/>
          </rPr>
          <t>　R７年10月調査の新設項目です。
　実施の有無を選択してください。</t>
        </r>
      </text>
    </comment>
  </commentList>
</comments>
</file>

<file path=xl/sharedStrings.xml><?xml version="1.0" encoding="utf-8"?>
<sst xmlns="http://schemas.openxmlformats.org/spreadsheetml/2006/main" count="3689" uniqueCount="846">
  <si>
    <t>基準面積</t>
    <phoneticPr fontId="2"/>
  </si>
  <si>
    <t>面積内訳</t>
    <rPh sb="2" eb="4">
      <t>ウチワケ</t>
    </rPh>
    <phoneticPr fontId="2"/>
  </si>
  <si>
    <t>（２）Ｂ型の場合</t>
    <rPh sb="6" eb="8">
      <t>バアイ</t>
    </rPh>
    <phoneticPr fontId="2"/>
  </si>
  <si>
    <t>× ２．５㎡ ＝</t>
    <phoneticPr fontId="2"/>
  </si>
  <si>
    <t>　　　　　…　⑤</t>
    <phoneticPr fontId="2"/>
  </si>
  <si>
    <t>地震想定訓練を年１回以上実施しているか。</t>
    <phoneticPr fontId="2"/>
  </si>
  <si>
    <t>消火用具等必要な設備が適切な場所に設置されているか。</t>
    <phoneticPr fontId="2"/>
  </si>
  <si>
    <t>カーテン、敷物、建具等の防炎処理されているか。</t>
    <phoneticPr fontId="2"/>
  </si>
  <si>
    <t xml:space="preserve">  児童票（在籍乳幼児の状況や保護者の連絡先等を確認できるもの）</t>
    <rPh sb="2" eb="4">
      <t>ジドウ</t>
    </rPh>
    <rPh sb="4" eb="5">
      <t>ヒョウ</t>
    </rPh>
    <rPh sb="6" eb="8">
      <t>ザイセキ</t>
    </rPh>
    <rPh sb="8" eb="11">
      <t>ニュウヨウジ</t>
    </rPh>
    <rPh sb="12" eb="14">
      <t>ジョウキョウ</t>
    </rPh>
    <rPh sb="15" eb="18">
      <t>ホゴシャ</t>
    </rPh>
    <rPh sb="19" eb="23">
      <t>レンラクサキトウ</t>
    </rPh>
    <rPh sb="24" eb="26">
      <t>カクニン</t>
    </rPh>
    <phoneticPr fontId="2"/>
  </si>
  <si>
    <t>保護者との連絡状況</t>
    <rPh sb="0" eb="3">
      <t>ホゴシャ</t>
    </rPh>
    <rPh sb="5" eb="7">
      <t>レンラク</t>
    </rPh>
    <rPh sb="7" eb="9">
      <t>ジョウキョウ</t>
    </rPh>
    <phoneticPr fontId="2"/>
  </si>
  <si>
    <t xml:space="preserve">  連絡帳の作成</t>
    <rPh sb="2" eb="5">
      <t>レンラクチョウ</t>
    </rPh>
    <rPh sb="6" eb="8">
      <t>サクセイ</t>
    </rPh>
    <phoneticPr fontId="2"/>
  </si>
  <si>
    <t xml:space="preserve">   園だよりの配布</t>
    <rPh sb="3" eb="4">
      <t>エン</t>
    </rPh>
    <rPh sb="8" eb="10">
      <t>ハイフ</t>
    </rPh>
    <phoneticPr fontId="2"/>
  </si>
  <si>
    <t xml:space="preserve">  緊急連絡表の作成</t>
    <rPh sb="2" eb="4">
      <t>キンキュウ</t>
    </rPh>
    <rPh sb="4" eb="6">
      <t>レンラク</t>
    </rPh>
    <rPh sb="6" eb="7">
      <t>ヒョウ</t>
    </rPh>
    <rPh sb="8" eb="10">
      <t>サクセイ</t>
    </rPh>
    <phoneticPr fontId="2"/>
  </si>
  <si>
    <t>衛生管理</t>
    <rPh sb="0" eb="2">
      <t>エイセイ</t>
    </rPh>
    <rPh sb="2" eb="4">
      <t>カンリ</t>
    </rPh>
    <phoneticPr fontId="2"/>
  </si>
  <si>
    <t xml:space="preserve"> 衣類の洗濯・消毒方法</t>
    <rPh sb="1" eb="3">
      <t>イルイ</t>
    </rPh>
    <rPh sb="4" eb="6">
      <t>センタク</t>
    </rPh>
    <rPh sb="7" eb="9">
      <t>ショウドク</t>
    </rPh>
    <rPh sb="9" eb="11">
      <t>ホウホウ</t>
    </rPh>
    <phoneticPr fontId="2"/>
  </si>
  <si>
    <t xml:space="preserve"> 寝具の乾燥・消毒方法</t>
    <rPh sb="1" eb="3">
      <t>シング</t>
    </rPh>
    <rPh sb="4" eb="6">
      <t>カンソウ</t>
    </rPh>
    <rPh sb="7" eb="9">
      <t>ショウドク</t>
    </rPh>
    <rPh sb="9" eb="11">
      <t>ホウホウ</t>
    </rPh>
    <phoneticPr fontId="2"/>
  </si>
  <si>
    <t xml:space="preserve"> 玩具類の洗濯・消毒方法</t>
    <rPh sb="1" eb="3">
      <t>ガング</t>
    </rPh>
    <rPh sb="3" eb="4">
      <t>ルイ</t>
    </rPh>
    <rPh sb="5" eb="7">
      <t>センタク</t>
    </rPh>
    <rPh sb="8" eb="10">
      <t>ショウドク</t>
    </rPh>
    <rPh sb="10" eb="12">
      <t>ホウホウ</t>
    </rPh>
    <phoneticPr fontId="2"/>
  </si>
  <si>
    <t>給食</t>
    <rPh sb="0" eb="2">
      <t>キュウショク</t>
    </rPh>
    <phoneticPr fontId="2"/>
  </si>
  <si>
    <t>　献立表の作成</t>
    <rPh sb="1" eb="3">
      <t>コンダテ</t>
    </rPh>
    <rPh sb="3" eb="4">
      <t>ヒョウ</t>
    </rPh>
    <rPh sb="5" eb="7">
      <t>サクセイ</t>
    </rPh>
    <phoneticPr fontId="2"/>
  </si>
  <si>
    <t>児童の健康診断</t>
    <rPh sb="0" eb="2">
      <t>ジドウ</t>
    </rPh>
    <rPh sb="3" eb="5">
      <t>ケンコウ</t>
    </rPh>
    <rPh sb="5" eb="7">
      <t>シンダン</t>
    </rPh>
    <phoneticPr fontId="2"/>
  </si>
  <si>
    <t>けがや病気の時の措置</t>
    <rPh sb="3" eb="5">
      <t>ビョウキ</t>
    </rPh>
    <rPh sb="6" eb="7">
      <t>トキ</t>
    </rPh>
    <rPh sb="8" eb="10">
      <t>ソチ</t>
    </rPh>
    <phoneticPr fontId="2"/>
  </si>
  <si>
    <t>感染症への対応</t>
    <rPh sb="0" eb="3">
      <t>カンセンショウ</t>
    </rPh>
    <rPh sb="5" eb="7">
      <t>タイオウ</t>
    </rPh>
    <phoneticPr fontId="2"/>
  </si>
  <si>
    <t>職員の健康診断</t>
    <rPh sb="0" eb="2">
      <t>ショクイン</t>
    </rPh>
    <rPh sb="3" eb="5">
      <t>ケンコウ</t>
    </rPh>
    <rPh sb="5" eb="7">
      <t>シンダン</t>
    </rPh>
    <phoneticPr fontId="2"/>
  </si>
  <si>
    <t>安全確保</t>
    <rPh sb="0" eb="2">
      <t>アンゼン</t>
    </rPh>
    <rPh sb="2" eb="4">
      <t>カクホ</t>
    </rPh>
    <phoneticPr fontId="2"/>
  </si>
  <si>
    <t>安全対策</t>
    <rPh sb="0" eb="2">
      <t>アンゼン</t>
    </rPh>
    <rPh sb="2" eb="4">
      <t>タイサク</t>
    </rPh>
    <phoneticPr fontId="2"/>
  </si>
  <si>
    <t>（保育室・玄関・非常口・階段・通路・台所・便所・浴室・ベランダ等）</t>
    <rPh sb="1" eb="4">
      <t>ホイクシツ</t>
    </rPh>
    <rPh sb="5" eb="7">
      <t>ゲンカン</t>
    </rPh>
    <rPh sb="8" eb="10">
      <t>ヒジョウ</t>
    </rPh>
    <rPh sb="10" eb="11">
      <t>グチ</t>
    </rPh>
    <rPh sb="12" eb="14">
      <t>カイダン</t>
    </rPh>
    <rPh sb="15" eb="17">
      <t>ツウロ</t>
    </rPh>
    <rPh sb="18" eb="20">
      <t>ダイドコロ</t>
    </rPh>
    <rPh sb="21" eb="23">
      <t>ベンジョ</t>
    </rPh>
    <rPh sb="24" eb="26">
      <t>ヨクシツ</t>
    </rPh>
    <rPh sb="31" eb="32">
      <t>トウ</t>
    </rPh>
    <phoneticPr fontId="2"/>
  </si>
  <si>
    <t>事故防止</t>
    <rPh sb="0" eb="2">
      <t>ジコ</t>
    </rPh>
    <rPh sb="2" eb="4">
      <t>ボウシ</t>
    </rPh>
    <phoneticPr fontId="2"/>
  </si>
  <si>
    <t>利用者等への情報提供</t>
    <rPh sb="0" eb="4">
      <t>リヨウシャトウ</t>
    </rPh>
    <rPh sb="6" eb="8">
      <t>ジョウホウ</t>
    </rPh>
    <rPh sb="8" eb="10">
      <t>テイキョウ</t>
    </rPh>
    <phoneticPr fontId="2"/>
  </si>
  <si>
    <t xml:space="preserve">  資格証明書　　　　</t>
    <rPh sb="2" eb="4">
      <t>シカク</t>
    </rPh>
    <rPh sb="4" eb="7">
      <t>ショウメイショ</t>
    </rPh>
    <phoneticPr fontId="2"/>
  </si>
  <si>
    <t>（A）計</t>
    <phoneticPr fontId="2"/>
  </si>
  <si>
    <t>調理・調乳担当者の検便</t>
    <rPh sb="0" eb="2">
      <t>チョウリ</t>
    </rPh>
    <rPh sb="3" eb="4">
      <t>チョウ</t>
    </rPh>
    <rPh sb="4" eb="5">
      <t>チチ</t>
    </rPh>
    <rPh sb="5" eb="7">
      <t>タントウ</t>
    </rPh>
    <rPh sb="7" eb="8">
      <t>シャ</t>
    </rPh>
    <rPh sb="9" eb="11">
      <t>ケンベン</t>
    </rPh>
    <phoneticPr fontId="2"/>
  </si>
  <si>
    <t>施設
所在地</t>
    <phoneticPr fontId="2"/>
  </si>
  <si>
    <t>÷　６</t>
    <phoneticPr fontId="2"/>
  </si>
  <si>
    <t>４・５歳児</t>
    <phoneticPr fontId="2"/>
  </si>
  <si>
    <t>÷　３０</t>
    <phoneticPr fontId="2"/>
  </si>
  <si>
    <t>　　※　防炎処理がなされていない場合は直ちに改善してください。</t>
    <rPh sb="4" eb="6">
      <t>ボウエン</t>
    </rPh>
    <rPh sb="6" eb="8">
      <t>ショリ</t>
    </rPh>
    <rPh sb="16" eb="18">
      <t>バアイ</t>
    </rPh>
    <rPh sb="19" eb="20">
      <t>タダ</t>
    </rPh>
    <rPh sb="22" eb="24">
      <t>カイゼン</t>
    </rPh>
    <phoneticPr fontId="2"/>
  </si>
  <si>
    <t>　　※　未実施の場合は直ちに改善し、適切に訓練を実施してください。</t>
    <rPh sb="4" eb="7">
      <t>ミジッシ</t>
    </rPh>
    <rPh sb="8" eb="10">
      <t>バアイ</t>
    </rPh>
    <rPh sb="11" eb="12">
      <t>タダ</t>
    </rPh>
    <rPh sb="14" eb="16">
      <t>カイゼン</t>
    </rPh>
    <rPh sb="18" eb="20">
      <t>テキセツ</t>
    </rPh>
    <rPh sb="21" eb="23">
      <t>クンレン</t>
    </rPh>
    <rPh sb="24" eb="26">
      <t>ジッシ</t>
    </rPh>
    <phoneticPr fontId="2"/>
  </si>
  <si>
    <t>合  計</t>
    <rPh sb="0" eb="1">
      <t>ゴウ</t>
    </rPh>
    <rPh sb="3" eb="4">
      <t>ケイ</t>
    </rPh>
    <phoneticPr fontId="2"/>
  </si>
  <si>
    <t>開所時間</t>
    <phoneticPr fontId="2"/>
  </si>
  <si>
    <t>避難及び消火に関する訓練を月１回以上実施しているか。</t>
    <rPh sb="0" eb="2">
      <t>ヒナン</t>
    </rPh>
    <rPh sb="2" eb="3">
      <t>オヨ</t>
    </rPh>
    <rPh sb="4" eb="6">
      <t>ショウカ</t>
    </rPh>
    <rPh sb="7" eb="8">
      <t>カン</t>
    </rPh>
    <rPh sb="10" eb="12">
      <t>クンレン</t>
    </rPh>
    <rPh sb="13" eb="14">
      <t>ツキ</t>
    </rPh>
    <rPh sb="15" eb="18">
      <t>カイイジョウ</t>
    </rPh>
    <rPh sb="18" eb="20">
      <t>ジッシ</t>
    </rPh>
    <phoneticPr fontId="2"/>
  </si>
  <si>
    <t>避難訓練等</t>
    <rPh sb="0" eb="2">
      <t>ヒナン</t>
    </rPh>
    <rPh sb="2" eb="4">
      <t>クンレン</t>
    </rPh>
    <rPh sb="4" eb="5">
      <t>トウ</t>
    </rPh>
    <phoneticPr fontId="2"/>
  </si>
  <si>
    <t>防炎処理</t>
    <rPh sb="0" eb="2">
      <t>ボウエン</t>
    </rPh>
    <rPh sb="2" eb="4">
      <t>ショリ</t>
    </rPh>
    <phoneticPr fontId="2"/>
  </si>
  <si>
    <t>保育従事職員配置の状況</t>
    <rPh sb="0" eb="2">
      <t>ホイク</t>
    </rPh>
    <rPh sb="2" eb="4">
      <t>ジュウジ</t>
    </rPh>
    <rPh sb="4" eb="6">
      <t>ショクイン</t>
    </rPh>
    <rPh sb="6" eb="8">
      <t>ハイチ</t>
    </rPh>
    <rPh sb="9" eb="11">
      <t>ジョウキョウ</t>
    </rPh>
    <phoneticPr fontId="2"/>
  </si>
  <si>
    <t>常勤職員</t>
    <rPh sb="0" eb="2">
      <t>ジョウキン</t>
    </rPh>
    <rPh sb="2" eb="4">
      <t>ショクイン</t>
    </rPh>
    <phoneticPr fontId="2"/>
  </si>
  <si>
    <t>離乳食</t>
    <rPh sb="0" eb="2">
      <t>リニュウ</t>
    </rPh>
    <rPh sb="2" eb="3">
      <t>ショク</t>
    </rPh>
    <phoneticPr fontId="2"/>
  </si>
  <si>
    <t>幼児食（昼食、間食）</t>
    <rPh sb="0" eb="2">
      <t>ヨウジ</t>
    </rPh>
    <rPh sb="2" eb="3">
      <t>ショク</t>
    </rPh>
    <rPh sb="4" eb="6">
      <t>チュウショク</t>
    </rPh>
    <rPh sb="7" eb="9">
      <t>カンショク</t>
    </rPh>
    <phoneticPr fontId="2"/>
  </si>
  <si>
    <t>毎月実施</t>
    <rPh sb="0" eb="2">
      <t>マイツキ</t>
    </rPh>
    <rPh sb="2" eb="4">
      <t>ジッシ</t>
    </rPh>
    <phoneticPr fontId="2"/>
  </si>
  <si>
    <t>緊急時の
対策</t>
    <rPh sb="0" eb="3">
      <t>キンキュウジ</t>
    </rPh>
    <rPh sb="5" eb="7">
      <t>タイサク</t>
    </rPh>
    <phoneticPr fontId="2"/>
  </si>
  <si>
    <t xml:space="preserve">  基本的事項の掲示</t>
    <rPh sb="2" eb="5">
      <t>キホンテキ</t>
    </rPh>
    <rPh sb="5" eb="7">
      <t>ジコウ</t>
    </rPh>
    <rPh sb="8" eb="9">
      <t>ケイ</t>
    </rPh>
    <rPh sb="9" eb="10">
      <t>シメス</t>
    </rPh>
    <phoneticPr fontId="2"/>
  </si>
  <si>
    <t xml:space="preserve">  利用者への契約時の重要事項説明書の交付</t>
    <rPh sb="2" eb="5">
      <t>リヨウシャ</t>
    </rPh>
    <rPh sb="7" eb="9">
      <t>ケイヤク</t>
    </rPh>
    <rPh sb="9" eb="10">
      <t>ジ</t>
    </rPh>
    <rPh sb="11" eb="13">
      <t>ジュウヨウ</t>
    </rPh>
    <rPh sb="13" eb="15">
      <t>ジコウ</t>
    </rPh>
    <rPh sb="15" eb="18">
      <t>セツメイショ</t>
    </rPh>
    <rPh sb="19" eb="21">
      <t>コウフ</t>
    </rPh>
    <phoneticPr fontId="2"/>
  </si>
  <si>
    <t xml:space="preserve">  利用予定者への契約内容等の説明</t>
    <rPh sb="2" eb="4">
      <t>リヨウ</t>
    </rPh>
    <rPh sb="4" eb="7">
      <t>ヨテイシャ</t>
    </rPh>
    <rPh sb="9" eb="11">
      <t>ケイヤク</t>
    </rPh>
    <rPh sb="11" eb="13">
      <t>ナイヨウ</t>
    </rPh>
    <rPh sb="13" eb="14">
      <t>トウ</t>
    </rPh>
    <rPh sb="15" eb="17">
      <t>セツメイ</t>
    </rPh>
    <phoneticPr fontId="2"/>
  </si>
  <si>
    <t>各室内に危険物がない、放置物品がない、暖房器具の固定、燃焼部の覆い、書庫等の転倒防止、棚等からの落下物防止などの安全対策</t>
    <rPh sb="0" eb="3">
      <t>カクシツナイ</t>
    </rPh>
    <rPh sb="4" eb="7">
      <t>キケンブツ</t>
    </rPh>
    <rPh sb="11" eb="13">
      <t>ホウチ</t>
    </rPh>
    <rPh sb="13" eb="15">
      <t>ブッピン</t>
    </rPh>
    <rPh sb="19" eb="21">
      <t>ダンボウ</t>
    </rPh>
    <rPh sb="21" eb="23">
      <t>キグ</t>
    </rPh>
    <rPh sb="24" eb="26">
      <t>コテイ</t>
    </rPh>
    <rPh sb="27" eb="29">
      <t>ネンショウ</t>
    </rPh>
    <rPh sb="29" eb="30">
      <t>ブ</t>
    </rPh>
    <rPh sb="31" eb="32">
      <t>オオ</t>
    </rPh>
    <rPh sb="34" eb="36">
      <t>ショコ</t>
    </rPh>
    <rPh sb="36" eb="37">
      <t>トウ</t>
    </rPh>
    <rPh sb="38" eb="40">
      <t>テントウ</t>
    </rPh>
    <rPh sb="40" eb="42">
      <t>ボウシ</t>
    </rPh>
    <rPh sb="43" eb="44">
      <t>タナ</t>
    </rPh>
    <rPh sb="44" eb="45">
      <t>トウ</t>
    </rPh>
    <rPh sb="48" eb="50">
      <t>ラッカ</t>
    </rPh>
    <rPh sb="50" eb="51">
      <t>ブツ</t>
    </rPh>
    <rPh sb="51" eb="53">
      <t>ボウシ</t>
    </rPh>
    <rPh sb="56" eb="58">
      <t>アンゼン</t>
    </rPh>
    <rPh sb="58" eb="60">
      <t>タイサク</t>
    </rPh>
    <phoneticPr fontId="2"/>
  </si>
  <si>
    <t>施設内の危険な場所、設備等への囲いの設置、施錠等を行うなど、児童が危険な場所等へ進入しないような対策</t>
    <rPh sb="0" eb="2">
      <t>シセツ</t>
    </rPh>
    <rPh sb="2" eb="3">
      <t>ナイ</t>
    </rPh>
    <rPh sb="4" eb="6">
      <t>キケン</t>
    </rPh>
    <rPh sb="7" eb="9">
      <t>バショ</t>
    </rPh>
    <rPh sb="10" eb="12">
      <t>セツビ</t>
    </rPh>
    <rPh sb="12" eb="13">
      <t>トウ</t>
    </rPh>
    <rPh sb="15" eb="16">
      <t>カコ</t>
    </rPh>
    <rPh sb="18" eb="20">
      <t>セッチ</t>
    </rPh>
    <rPh sb="21" eb="23">
      <t>セジョウ</t>
    </rPh>
    <rPh sb="23" eb="24">
      <t>トウ</t>
    </rPh>
    <rPh sb="25" eb="26">
      <t>オコナ</t>
    </rPh>
    <rPh sb="30" eb="32">
      <t>ジドウ</t>
    </rPh>
    <rPh sb="33" eb="35">
      <t>キケン</t>
    </rPh>
    <rPh sb="36" eb="38">
      <t>バショ</t>
    </rPh>
    <rPh sb="38" eb="39">
      <t>トウ</t>
    </rPh>
    <rPh sb="40" eb="42">
      <t>シンニュウ</t>
    </rPh>
    <rPh sb="48" eb="50">
      <t>タイサク</t>
    </rPh>
    <phoneticPr fontId="2"/>
  </si>
  <si>
    <t>不審者の立入防止などの対策や緊急時における児童の安全を確保する体制の整備</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2"/>
  </si>
  <si>
    <t>必要に応じた保護者への連絡や医療機関への受診</t>
    <rPh sb="0" eb="2">
      <t>ヒツヨウ</t>
    </rPh>
    <rPh sb="3" eb="4">
      <t>オウ</t>
    </rPh>
    <rPh sb="6" eb="9">
      <t>ホゴシャ</t>
    </rPh>
    <rPh sb="11" eb="13">
      <t>レンラク</t>
    </rPh>
    <rPh sb="14" eb="16">
      <t>イリョウ</t>
    </rPh>
    <rPh sb="16" eb="18">
      <t>キカン</t>
    </rPh>
    <rPh sb="20" eb="22">
      <t>ジュシン</t>
    </rPh>
    <phoneticPr fontId="2"/>
  </si>
  <si>
    <t>睡眠中の乳幼児のきめ細かな観察</t>
    <rPh sb="0" eb="3">
      <t>スイミンチュウ</t>
    </rPh>
    <rPh sb="4" eb="7">
      <t>ニュウヨウジ</t>
    </rPh>
    <rPh sb="10" eb="11">
      <t>コマ</t>
    </rPh>
    <rPh sb="13" eb="15">
      <t>カンサツ</t>
    </rPh>
    <phoneticPr fontId="2"/>
  </si>
  <si>
    <t>歯ブラシ、コップ、タオル、ハンカチ等の共用防止</t>
    <rPh sb="0" eb="1">
      <t>ハ</t>
    </rPh>
    <rPh sb="17" eb="18">
      <t>トウ</t>
    </rPh>
    <rPh sb="19" eb="21">
      <t>キョウヨウ</t>
    </rPh>
    <rPh sb="21" eb="23">
      <t>ボウシ</t>
    </rPh>
    <phoneticPr fontId="2"/>
  </si>
  <si>
    <t>児童の発育チェック（身長計測、体重計測、その他）</t>
    <rPh sb="0" eb="2">
      <t>ジドウ</t>
    </rPh>
    <rPh sb="3" eb="5">
      <t>ハツイク</t>
    </rPh>
    <phoneticPr fontId="2"/>
  </si>
  <si>
    <t>保育室等の状況</t>
    <rPh sb="0" eb="2">
      <t>ホイク</t>
    </rPh>
    <rPh sb="2" eb="3">
      <t>シツ</t>
    </rPh>
    <rPh sb="3" eb="4">
      <t>トウ</t>
    </rPh>
    <rPh sb="5" eb="7">
      <t>ジョウキョウ</t>
    </rPh>
    <phoneticPr fontId="2"/>
  </si>
  <si>
    <t>　× １．９８㎡ ＝　</t>
    <phoneticPr fontId="2"/>
  </si>
  <si>
    <t>認証保育所運営状況報告書</t>
    <rPh sb="0" eb="2">
      <t>ニンショウ</t>
    </rPh>
    <rPh sb="2" eb="4">
      <t>ホイク</t>
    </rPh>
    <rPh sb="4" eb="5">
      <t>ショ</t>
    </rPh>
    <rPh sb="5" eb="7">
      <t>ウンエイ</t>
    </rPh>
    <rPh sb="7" eb="9">
      <t>ジョウキョウ</t>
    </rPh>
    <rPh sb="9" eb="12">
      <t>ホウコクショ</t>
    </rPh>
    <phoneticPr fontId="2"/>
  </si>
  <si>
    <t>施設名</t>
    <rPh sb="0" eb="2">
      <t>シセツ</t>
    </rPh>
    <rPh sb="2" eb="3">
      <t>メイ</t>
    </rPh>
    <phoneticPr fontId="2"/>
  </si>
  <si>
    <t>施設類型</t>
    <rPh sb="0" eb="2">
      <t>シセツ</t>
    </rPh>
    <rPh sb="2" eb="4">
      <t>ルイケイ</t>
    </rPh>
    <phoneticPr fontId="2"/>
  </si>
  <si>
    <t>型</t>
    <phoneticPr fontId="2"/>
  </si>
  <si>
    <t>事業開始</t>
    <rPh sb="0" eb="2">
      <t>ジギョウ</t>
    </rPh>
    <rPh sb="2" eb="4">
      <t>カイシ</t>
    </rPh>
    <phoneticPr fontId="2"/>
  </si>
  <si>
    <t>施設長名</t>
    <rPh sb="0" eb="2">
      <t>シセツ</t>
    </rPh>
    <rPh sb="2" eb="3">
      <t>チョウ</t>
    </rPh>
    <rPh sb="3" eb="4">
      <t>メイ</t>
    </rPh>
    <phoneticPr fontId="2"/>
  </si>
  <si>
    <t>施　設
Eメール
アドレス</t>
    <rPh sb="0" eb="1">
      <t>シ</t>
    </rPh>
    <rPh sb="2" eb="3">
      <t>セツ</t>
    </rPh>
    <phoneticPr fontId="2"/>
  </si>
  <si>
    <t>最寄り駅</t>
    <rPh sb="0" eb="2">
      <t>モヨ</t>
    </rPh>
    <rPh sb="3" eb="4">
      <t>エキ</t>
    </rPh>
    <phoneticPr fontId="2"/>
  </si>
  <si>
    <t>線</t>
    <rPh sb="0" eb="1">
      <t>セン</t>
    </rPh>
    <phoneticPr fontId="2"/>
  </si>
  <si>
    <t>駅</t>
    <rPh sb="0" eb="1">
      <t>エキ</t>
    </rPh>
    <phoneticPr fontId="2"/>
  </si>
  <si>
    <t>設置者名</t>
    <rPh sb="0" eb="2">
      <t>セッチ</t>
    </rPh>
    <rPh sb="2" eb="3">
      <t>シャ</t>
    </rPh>
    <rPh sb="3" eb="4">
      <t>メイ</t>
    </rPh>
    <phoneticPr fontId="2"/>
  </si>
  <si>
    <t>代表者名</t>
    <rPh sb="0" eb="3">
      <t>ダイヒョウシャ</t>
    </rPh>
    <rPh sb="3" eb="4">
      <t>メイ</t>
    </rPh>
    <phoneticPr fontId="2"/>
  </si>
  <si>
    <t>設置者
住所</t>
    <rPh sb="0" eb="2">
      <t>セッチ</t>
    </rPh>
    <rPh sb="2" eb="3">
      <t>シャ</t>
    </rPh>
    <rPh sb="4" eb="6">
      <t>ジュウショ</t>
    </rPh>
    <phoneticPr fontId="2"/>
  </si>
  <si>
    <t>０歳</t>
    <rPh sb="1" eb="2">
      <t>サイ</t>
    </rPh>
    <phoneticPr fontId="2"/>
  </si>
  <si>
    <t>４歳以上</t>
    <rPh sb="1" eb="4">
      <t>サイイジョウ</t>
    </rPh>
    <phoneticPr fontId="2"/>
  </si>
  <si>
    <t>合計</t>
    <rPh sb="0" eb="2">
      <t>ゴウケイ</t>
    </rPh>
    <phoneticPr fontId="2"/>
  </si>
  <si>
    <t>人</t>
    <rPh sb="0" eb="1">
      <t>ニン</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</si>
  <si>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</si>
  <si>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</si>
  <si>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</si>
  <si>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</si>
  <si>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</si>
  <si>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計</t>
    <rPh sb="0" eb="1">
      <t>ケイ</t>
    </rPh>
    <phoneticPr fontId="2"/>
  </si>
  <si>
    <t>８時間以上～９時間未満</t>
    <rPh sb="1" eb="3">
      <t>ジカン</t>
    </rPh>
    <rPh sb="3" eb="5">
      <t>イジョウ</t>
    </rPh>
    <rPh sb="7" eb="9">
      <t>ジカン</t>
    </rPh>
    <rPh sb="9" eb="11">
      <t>ミマン</t>
    </rPh>
    <phoneticPr fontId="2"/>
  </si>
  <si>
    <t>９時間以上～１０時間未満</t>
    <rPh sb="1" eb="3">
      <t>ジカン</t>
    </rPh>
    <rPh sb="3" eb="5">
      <t>イジョウ</t>
    </rPh>
    <rPh sb="8" eb="10">
      <t>ジカン</t>
    </rPh>
    <rPh sb="10" eb="12">
      <t>ミマン</t>
    </rPh>
    <phoneticPr fontId="2"/>
  </si>
  <si>
    <t>１０時間以上～１１時間未満</t>
    <rPh sb="2" eb="4">
      <t>ジカン</t>
    </rPh>
    <rPh sb="4" eb="6">
      <t>イジョウ</t>
    </rPh>
    <rPh sb="9" eb="11">
      <t>ジカン</t>
    </rPh>
    <rPh sb="11" eb="13">
      <t>ミマン</t>
    </rPh>
    <phoneticPr fontId="2"/>
  </si>
  <si>
    <t>１１時間以上～１２時間未満</t>
    <rPh sb="2" eb="4">
      <t>ジカン</t>
    </rPh>
    <rPh sb="4" eb="6">
      <t>イジョウ</t>
    </rPh>
    <rPh sb="9" eb="11">
      <t>ジカン</t>
    </rPh>
    <rPh sb="11" eb="13">
      <t>ミマン</t>
    </rPh>
    <phoneticPr fontId="2"/>
  </si>
  <si>
    <t>１２時間以上～１３時間未満</t>
    <rPh sb="2" eb="4">
      <t>ジカン</t>
    </rPh>
    <rPh sb="4" eb="6">
      <t>イジョウ</t>
    </rPh>
    <rPh sb="9" eb="11">
      <t>ジカン</t>
    </rPh>
    <rPh sb="11" eb="13">
      <t>ミマン</t>
    </rPh>
    <phoneticPr fontId="2"/>
  </si>
  <si>
    <t>１３時間以上</t>
    <rPh sb="2" eb="4">
      <t>ジカン</t>
    </rPh>
    <rPh sb="4" eb="6">
      <t>イジョウ</t>
    </rPh>
    <phoneticPr fontId="2"/>
  </si>
  <si>
    <t>月額保育料
※月２２０時間の
契約の場合</t>
    <rPh sb="0" eb="2">
      <t>ゲツガク</t>
    </rPh>
    <rPh sb="2" eb="5">
      <t>ホイクリョウ</t>
    </rPh>
    <rPh sb="6" eb="13">
      <t>コメツキ２２０ジカン</t>
    </rPh>
    <rPh sb="15" eb="17">
      <t>ケイヤク</t>
    </rPh>
    <rPh sb="18" eb="20">
      <t>バアイ</t>
    </rPh>
    <phoneticPr fontId="2"/>
  </si>
  <si>
    <t>保育従事職員
配置基準計算式</t>
    <rPh sb="0" eb="2">
      <t>ホイク</t>
    </rPh>
    <rPh sb="2" eb="4">
      <t>ジュウジ</t>
    </rPh>
    <rPh sb="4" eb="6">
      <t>ショクイン</t>
    </rPh>
    <rPh sb="7" eb="9">
      <t>ハイチ</t>
    </rPh>
    <rPh sb="9" eb="11">
      <t>キジュン</t>
    </rPh>
    <rPh sb="11" eb="13">
      <t>ケイサン</t>
    </rPh>
    <rPh sb="13" eb="14">
      <t>シキ</t>
    </rPh>
    <phoneticPr fontId="2"/>
  </si>
  <si>
    <t>保育従事職員
配置基準計算式</t>
    <rPh sb="7" eb="9">
      <t>ハイチ</t>
    </rPh>
    <rPh sb="9" eb="11">
      <t>キジュン</t>
    </rPh>
    <rPh sb="11" eb="13">
      <t>ケイサン</t>
    </rPh>
    <rPh sb="13" eb="14">
      <t>シキ</t>
    </rPh>
    <phoneticPr fontId="2"/>
  </si>
  <si>
    <t>０歳児</t>
    <rPh sb="1" eb="2">
      <t>サイ</t>
    </rPh>
    <rPh sb="2" eb="3">
      <t>ジ</t>
    </rPh>
    <phoneticPr fontId="2"/>
  </si>
  <si>
    <t>÷　３</t>
    <phoneticPr fontId="2"/>
  </si>
  <si>
    <t>＝</t>
    <phoneticPr fontId="2"/>
  </si>
  <si>
    <t>１・２歳児</t>
    <phoneticPr fontId="2"/>
  </si>
  <si>
    <t>３歳児</t>
    <rPh sb="1" eb="2">
      <t>サイ</t>
    </rPh>
    <rPh sb="2" eb="3">
      <t>ジ</t>
    </rPh>
    <phoneticPr fontId="2"/>
  </si>
  <si>
    <t>÷　２０</t>
    <phoneticPr fontId="2"/>
  </si>
  <si>
    <t>事務員</t>
    <rPh sb="0" eb="3">
      <t>ジムイン</t>
    </rPh>
    <phoneticPr fontId="2"/>
  </si>
  <si>
    <t>職名</t>
    <rPh sb="0" eb="2">
      <t>ショクメイ</t>
    </rPh>
    <phoneticPr fontId="2"/>
  </si>
  <si>
    <t>保育士資格の
有無
（※２）</t>
    <rPh sb="0" eb="2">
      <t>ホイク</t>
    </rPh>
    <rPh sb="2" eb="3">
      <t>シ</t>
    </rPh>
    <rPh sb="3" eb="5">
      <t>シカク</t>
    </rPh>
    <rPh sb="7" eb="9">
      <t>ウム</t>
    </rPh>
    <phoneticPr fontId="2"/>
  </si>
  <si>
    <t>施設長
（※１）</t>
    <rPh sb="0" eb="2">
      <t>シセツ</t>
    </rPh>
    <rPh sb="2" eb="3">
      <t>チョウ</t>
    </rPh>
    <phoneticPr fontId="2"/>
  </si>
  <si>
    <t>有</t>
    <rPh sb="0" eb="1">
      <t>ア</t>
    </rPh>
    <phoneticPr fontId="2"/>
  </si>
  <si>
    <t>保険加入
状況</t>
    <rPh sb="0" eb="2">
      <t>ホケン</t>
    </rPh>
    <rPh sb="2" eb="4">
      <t>カニュウ</t>
    </rPh>
    <rPh sb="5" eb="7">
      <t>ジョウキョウ</t>
    </rPh>
    <phoneticPr fontId="2"/>
  </si>
  <si>
    <t>保険の種類</t>
    <rPh sb="0" eb="2">
      <t>ホケン</t>
    </rPh>
    <rPh sb="3" eb="5">
      <t>シュルイ</t>
    </rPh>
    <phoneticPr fontId="2"/>
  </si>
  <si>
    <t>保険事故（内容）</t>
    <rPh sb="0" eb="2">
      <t>ホケン</t>
    </rPh>
    <rPh sb="2" eb="4">
      <t>ジコ</t>
    </rPh>
    <rPh sb="5" eb="7">
      <t>ナイヨウ</t>
    </rPh>
    <phoneticPr fontId="2"/>
  </si>
  <si>
    <t>保険金額</t>
    <rPh sb="0" eb="2">
      <t>ホケン</t>
    </rPh>
    <rPh sb="2" eb="4">
      <t>キンガク</t>
    </rPh>
    <phoneticPr fontId="2"/>
  </si>
  <si>
    <t>嘱託医</t>
    <rPh sb="0" eb="2">
      <t>ショクタク</t>
    </rPh>
    <rPh sb="2" eb="3">
      <t>イ</t>
    </rPh>
    <phoneticPr fontId="2"/>
  </si>
  <si>
    <t>電話番号</t>
    <rPh sb="0" eb="2">
      <t>デンワ</t>
    </rPh>
    <rPh sb="2" eb="4">
      <t>バンゴウ</t>
    </rPh>
    <phoneticPr fontId="2"/>
  </si>
  <si>
    <t>委託内容</t>
    <rPh sb="0" eb="2">
      <t>イタク</t>
    </rPh>
    <rPh sb="2" eb="4">
      <t>ナイヨウ</t>
    </rPh>
    <phoneticPr fontId="2"/>
  </si>
  <si>
    <t>乳児室・ほふく室</t>
    <rPh sb="0" eb="2">
      <t>ニュウジ</t>
    </rPh>
    <rPh sb="2" eb="3">
      <t>シツ</t>
    </rPh>
    <rPh sb="7" eb="8">
      <t>シツ</t>
    </rPh>
    <phoneticPr fontId="2"/>
  </si>
  <si>
    <t>保育室・遊戯室</t>
    <rPh sb="0" eb="3">
      <t>ホイクシツ</t>
    </rPh>
    <rPh sb="4" eb="7">
      <t>ユウギシツ</t>
    </rPh>
    <phoneticPr fontId="2"/>
  </si>
  <si>
    <t>消火用具の設置</t>
    <rPh sb="0" eb="2">
      <t>ショウカ</t>
    </rPh>
    <rPh sb="2" eb="4">
      <t>ヨウグ</t>
    </rPh>
    <rPh sb="5" eb="7">
      <t>セッチ</t>
    </rPh>
    <phoneticPr fontId="2"/>
  </si>
  <si>
    <t>面積内訳</t>
    <rPh sb="0" eb="2">
      <t>メンセキ</t>
    </rPh>
    <rPh sb="2" eb="4">
      <t>ウチワケ</t>
    </rPh>
    <phoneticPr fontId="2"/>
  </si>
  <si>
    <t>合計面積</t>
    <rPh sb="0" eb="2">
      <t>ゴウケイ</t>
    </rPh>
    <rPh sb="2" eb="4">
      <t>メンセキ</t>
    </rPh>
    <phoneticPr fontId="2"/>
  </si>
  <si>
    <t>０歳児</t>
    <rPh sb="1" eb="3">
      <t>サイジ</t>
    </rPh>
    <phoneticPr fontId="2"/>
  </si>
  <si>
    <t>１歳児</t>
    <rPh sb="1" eb="3">
      <t>サイジ</t>
    </rPh>
    <phoneticPr fontId="2"/>
  </si>
  <si>
    <t>（１）Ａ型の場合</t>
    <rPh sb="4" eb="5">
      <t>カタ</t>
    </rPh>
    <rPh sb="6" eb="8">
      <t>バアイ</t>
    </rPh>
    <phoneticPr fontId="2"/>
  </si>
  <si>
    <t>基準面積（㎡/人）</t>
    <rPh sb="0" eb="2">
      <t>キジュン</t>
    </rPh>
    <rPh sb="2" eb="4">
      <t>メンセキ</t>
    </rPh>
    <rPh sb="7" eb="8">
      <t>ニン</t>
    </rPh>
    <phoneticPr fontId="2"/>
  </si>
  <si>
    <t>　３　「必要な保育従事職員を配置していることの検証」</t>
    <rPh sb="4" eb="6">
      <t>ヒツヨウ</t>
    </rPh>
    <rPh sb="7" eb="9">
      <t>ホイク</t>
    </rPh>
    <rPh sb="9" eb="11">
      <t>ジュウジ</t>
    </rPh>
    <rPh sb="11" eb="13">
      <t>ショクイン</t>
    </rPh>
    <rPh sb="14" eb="16">
      <t>ハイチ</t>
    </rPh>
    <rPh sb="23" eb="25">
      <t>ケンショウ</t>
    </rPh>
    <phoneticPr fontId="2"/>
  </si>
  <si>
    <t>　　※　必要な消火設備が設置されていない場合は直ちに改善してください。</t>
    <rPh sb="4" eb="6">
      <t>ヒツヨウ</t>
    </rPh>
    <rPh sb="7" eb="9">
      <t>ショウカ</t>
    </rPh>
    <rPh sb="9" eb="11">
      <t>セツビ</t>
    </rPh>
    <rPh sb="12" eb="14">
      <t>セッチ</t>
    </rPh>
    <rPh sb="20" eb="22">
      <t>バアイ</t>
    </rPh>
    <rPh sb="23" eb="24">
      <t>タダ</t>
    </rPh>
    <rPh sb="26" eb="28">
      <t>カイゼン</t>
    </rPh>
    <phoneticPr fontId="2"/>
  </si>
  <si>
    <t>保育室
遊戯室</t>
    <rPh sb="0" eb="3">
      <t>ホイクシツ</t>
    </rPh>
    <rPh sb="4" eb="7">
      <t>ユウギシツ</t>
    </rPh>
    <phoneticPr fontId="2"/>
  </si>
  <si>
    <t>登園時の健康状態の観察（体温、排便、食事、睡眠、顔ぼう、皮膚の異常、機嫌）</t>
    <rPh sb="0" eb="2">
      <t>トウエン</t>
    </rPh>
    <rPh sb="2" eb="3">
      <t>ジ</t>
    </rPh>
    <rPh sb="4" eb="6">
      <t>ケンコウ</t>
    </rPh>
    <rPh sb="6" eb="8">
      <t>ジョウタイ</t>
    </rPh>
    <rPh sb="9" eb="11">
      <t>カンサツ</t>
    </rPh>
    <rPh sb="28" eb="30">
      <t>ヒフ</t>
    </rPh>
    <rPh sb="31" eb="33">
      <t>イジョウ</t>
    </rPh>
    <rPh sb="34" eb="36">
      <t>キゲン</t>
    </rPh>
    <phoneticPr fontId="2"/>
  </si>
  <si>
    <t>降園時の個別観察（体温、排便、食事、睡眠、顔ぼう、皮膚の異常、機嫌、外傷、清潔）</t>
    <rPh sb="0" eb="1">
      <t>タカシ</t>
    </rPh>
    <rPh sb="1" eb="2">
      <t>エン</t>
    </rPh>
    <rPh sb="2" eb="3">
      <t>ジ</t>
    </rPh>
    <rPh sb="4" eb="6">
      <t>コベツ</t>
    </rPh>
    <rPh sb="6" eb="8">
      <t>カンサツ</t>
    </rPh>
    <rPh sb="9" eb="11">
      <t>タイオン</t>
    </rPh>
    <rPh sb="12" eb="14">
      <t>ハイベン</t>
    </rPh>
    <rPh sb="15" eb="17">
      <t>ショクジ</t>
    </rPh>
    <rPh sb="18" eb="20">
      <t>スイミン</t>
    </rPh>
    <rPh sb="21" eb="22">
      <t>カオ</t>
    </rPh>
    <rPh sb="25" eb="27">
      <t>ヒフ</t>
    </rPh>
    <rPh sb="28" eb="30">
      <t>イジョウ</t>
    </rPh>
    <rPh sb="31" eb="33">
      <t>キゲン</t>
    </rPh>
    <rPh sb="34" eb="36">
      <t>ガイショウ</t>
    </rPh>
    <phoneticPr fontId="2"/>
  </si>
  <si>
    <t xml:space="preserve">   給食の展示</t>
    <rPh sb="3" eb="5">
      <t>キュウショク</t>
    </rPh>
    <rPh sb="6" eb="8">
      <t>テンジ</t>
    </rPh>
    <phoneticPr fontId="2"/>
  </si>
  <si>
    <t>はい</t>
    <phoneticPr fontId="2"/>
  </si>
  <si>
    <t>年</t>
    <rPh sb="0" eb="1">
      <t>ネン</t>
    </rPh>
    <phoneticPr fontId="2"/>
  </si>
  <si>
    <t>日</t>
    <rPh sb="0" eb="1">
      <t>ニチ</t>
    </rPh>
    <phoneticPr fontId="2"/>
  </si>
  <si>
    <t>③また、年会費を徴収している場合には、年会費の12分の1の金額を月額保育料に算入します。</t>
    <rPh sb="8" eb="10">
      <t>チョウシュウ</t>
    </rPh>
    <rPh sb="14" eb="16">
      <t>バアイ</t>
    </rPh>
    <rPh sb="19" eb="22">
      <t>ネンカイヒ</t>
    </rPh>
    <rPh sb="32" eb="34">
      <t>ゲツガク</t>
    </rPh>
    <rPh sb="34" eb="36">
      <t>ホイク</t>
    </rPh>
    <rPh sb="36" eb="37">
      <t>リョウ</t>
    </rPh>
    <rPh sb="38" eb="40">
      <t>サンニュウ</t>
    </rPh>
    <phoneticPr fontId="2"/>
  </si>
  <si>
    <t>　〒</t>
    <phoneticPr fontId="2"/>
  </si>
  <si>
    <t>（A） ①</t>
    <phoneticPr fontId="2"/>
  </si>
  <si>
    <t>（A）②</t>
    <phoneticPr fontId="2"/>
  </si>
  <si>
    <t>１歳</t>
    <phoneticPr fontId="2"/>
  </si>
  <si>
    <t>２歳</t>
    <phoneticPr fontId="2"/>
  </si>
  <si>
    <t>３歳</t>
    <phoneticPr fontId="2"/>
  </si>
  <si>
    <t>いいえ</t>
    <phoneticPr fontId="2"/>
  </si>
  <si>
    <t xml:space="preserve">  保護者及び利用希望者の保育所の見学</t>
    <phoneticPr fontId="2"/>
  </si>
  <si>
    <t>契約児童数</t>
    <rPh sb="0" eb="2">
      <t>ケイヤク</t>
    </rPh>
    <rPh sb="2" eb="4">
      <t>ジドウ</t>
    </rPh>
    <rPh sb="4" eb="5">
      <t>スウ</t>
    </rPh>
    <phoneticPr fontId="2"/>
  </si>
  <si>
    <t>帳簿の作成・整備状況</t>
    <rPh sb="0" eb="2">
      <t>チョウボ</t>
    </rPh>
    <rPh sb="3" eb="5">
      <t>サクセイ</t>
    </rPh>
    <rPh sb="6" eb="8">
      <t>セイビ</t>
    </rPh>
    <rPh sb="8" eb="10">
      <t>ジョウキョウ</t>
    </rPh>
    <phoneticPr fontId="2"/>
  </si>
  <si>
    <t>再登園時に感染症が治癒したことを証明できる書類（かかりつけ医の治癒証明、かかりつけ医とのやりとりを記載した書面など）の提出について保護者へ協力要請</t>
    <rPh sb="0" eb="1">
      <t>サイ</t>
    </rPh>
    <rPh sb="1" eb="3">
      <t>トウエン</t>
    </rPh>
    <rPh sb="3" eb="4">
      <t>トキ</t>
    </rPh>
    <rPh sb="5" eb="8">
      <t>カンセンショウ</t>
    </rPh>
    <rPh sb="9" eb="11">
      <t>チユ</t>
    </rPh>
    <rPh sb="16" eb="18">
      <t>ショウメイ</t>
    </rPh>
    <rPh sb="21" eb="23">
      <t>ショルイ</t>
    </rPh>
    <rPh sb="29" eb="30">
      <t>イ</t>
    </rPh>
    <rPh sb="31" eb="33">
      <t>チユ</t>
    </rPh>
    <rPh sb="33" eb="35">
      <t>ショウメイ</t>
    </rPh>
    <rPh sb="41" eb="42">
      <t>イ</t>
    </rPh>
    <rPh sb="49" eb="51">
      <t>キサイ</t>
    </rPh>
    <rPh sb="53" eb="55">
      <t>ショメン</t>
    </rPh>
    <rPh sb="59" eb="61">
      <t>テイシュツ</t>
    </rPh>
    <rPh sb="65" eb="68">
      <t>ホゴシャ</t>
    </rPh>
    <rPh sb="69" eb="71">
      <t>キョウリョク</t>
    </rPh>
    <rPh sb="71" eb="73">
      <t>ヨウセイ</t>
    </rPh>
    <phoneticPr fontId="2"/>
  </si>
  <si>
    <t>　　  　</t>
    <phoneticPr fontId="2"/>
  </si>
  <si>
    <t>常勤</t>
    <rPh sb="0" eb="2">
      <t>ジョウキン</t>
    </rPh>
    <phoneticPr fontId="2"/>
  </si>
  <si>
    <t>非常勤</t>
    <rPh sb="0" eb="3">
      <t>ヒジョウキン</t>
    </rPh>
    <phoneticPr fontId="2"/>
  </si>
  <si>
    <t>　３　必要な面積が確保されていることの検証</t>
    <rPh sb="3" eb="5">
      <t>ヒツヨウ</t>
    </rPh>
    <rPh sb="6" eb="8">
      <t>メンセキ</t>
    </rPh>
    <rPh sb="9" eb="11">
      <t>カクホ</t>
    </rPh>
    <rPh sb="19" eb="21">
      <t>ケンショウ</t>
    </rPh>
    <phoneticPr fontId="2"/>
  </si>
  <si>
    <t>人</t>
    <phoneticPr fontId="2"/>
  </si>
  <si>
    <t>　⑧＋⑬＝</t>
    <phoneticPr fontId="2"/>
  </si>
  <si>
    <t>⑦</t>
    <phoneticPr fontId="2"/>
  </si>
  <si>
    <t>⑪</t>
    <phoneticPr fontId="2"/>
  </si>
  <si>
    <t>救命救急訓練</t>
    <rPh sb="0" eb="2">
      <t>キュウメイ</t>
    </rPh>
    <rPh sb="2" eb="4">
      <t>キュウキュウ</t>
    </rPh>
    <rPh sb="4" eb="6">
      <t>クンレン</t>
    </rPh>
    <phoneticPr fontId="2"/>
  </si>
  <si>
    <t>避難訓練とは別に、救命救急訓練を実施しているか。</t>
    <rPh sb="0" eb="2">
      <t>ヒナン</t>
    </rPh>
    <rPh sb="2" eb="4">
      <t>クンレン</t>
    </rPh>
    <rPh sb="6" eb="7">
      <t>ベツ</t>
    </rPh>
    <rPh sb="9" eb="11">
      <t>キュウメイ</t>
    </rPh>
    <rPh sb="11" eb="13">
      <t>キュウキュウ</t>
    </rPh>
    <rPh sb="13" eb="15">
      <t>クンレン</t>
    </rPh>
    <rPh sb="16" eb="18">
      <t>ジッシ</t>
    </rPh>
    <phoneticPr fontId="2"/>
  </si>
  <si>
    <t>設置者</t>
    <rPh sb="0" eb="3">
      <t>セッチシャ</t>
    </rPh>
    <phoneticPr fontId="2"/>
  </si>
  <si>
    <t>（１）</t>
    <phoneticPr fontId="2"/>
  </si>
  <si>
    <t xml:space="preserve">      </t>
    <phoneticPr fontId="2"/>
  </si>
  <si>
    <t>乳幼児突然死症候群（SIDS）の予防及び睡眠中の事故防止</t>
    <rPh sb="0" eb="3">
      <t>ニュウヨウジ</t>
    </rPh>
    <rPh sb="3" eb="6">
      <t>トツゼンシ</t>
    </rPh>
    <rPh sb="6" eb="9">
      <t>ショウコウグン</t>
    </rPh>
    <rPh sb="16" eb="18">
      <t>ヨボウ</t>
    </rPh>
    <rPh sb="18" eb="19">
      <t>オヨ</t>
    </rPh>
    <rPh sb="20" eb="23">
      <t>スイミンチュウ</t>
    </rPh>
    <rPh sb="24" eb="26">
      <t>ジコ</t>
    </rPh>
    <rPh sb="26" eb="28">
      <t>ボウシ</t>
    </rPh>
    <phoneticPr fontId="2"/>
  </si>
  <si>
    <t>　１　保育従事職員の配置基準</t>
    <phoneticPr fontId="2"/>
  </si>
  <si>
    <t>保育料等</t>
    <phoneticPr fontId="2"/>
  </si>
  <si>
    <t>その他</t>
    <phoneticPr fontId="2"/>
  </si>
  <si>
    <t>休園日</t>
    <rPh sb="0" eb="3">
      <t>キュウエンビ</t>
    </rPh>
    <phoneticPr fontId="2"/>
  </si>
  <si>
    <t>A</t>
    <phoneticPr fontId="2"/>
  </si>
  <si>
    <t>B</t>
    <phoneticPr fontId="2"/>
  </si>
  <si>
    <t>平成</t>
    <rPh sb="0" eb="2">
      <t>ヘイセイ</t>
    </rPh>
    <phoneticPr fontId="2"/>
  </si>
  <si>
    <t>令和</t>
    <rPh sb="0" eb="2">
      <t>レイワ</t>
    </rPh>
    <phoneticPr fontId="2"/>
  </si>
  <si>
    <t>月</t>
    <rPh sb="0" eb="1">
      <t>ツキ</t>
    </rPh>
    <phoneticPr fontId="2"/>
  </si>
  <si>
    <t>―</t>
    <phoneticPr fontId="2"/>
  </si>
  <si>
    <t>　電話番号</t>
    <rPh sb="1" eb="3">
      <t>デンワ</t>
    </rPh>
    <rPh sb="3" eb="5">
      <t>バンゴウ</t>
    </rPh>
    <phoneticPr fontId="2"/>
  </si>
  <si>
    <t>－</t>
    <phoneticPr fontId="2"/>
  </si>
  <si>
    <t>バス</t>
    <phoneticPr fontId="2"/>
  </si>
  <si>
    <t>徒歩</t>
    <rPh sb="0" eb="2">
      <t>トホ</t>
    </rPh>
    <phoneticPr fontId="2"/>
  </si>
  <si>
    <t>分</t>
    <rPh sb="0" eb="1">
      <t>フン</t>
    </rPh>
    <phoneticPr fontId="2"/>
  </si>
  <si>
    <t xml:space="preserve"> 電話番号</t>
    <phoneticPr fontId="2"/>
  </si>
  <si>
    <t>時</t>
    <rPh sb="0" eb="1">
      <t>ジ</t>
    </rPh>
    <phoneticPr fontId="2"/>
  </si>
  <si>
    <t>～</t>
    <phoneticPr fontId="2"/>
  </si>
  <si>
    <t>00</t>
    <phoneticPr fontId="2"/>
  </si>
  <si>
    <t>産休明け（４３日）</t>
    <rPh sb="0" eb="2">
      <t>サンキュウ</t>
    </rPh>
    <rPh sb="2" eb="3">
      <t>ア</t>
    </rPh>
    <rPh sb="7" eb="8">
      <t>ニチ</t>
    </rPh>
    <phoneticPr fontId="2"/>
  </si>
  <si>
    <t>産休明け（５７日）</t>
    <rPh sb="0" eb="2">
      <t>サンキュウ</t>
    </rPh>
    <rPh sb="2" eb="3">
      <t>ア</t>
    </rPh>
    <rPh sb="7" eb="8">
      <t>ニチ</t>
    </rPh>
    <phoneticPr fontId="2"/>
  </si>
  <si>
    <t>３か月</t>
    <rPh sb="2" eb="3">
      <t>ゲツ</t>
    </rPh>
    <phoneticPr fontId="2"/>
  </si>
  <si>
    <t>４か月</t>
    <rPh sb="2" eb="3">
      <t>ゲツ</t>
    </rPh>
    <phoneticPr fontId="2"/>
  </si>
  <si>
    <t>５か月</t>
    <rPh sb="2" eb="3">
      <t>ゲツ</t>
    </rPh>
    <phoneticPr fontId="2"/>
  </si>
  <si>
    <t>６か月</t>
    <rPh sb="2" eb="3">
      <t>ゲツ</t>
    </rPh>
    <phoneticPr fontId="2"/>
  </si>
  <si>
    <t>７か月</t>
    <rPh sb="2" eb="3">
      <t>ゲツ</t>
    </rPh>
    <phoneticPr fontId="2"/>
  </si>
  <si>
    <t>８か月</t>
    <rPh sb="2" eb="3">
      <t>ゲツ</t>
    </rPh>
    <phoneticPr fontId="2"/>
  </si>
  <si>
    <t>９か月</t>
    <rPh sb="2" eb="3">
      <t>ゲツ</t>
    </rPh>
    <phoneticPr fontId="2"/>
  </si>
  <si>
    <t>１０か月</t>
    <rPh sb="3" eb="4">
      <t>ゲツ</t>
    </rPh>
    <phoneticPr fontId="2"/>
  </si>
  <si>
    <t>１１か月</t>
    <rPh sb="3" eb="4">
      <t>ゲツ</t>
    </rPh>
    <phoneticPr fontId="2"/>
  </si>
  <si>
    <t>から</t>
    <phoneticPr fontId="2"/>
  </si>
  <si>
    <t>消費税の非課税措置を受けていますか？　</t>
    <rPh sb="0" eb="3">
      <t>ショウヒゼイ</t>
    </rPh>
    <rPh sb="4" eb="7">
      <t>ヒカゼイ</t>
    </rPh>
    <rPh sb="7" eb="9">
      <t>ソチ</t>
    </rPh>
    <rPh sb="10" eb="11">
      <t>ウ</t>
    </rPh>
    <phoneticPr fontId="2"/>
  </si>
  <si>
    <t>○</t>
    <phoneticPr fontId="2"/>
  </si>
  <si>
    <t>×</t>
    <phoneticPr fontId="2"/>
  </si>
  <si>
    <t>時間/週</t>
    <phoneticPr fontId="2"/>
  </si>
  <si>
    <t>有</t>
    <rPh sb="0" eb="1">
      <t>アリ</t>
    </rPh>
    <phoneticPr fontId="2"/>
  </si>
  <si>
    <t>無</t>
    <rPh sb="0" eb="1">
      <t>ナ</t>
    </rPh>
    <phoneticPr fontId="2"/>
  </si>
  <si>
    <t>（③と④とを比較して多い方）</t>
    <rPh sb="12" eb="13">
      <t>ホウ</t>
    </rPh>
    <phoneticPr fontId="2"/>
  </si>
  <si>
    <t>時間</t>
    <rPh sb="0" eb="2">
      <t>ジカン</t>
    </rPh>
    <phoneticPr fontId="2"/>
  </si>
  <si>
    <t>人</t>
    <rPh sb="0" eb="1">
      <t>ヒト</t>
    </rPh>
    <phoneticPr fontId="2"/>
  </si>
  <si>
    <t>　上記の⑤と⑭を比較すると、⑤≦⑭となっているか。</t>
    <rPh sb="1" eb="3">
      <t>ジョウキ</t>
    </rPh>
    <rPh sb="8" eb="10">
      <t>ヒカク</t>
    </rPh>
    <phoneticPr fontId="2"/>
  </si>
  <si>
    <t>…①</t>
    <phoneticPr fontId="2"/>
  </si>
  <si>
    <t>㎡</t>
    <phoneticPr fontId="2"/>
  </si>
  <si>
    <t>…②</t>
    <phoneticPr fontId="2"/>
  </si>
  <si>
    <t>…③</t>
    <phoneticPr fontId="2"/>
  </si>
  <si>
    <t>①＋②</t>
    <phoneticPr fontId="2"/>
  </si>
  <si>
    <t>…④</t>
    <phoneticPr fontId="2"/>
  </si>
  <si>
    <t>面積の弾力化を実施していますか。</t>
    <rPh sb="0" eb="2">
      <t>メンセキ</t>
    </rPh>
    <rPh sb="3" eb="6">
      <t>ダンリョクカ</t>
    </rPh>
    <rPh sb="7" eb="9">
      <t>ジッシ</t>
    </rPh>
    <phoneticPr fontId="2"/>
  </si>
  <si>
    <t>１歳児</t>
    <rPh sb="1" eb="2">
      <t>サイ</t>
    </rPh>
    <rPh sb="2" eb="3">
      <t>ジ</t>
    </rPh>
    <phoneticPr fontId="2"/>
  </si>
  <si>
    <t>乳児室
ほふく室</t>
    <rPh sb="0" eb="2">
      <t>ニュウジ</t>
    </rPh>
    <rPh sb="2" eb="3">
      <t>シツ</t>
    </rPh>
    <rPh sb="7" eb="8">
      <t>シツ</t>
    </rPh>
    <phoneticPr fontId="2"/>
  </si>
  <si>
    <t>２歳以上児</t>
    <rPh sb="1" eb="2">
      <t>サイ</t>
    </rPh>
    <rPh sb="2" eb="4">
      <t>イジョウ</t>
    </rPh>
    <rPh sb="4" eb="5">
      <t>ジ</t>
    </rPh>
    <phoneticPr fontId="2"/>
  </si>
  <si>
    <t xml:space="preserve">  ×１．９８㎡  　＝</t>
    <phoneticPr fontId="2"/>
  </si>
  <si>
    <t>…⑧</t>
    <phoneticPr fontId="2"/>
  </si>
  <si>
    <t>…⑦</t>
    <phoneticPr fontId="2"/>
  </si>
  <si>
    <t>基準面積</t>
  </si>
  <si>
    <t>…⑤</t>
    <phoneticPr fontId="2"/>
  </si>
  <si>
    <t>…⑥</t>
    <phoneticPr fontId="2"/>
  </si>
  <si>
    <t>（１）　③の面積は、⑦の面積を上回っているか。</t>
    <rPh sb="6" eb="8">
      <t>メンセキ</t>
    </rPh>
    <rPh sb="12" eb="14">
      <t>メンセキ</t>
    </rPh>
    <rPh sb="15" eb="17">
      <t>ウワマワ</t>
    </rPh>
    <phoneticPr fontId="2"/>
  </si>
  <si>
    <t>実施</t>
    <rPh sb="0" eb="2">
      <t>ジッシ</t>
    </rPh>
    <phoneticPr fontId="2"/>
  </si>
  <si>
    <t>未実施</t>
    <rPh sb="0" eb="3">
      <t>ミジッシ</t>
    </rPh>
    <phoneticPr fontId="2"/>
  </si>
  <si>
    <t>無</t>
    <rPh sb="0" eb="1">
      <t>ム</t>
    </rPh>
    <phoneticPr fontId="2"/>
  </si>
  <si>
    <t>非該当</t>
    <rPh sb="0" eb="3">
      <t>ヒガイトウ</t>
    </rPh>
    <phoneticPr fontId="2"/>
  </si>
  <si>
    <t>その他</t>
    <rPh sb="2" eb="3">
      <t>タ</t>
    </rPh>
    <phoneticPr fontId="2"/>
  </si>
  <si>
    <t>余裕がある場合のみ同室で実施</t>
    <phoneticPr fontId="2"/>
  </si>
  <si>
    <t>専用室で実施</t>
  </si>
  <si>
    <t>　休日保育</t>
    <phoneticPr fontId="2"/>
  </si>
  <si>
    <t>日曜日のみ開所</t>
    <rPh sb="0" eb="3">
      <t>ニチヨウビ</t>
    </rPh>
    <rPh sb="5" eb="7">
      <t>カイショ</t>
    </rPh>
    <phoneticPr fontId="2"/>
  </si>
  <si>
    <t>年末年始のみ開所</t>
    <rPh sb="0" eb="2">
      <t>ネンマツ</t>
    </rPh>
    <rPh sb="2" eb="4">
      <t>ネンシ</t>
    </rPh>
    <rPh sb="6" eb="8">
      <t>カイショ</t>
    </rPh>
    <phoneticPr fontId="2"/>
  </si>
  <si>
    <t>日曜日及び祝祭日開所</t>
    <rPh sb="0" eb="3">
      <t>ニチヨウビ</t>
    </rPh>
    <rPh sb="3" eb="4">
      <t>オヨ</t>
    </rPh>
    <rPh sb="5" eb="8">
      <t>シュクサイジツ</t>
    </rPh>
    <rPh sb="8" eb="10">
      <t>カイショ</t>
    </rPh>
    <phoneticPr fontId="2"/>
  </si>
  <si>
    <t>日曜日・祝祭日・年末年始開所</t>
    <rPh sb="0" eb="3">
      <t>ニチヨウビ</t>
    </rPh>
    <rPh sb="4" eb="7">
      <t>シュクサイジツ</t>
    </rPh>
    <rPh sb="8" eb="12">
      <t>ネンマツネンシ</t>
    </rPh>
    <rPh sb="12" eb="14">
      <t>カイショ</t>
    </rPh>
    <phoneticPr fontId="2"/>
  </si>
  <si>
    <t>月極保育料に含む</t>
    <rPh sb="0" eb="2">
      <t>ツキギメ</t>
    </rPh>
    <rPh sb="2" eb="5">
      <t>ホイクリョウ</t>
    </rPh>
    <rPh sb="6" eb="7">
      <t>フク</t>
    </rPh>
    <phoneticPr fontId="2"/>
  </si>
  <si>
    <t>別料金</t>
    <rPh sb="0" eb="3">
      <t>ベツリョウキン</t>
    </rPh>
    <phoneticPr fontId="2"/>
  </si>
  <si>
    <t>一切返還しなかった</t>
    <rPh sb="0" eb="2">
      <t>イッサイ</t>
    </rPh>
    <rPh sb="2" eb="4">
      <t>ヘンカン</t>
    </rPh>
    <phoneticPr fontId="2"/>
  </si>
  <si>
    <t>一定の条件を満たした場合などは返還した</t>
    <rPh sb="0" eb="2">
      <t>イッテイ</t>
    </rPh>
    <rPh sb="3" eb="5">
      <t>ジョウケン</t>
    </rPh>
    <rPh sb="6" eb="7">
      <t>ミ</t>
    </rPh>
    <rPh sb="10" eb="12">
      <t>バアイ</t>
    </rPh>
    <rPh sb="15" eb="17">
      <t>ヘンカン</t>
    </rPh>
    <phoneticPr fontId="2"/>
  </si>
  <si>
    <t>年のみ</t>
    <rPh sb="0" eb="1">
      <t>ネン</t>
    </rPh>
    <phoneticPr fontId="2"/>
  </si>
  <si>
    <t>月のみ</t>
    <rPh sb="0" eb="1">
      <t>ツキ</t>
    </rPh>
    <phoneticPr fontId="2"/>
  </si>
  <si>
    <t>年・月</t>
    <rPh sb="0" eb="1">
      <t>ネン</t>
    </rPh>
    <rPh sb="2" eb="3">
      <t>ツキ</t>
    </rPh>
    <phoneticPr fontId="2"/>
  </si>
  <si>
    <t>週のみ</t>
    <rPh sb="0" eb="1">
      <t>シュウ</t>
    </rPh>
    <phoneticPr fontId="2"/>
  </si>
  <si>
    <t>日のみ</t>
    <rPh sb="0" eb="1">
      <t>ヒ</t>
    </rPh>
    <phoneticPr fontId="2"/>
  </si>
  <si>
    <t>週・日</t>
    <rPh sb="0" eb="1">
      <t>シュウ</t>
    </rPh>
    <rPh sb="2" eb="3">
      <t>ヒ</t>
    </rPh>
    <phoneticPr fontId="2"/>
  </si>
  <si>
    <t>賠償責任保険</t>
    <rPh sb="0" eb="6">
      <t>バイショウセキニンホケン</t>
    </rPh>
    <phoneticPr fontId="2"/>
  </si>
  <si>
    <t>傷害保険</t>
    <rPh sb="0" eb="2">
      <t>ショウガイ</t>
    </rPh>
    <rPh sb="2" eb="4">
      <t>ホケン</t>
    </rPh>
    <phoneticPr fontId="2"/>
  </si>
  <si>
    <t>入所時の健康診断</t>
    <rPh sb="0" eb="2">
      <t>ニュウショ</t>
    </rPh>
    <rPh sb="2" eb="3">
      <t>ジ</t>
    </rPh>
    <rPh sb="4" eb="6">
      <t>ケンコウ</t>
    </rPh>
    <rPh sb="6" eb="8">
      <t>シンダン</t>
    </rPh>
    <phoneticPr fontId="2"/>
  </si>
  <si>
    <t>定期健康診断</t>
    <phoneticPr fontId="2"/>
  </si>
  <si>
    <t>緊急時の対応</t>
    <phoneticPr fontId="2"/>
  </si>
  <si>
    <t>３つ全て</t>
    <rPh sb="2" eb="3">
      <t>スベ</t>
    </rPh>
    <phoneticPr fontId="2"/>
  </si>
  <si>
    <t>継続運営</t>
    <rPh sb="0" eb="2">
      <t>ケイゾク</t>
    </rPh>
    <rPh sb="2" eb="4">
      <t>ウンエイ</t>
    </rPh>
    <phoneticPr fontId="2"/>
  </si>
  <si>
    <t>移転・設置者変更</t>
    <rPh sb="0" eb="2">
      <t>イテン</t>
    </rPh>
    <rPh sb="3" eb="6">
      <t>セッチシャ</t>
    </rPh>
    <rPh sb="6" eb="8">
      <t>ヘンコウ</t>
    </rPh>
    <phoneticPr fontId="2"/>
  </si>
  <si>
    <t>廃止</t>
    <rPh sb="0" eb="2">
      <t>ハイシ</t>
    </rPh>
    <phoneticPr fontId="2"/>
  </si>
  <si>
    <t>随時</t>
    <rPh sb="0" eb="2">
      <t>ズイジ</t>
    </rPh>
    <phoneticPr fontId="2"/>
  </si>
  <si>
    <t>期日を設ける</t>
    <rPh sb="0" eb="2">
      <t>キジツ</t>
    </rPh>
    <rPh sb="3" eb="4">
      <t>モウ</t>
    </rPh>
    <phoneticPr fontId="2"/>
  </si>
  <si>
    <t>定員に達し次第</t>
    <rPh sb="0" eb="2">
      <t>テイイン</t>
    </rPh>
    <rPh sb="3" eb="4">
      <t>タッ</t>
    </rPh>
    <rPh sb="5" eb="7">
      <t>シダイ</t>
    </rPh>
    <phoneticPr fontId="2"/>
  </si>
  <si>
    <t>受付開始日を定める</t>
    <rPh sb="0" eb="2">
      <t>ウケツケ</t>
    </rPh>
    <rPh sb="2" eb="4">
      <t>カイシ</t>
    </rPh>
    <rPh sb="4" eb="5">
      <t>ビ</t>
    </rPh>
    <rPh sb="5" eb="6">
      <t>ツイタチ</t>
    </rPh>
    <rPh sb="6" eb="7">
      <t>サダ</t>
    </rPh>
    <phoneticPr fontId="2"/>
  </si>
  <si>
    <t>決定日を定める</t>
    <rPh sb="0" eb="2">
      <t>ケッテイ</t>
    </rPh>
    <rPh sb="2" eb="3">
      <t>ビ</t>
    </rPh>
    <rPh sb="3" eb="4">
      <t>ツイタチ</t>
    </rPh>
    <rPh sb="4" eb="5">
      <t>サダ</t>
    </rPh>
    <phoneticPr fontId="2"/>
  </si>
  <si>
    <t>キャンセルの時期や理由にかかわらず、全て返還しない</t>
    <rPh sb="6" eb="8">
      <t>ジキ</t>
    </rPh>
    <rPh sb="9" eb="11">
      <t>リユウ</t>
    </rPh>
    <rPh sb="18" eb="19">
      <t>スベ</t>
    </rPh>
    <rPh sb="20" eb="22">
      <t>ヘンカン</t>
    </rPh>
    <phoneticPr fontId="2"/>
  </si>
  <si>
    <t>一定の条件を満たした場合などは返還する</t>
    <rPh sb="0" eb="2">
      <t>イッテイ</t>
    </rPh>
    <rPh sb="3" eb="5">
      <t>ジョウケン</t>
    </rPh>
    <rPh sb="6" eb="7">
      <t>ミ</t>
    </rPh>
    <rPh sb="10" eb="12">
      <t>バアイ</t>
    </rPh>
    <rPh sb="15" eb="17">
      <t>ヘンカン</t>
    </rPh>
    <phoneticPr fontId="2"/>
  </si>
  <si>
    <t>一切返還しない</t>
    <rPh sb="0" eb="2">
      <t>イッサイ</t>
    </rPh>
    <rPh sb="2" eb="4">
      <t>ヘンカン</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</si>
  <si>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</si>
  <si>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</si>
  <si>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</si>
  <si>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</si>
  <si>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</si>
  <si>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</si>
  <si>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</si>
  <si>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</si>
  <si>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</si>
  <si>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まで</t>
    <phoneticPr fontId="2"/>
  </si>
  <si>
    <t>10時</t>
    <rPh sb="2" eb="3">
      <t>ジ</t>
    </rPh>
    <phoneticPr fontId="2"/>
  </si>
  <si>
    <t>12時</t>
    <rPh sb="2" eb="3">
      <t>ジ</t>
    </rPh>
    <phoneticPr fontId="2"/>
  </si>
  <si>
    <t>14時</t>
    <rPh sb="2" eb="3">
      <t>ジ</t>
    </rPh>
    <phoneticPr fontId="2"/>
  </si>
  <si>
    <t>16時</t>
    <rPh sb="2" eb="3">
      <t>ジ</t>
    </rPh>
    <phoneticPr fontId="2"/>
  </si>
  <si>
    <t>18時</t>
    <rPh sb="2" eb="3">
      <t>ジ</t>
    </rPh>
    <phoneticPr fontId="2"/>
  </si>
  <si>
    <t>20時</t>
    <rPh sb="2" eb="3">
      <t>ジ</t>
    </rPh>
    <phoneticPr fontId="2"/>
  </si>
  <si>
    <t>22時</t>
    <rPh sb="2" eb="3">
      <t>ジ</t>
    </rPh>
    <phoneticPr fontId="2"/>
  </si>
  <si>
    <t>24時</t>
    <rPh sb="2" eb="3">
      <t>ジ</t>
    </rPh>
    <phoneticPr fontId="2"/>
  </si>
  <si>
    <t>定員（人）</t>
    <phoneticPr fontId="2"/>
  </si>
  <si>
    <t>契約児童数（人）</t>
    <rPh sb="0" eb="2">
      <t>ケイヤク</t>
    </rPh>
    <rPh sb="2" eb="4">
      <t>ジドウ</t>
    </rPh>
    <rPh sb="4" eb="5">
      <t>スウ</t>
    </rPh>
    <phoneticPr fontId="2"/>
  </si>
  <si>
    <t>施設長</t>
    <phoneticPr fontId="2"/>
  </si>
  <si>
    <t>定員見合い</t>
    <rPh sb="0" eb="2">
      <t>テイイン</t>
    </rPh>
    <rPh sb="2" eb="4">
      <t>ミア</t>
    </rPh>
    <phoneticPr fontId="2"/>
  </si>
  <si>
    <t>在籍児童見合い</t>
    <rPh sb="0" eb="2">
      <t>ザイセキ</t>
    </rPh>
    <rPh sb="2" eb="4">
      <t>ジドウ</t>
    </rPh>
    <rPh sb="4" eb="6">
      <t>ミア</t>
    </rPh>
    <phoneticPr fontId="2"/>
  </si>
  <si>
    <t>区市町村名</t>
    <rPh sb="0" eb="4">
      <t>クシチョウソン</t>
    </rPh>
    <rPh sb="4" eb="5">
      <t>メイ</t>
    </rPh>
    <phoneticPr fontId="2"/>
  </si>
  <si>
    <t>郵便
番号</t>
    <rPh sb="0" eb="2">
      <t>ユウビン</t>
    </rPh>
    <rPh sb="3" eb="5">
      <t>バンゴウ</t>
    </rPh>
    <phoneticPr fontId="2"/>
  </si>
  <si>
    <t>始</t>
    <rPh sb="0" eb="1">
      <t>ハジ</t>
    </rPh>
    <phoneticPr fontId="2"/>
  </si>
  <si>
    <t>終</t>
    <rPh sb="0" eb="1">
      <t>オ</t>
    </rPh>
    <phoneticPr fontId="2"/>
  </si>
  <si>
    <t>時間数</t>
    <rPh sb="0" eb="2">
      <t>ジカン</t>
    </rPh>
    <rPh sb="2" eb="3">
      <t>スウ</t>
    </rPh>
    <phoneticPr fontId="2"/>
  </si>
  <si>
    <t>1、2歳</t>
    <rPh sb="3" eb="4">
      <t>サイ</t>
    </rPh>
    <phoneticPr fontId="2"/>
  </si>
  <si>
    <t>小計</t>
    <rPh sb="0" eb="2">
      <t>ショウケイ</t>
    </rPh>
    <phoneticPr fontId="2"/>
  </si>
  <si>
    <t>入園金</t>
    <rPh sb="0" eb="2">
      <t>ニュウエン</t>
    </rPh>
    <rPh sb="2" eb="3">
      <t>キン</t>
    </rPh>
    <phoneticPr fontId="2"/>
  </si>
  <si>
    <t>①</t>
    <phoneticPr fontId="2"/>
  </si>
  <si>
    <t>②</t>
    <phoneticPr fontId="2"/>
  </si>
  <si>
    <t>③</t>
    <phoneticPr fontId="2"/>
  </si>
  <si>
    <t>④</t>
    <phoneticPr fontId="2"/>
  </si>
  <si>
    <t>⑤</t>
    <phoneticPr fontId="2"/>
  </si>
  <si>
    <t>⑥</t>
    <phoneticPr fontId="2"/>
  </si>
  <si>
    <t>⑧</t>
    <phoneticPr fontId="2"/>
  </si>
  <si>
    <t>⑨</t>
    <phoneticPr fontId="2"/>
  </si>
  <si>
    <t>⑩</t>
    <phoneticPr fontId="2"/>
  </si>
  <si>
    <t>⑫</t>
    <phoneticPr fontId="2"/>
  </si>
  <si>
    <t>⑬</t>
    <phoneticPr fontId="2"/>
  </si>
  <si>
    <t>⑭</t>
    <phoneticPr fontId="2"/>
  </si>
  <si>
    <t>⑮</t>
    <phoneticPr fontId="2"/>
  </si>
  <si>
    <t>⑯</t>
    <phoneticPr fontId="2"/>
  </si>
  <si>
    <t>0歳面積</t>
    <rPh sb="1" eb="2">
      <t>サイ</t>
    </rPh>
    <rPh sb="2" eb="4">
      <t>メンセキ</t>
    </rPh>
    <phoneticPr fontId="2"/>
  </si>
  <si>
    <t>1歳面積</t>
    <rPh sb="1" eb="2">
      <t>サイ</t>
    </rPh>
    <rPh sb="2" eb="4">
      <t>メンセキ</t>
    </rPh>
    <phoneticPr fontId="2"/>
  </si>
  <si>
    <t>面積</t>
    <rPh sb="0" eb="2">
      <t>メンセキ</t>
    </rPh>
    <phoneticPr fontId="2"/>
  </si>
  <si>
    <t>新宿区</t>
    <rPh sb="0" eb="3">
      <t>シンジュクク</t>
    </rPh>
    <phoneticPr fontId="2"/>
  </si>
  <si>
    <t>必要な常勤有資格者数</t>
    <rPh sb="0" eb="2">
      <t>ヒツヨウ</t>
    </rPh>
    <rPh sb="3" eb="5">
      <t>ジョウキン</t>
    </rPh>
    <rPh sb="5" eb="9">
      <t>ユウシカクシャ</t>
    </rPh>
    <rPh sb="9" eb="10">
      <t>スウ</t>
    </rPh>
    <phoneticPr fontId="2"/>
  </si>
  <si>
    <t>2歳以上面積</t>
    <rPh sb="1" eb="2">
      <t>サイ</t>
    </rPh>
    <rPh sb="2" eb="4">
      <t>イジョウ</t>
    </rPh>
    <rPh sb="4" eb="6">
      <t>メンセキ</t>
    </rPh>
    <phoneticPr fontId="2"/>
  </si>
  <si>
    <t>0・1歳面積</t>
    <rPh sb="3" eb="4">
      <t>サイ</t>
    </rPh>
    <rPh sb="4" eb="6">
      <t>メンセキ</t>
    </rPh>
    <phoneticPr fontId="2"/>
  </si>
  <si>
    <t>雇用
形態</t>
    <phoneticPr fontId="2"/>
  </si>
  <si>
    <t>非常勤職員数</t>
    <rPh sb="0" eb="5">
      <t>ヒジョウキンショクイン</t>
    </rPh>
    <rPh sb="5" eb="6">
      <t>スウ</t>
    </rPh>
    <phoneticPr fontId="2"/>
  </si>
  <si>
    <t>常勤職員数</t>
    <rPh sb="0" eb="2">
      <t>ジョウキン</t>
    </rPh>
    <rPh sb="2" eb="4">
      <t>ショクイン</t>
    </rPh>
    <rPh sb="4" eb="5">
      <t>スウ</t>
    </rPh>
    <phoneticPr fontId="2"/>
  </si>
  <si>
    <t>※認定こども園の認定を受ける場合には、保育を必要とする子ども以外の子どもの定員を含めること。</t>
    <phoneticPr fontId="2"/>
  </si>
  <si>
    <t>8時</t>
    <rPh sb="1" eb="2">
      <t>ジ</t>
    </rPh>
    <phoneticPr fontId="2"/>
  </si>
  <si>
    <t>9時</t>
    <rPh sb="1" eb="2">
      <t>ジ</t>
    </rPh>
    <phoneticPr fontId="2"/>
  </si>
  <si>
    <t>11時</t>
    <rPh sb="2" eb="3">
      <t>ジ</t>
    </rPh>
    <phoneticPr fontId="2"/>
  </si>
  <si>
    <t>13時</t>
    <rPh sb="2" eb="3">
      <t>ジ</t>
    </rPh>
    <phoneticPr fontId="2"/>
  </si>
  <si>
    <t>15時</t>
    <rPh sb="2" eb="3">
      <t>ジ</t>
    </rPh>
    <phoneticPr fontId="2"/>
  </si>
  <si>
    <t>17時</t>
    <rPh sb="2" eb="3">
      <t>ジ</t>
    </rPh>
    <phoneticPr fontId="2"/>
  </si>
  <si>
    <t>19時</t>
    <rPh sb="2" eb="3">
      <t>ジ</t>
    </rPh>
    <phoneticPr fontId="2"/>
  </si>
  <si>
    <t>21時</t>
    <rPh sb="2" eb="3">
      <t>ジ</t>
    </rPh>
    <phoneticPr fontId="2"/>
  </si>
  <si>
    <t>23時</t>
    <rPh sb="2" eb="3">
      <t>ジ</t>
    </rPh>
    <phoneticPr fontId="2"/>
  </si>
  <si>
    <t>24時以降</t>
    <rPh sb="2" eb="3">
      <t>ジ</t>
    </rPh>
    <rPh sb="3" eb="5">
      <t>イコウ</t>
    </rPh>
    <phoneticPr fontId="2"/>
  </si>
  <si>
    <t>7時前</t>
    <rPh sb="1" eb="2">
      <t>ジ</t>
    </rPh>
    <rPh sb="2" eb="3">
      <t>マエ</t>
    </rPh>
    <phoneticPr fontId="2"/>
  </si>
  <si>
    <t>7時</t>
    <rPh sb="1" eb="2">
      <t>ジ</t>
    </rPh>
    <phoneticPr fontId="2"/>
  </si>
  <si>
    <t>年・期</t>
    <rPh sb="0" eb="1">
      <t>ネン</t>
    </rPh>
    <rPh sb="2" eb="3">
      <t>キ</t>
    </rPh>
    <phoneticPr fontId="2"/>
  </si>
  <si>
    <t>期・月</t>
    <rPh sb="0" eb="1">
      <t>キ</t>
    </rPh>
    <rPh sb="2" eb="3">
      <t>ツキ</t>
    </rPh>
    <phoneticPr fontId="2"/>
  </si>
  <si>
    <t>年・期・月</t>
    <rPh sb="0" eb="1">
      <t>ネン</t>
    </rPh>
    <rPh sb="2" eb="3">
      <t>キ</t>
    </rPh>
    <rPh sb="4" eb="5">
      <t>ツキ</t>
    </rPh>
    <phoneticPr fontId="2"/>
  </si>
  <si>
    <t>千代田区</t>
    <rPh sb="0" eb="4">
      <t>チヨダク</t>
    </rPh>
    <phoneticPr fontId="2"/>
  </si>
  <si>
    <t>中央区</t>
    <rPh sb="0" eb="3">
      <t>チュウオウク</t>
    </rPh>
    <phoneticPr fontId="2"/>
  </si>
  <si>
    <t>港区</t>
    <rPh sb="0" eb="2">
      <t>ミナトク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</si>
  <si>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</si>
  <si>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</si>
  <si>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</si>
  <si>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</si>
  <si>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</si>
  <si>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</si>
  <si>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</si>
  <si>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</si>
  <si>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</si>
  <si>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</si>
  <si>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</si>
  <si>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</si>
  <si>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</si>
  <si>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</si>
  <si>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</si>
  <si>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</si>
  <si>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</si>
  <si>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</si>
  <si>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八王子市</t>
    <rPh sb="0" eb="4">
      <t>ハチオウジシ</t>
    </rPh>
    <phoneticPr fontId="2"/>
  </si>
  <si>
    <t>立川市</t>
    <rPh sb="0" eb="3">
      <t>タチカワシ</t>
    </rPh>
    <phoneticPr fontId="2"/>
  </si>
  <si>
    <t>武蔵野市</t>
    <rPh sb="0" eb="4">
      <t>ムサシノシ</t>
    </rPh>
    <phoneticPr fontId="2"/>
  </si>
  <si>
    <t>三鷹市</t>
    <rPh sb="0" eb="3">
      <t>ミタカシ</t>
    </rPh>
    <phoneticPr fontId="2"/>
  </si>
  <si>
    <t>青梅市</t>
    <rPh sb="0" eb="3">
      <t>オウメシ</t>
    </rPh>
    <phoneticPr fontId="2"/>
  </si>
  <si>
    <t>府中市</t>
    <rPh sb="0" eb="3">
      <t>フチュウシ</t>
    </rPh>
    <phoneticPr fontId="2"/>
  </si>
  <si>
    <t>昭島市</t>
    <rPh sb="0" eb="3">
      <t>アキシマシ</t>
    </rPh>
    <phoneticPr fontId="2"/>
  </si>
  <si>
    <t>調布市</t>
    <rPh sb="0" eb="3">
      <t>チョウフシ</t>
    </rPh>
    <phoneticPr fontId="2"/>
  </si>
  <si>
    <t>町田市</t>
    <rPh sb="0" eb="3">
      <t>マチダシ</t>
    </rPh>
    <phoneticPr fontId="2"/>
  </si>
  <si>
    <t>小金井市</t>
    <rPh sb="0" eb="4">
      <t>コガネイシ</t>
    </rPh>
    <phoneticPr fontId="2"/>
  </si>
  <si>
    <t>小平市</t>
    <rPh sb="0" eb="3">
      <t>コダイラシ</t>
    </rPh>
    <phoneticPr fontId="2"/>
  </si>
  <si>
    <t>日野市</t>
    <rPh sb="0" eb="3">
      <t>ヒノシ</t>
    </rPh>
    <phoneticPr fontId="2"/>
  </si>
  <si>
    <t>東村山市</t>
    <rPh sb="0" eb="4">
      <t>ヒガシムラヤマシ</t>
    </rPh>
    <phoneticPr fontId="2"/>
  </si>
  <si>
    <t>国分寺市</t>
    <rPh sb="0" eb="4">
      <t>コクブンジシ</t>
    </rPh>
    <phoneticPr fontId="2"/>
  </si>
  <si>
    <t>国立市</t>
    <rPh sb="0" eb="3">
      <t>クニタチシ</t>
    </rPh>
    <phoneticPr fontId="2"/>
  </si>
  <si>
    <t>福生市</t>
    <rPh sb="0" eb="3">
      <t>フッサシ</t>
    </rPh>
    <phoneticPr fontId="2"/>
  </si>
  <si>
    <t>狛江市</t>
    <rPh sb="0" eb="3">
      <t>コマエシ</t>
    </rPh>
    <phoneticPr fontId="2"/>
  </si>
  <si>
    <t>東大和市</t>
    <rPh sb="0" eb="4">
      <t>ヒガシヤマトシ</t>
    </rPh>
    <phoneticPr fontId="2"/>
  </si>
  <si>
    <t>清瀬市</t>
    <rPh sb="0" eb="3">
      <t>キヨセシ</t>
    </rPh>
    <phoneticPr fontId="2"/>
  </si>
  <si>
    <t>東久留米市</t>
    <rPh sb="0" eb="5">
      <t>ヒガシクルメシ</t>
    </rPh>
    <phoneticPr fontId="2"/>
  </si>
  <si>
    <t>武蔵村山市</t>
    <rPh sb="0" eb="5">
      <t>ムサシムラヤマシ</t>
    </rPh>
    <phoneticPr fontId="2"/>
  </si>
  <si>
    <t>多摩市</t>
    <rPh sb="0" eb="3">
      <t>タマシ</t>
    </rPh>
    <phoneticPr fontId="2"/>
  </si>
  <si>
    <t>稲城市</t>
    <rPh sb="0" eb="3">
      <t>イナギシ</t>
    </rPh>
    <phoneticPr fontId="2"/>
  </si>
  <si>
    <t>羽村市</t>
    <rPh sb="0" eb="3">
      <t>ハムラシ</t>
    </rPh>
    <phoneticPr fontId="2"/>
  </si>
  <si>
    <t>あきる野市</t>
    <rPh sb="3" eb="5">
      <t>ノシ</t>
    </rPh>
    <phoneticPr fontId="2"/>
  </si>
  <si>
    <t>西東京市</t>
    <rPh sb="0" eb="4">
      <t>ニシトウキョウシ</t>
    </rPh>
    <phoneticPr fontId="2"/>
  </si>
  <si>
    <t>区市町村</t>
    <rPh sb="0" eb="4">
      <t>クシチョウソン</t>
    </rPh>
    <phoneticPr fontId="2"/>
  </si>
  <si>
    <t>月額保育料
※月１６０時間の
契約の場合</t>
    <phoneticPr fontId="2"/>
  </si>
  <si>
    <t>うち施設等利用給付対象額</t>
    <phoneticPr fontId="2"/>
  </si>
  <si>
    <t>①月額保育料は、月220時間、160時間、120時間の設定料金を記入してください。</t>
    <rPh sb="1" eb="3">
      <t>ゲツガク</t>
    </rPh>
    <rPh sb="3" eb="6">
      <t>ホイクリョウ</t>
    </rPh>
    <rPh sb="18" eb="20">
      <t>ジカン</t>
    </rPh>
    <rPh sb="24" eb="26">
      <t>ジカン</t>
    </rPh>
    <rPh sb="27" eb="29">
      <t>セッテイ</t>
    </rPh>
    <rPh sb="29" eb="31">
      <t>リョウキン</t>
    </rPh>
    <rPh sb="32" eb="34">
      <t>キニュウ</t>
    </rPh>
    <phoneticPr fontId="2"/>
  </si>
  <si>
    <t>有資格者</t>
    <rPh sb="0" eb="4">
      <t>ユウシカクシャ</t>
    </rPh>
    <phoneticPr fontId="2"/>
  </si>
  <si>
    <t>保育士</t>
    <phoneticPr fontId="2"/>
  </si>
  <si>
    <t>看護師</t>
    <rPh sb="0" eb="3">
      <t>カンゴシ</t>
    </rPh>
    <phoneticPr fontId="2"/>
  </si>
  <si>
    <t>…　⑭</t>
    <phoneticPr fontId="2"/>
  </si>
  <si>
    <t>時間</t>
    <phoneticPr fontId="2"/>
  </si>
  <si>
    <t>計
（⑥＋⑦）=⑧</t>
    <phoneticPr fontId="2"/>
  </si>
  <si>
    <t>資格なし</t>
    <rPh sb="0" eb="2">
      <t>シカク</t>
    </rPh>
    <phoneticPr fontId="2"/>
  </si>
  <si>
    <t>うち、子育て支援員の数</t>
    <phoneticPr fontId="2"/>
  </si>
  <si>
    <t>合計
⑥</t>
    <rPh sb="0" eb="2">
      <t>ゴウケイ</t>
    </rPh>
    <phoneticPr fontId="2"/>
  </si>
  <si>
    <t>常勤換算後
職員数
⑬</t>
    <phoneticPr fontId="2"/>
  </si>
  <si>
    <t>保育士</t>
    <rPh sb="0" eb="3">
      <t>ホイクシ</t>
    </rPh>
    <phoneticPr fontId="2"/>
  </si>
  <si>
    <t>人数</t>
    <rPh sb="0" eb="2">
      <t>ニンズウ</t>
    </rPh>
    <phoneticPr fontId="2"/>
  </si>
  <si>
    <t>合計
⑩</t>
    <rPh sb="0" eb="2">
      <t>ゴウケイ</t>
    </rPh>
    <phoneticPr fontId="2"/>
  </si>
  <si>
    <t>計
（⑩＋⑪）=⑫</t>
    <phoneticPr fontId="2"/>
  </si>
  <si>
    <t xml:space="preserve"> 複数の資格を持っている職員は、いずれか１つの資格としてカウントし、重複してカウントしないようにしてください。</t>
    <rPh sb="1" eb="3">
      <t>フクスウ</t>
    </rPh>
    <rPh sb="4" eb="6">
      <t>シカク</t>
    </rPh>
    <rPh sb="7" eb="8">
      <t>モ</t>
    </rPh>
    <rPh sb="12" eb="14">
      <t>ショクイン</t>
    </rPh>
    <rPh sb="23" eb="25">
      <t>シカク</t>
    </rPh>
    <rPh sb="34" eb="36">
      <t>チョウフク</t>
    </rPh>
    <phoneticPr fontId="2"/>
  </si>
  <si>
    <t>・</t>
    <phoneticPr fontId="2"/>
  </si>
  <si>
    <t>夕食代</t>
    <phoneticPr fontId="2"/>
  </si>
  <si>
    <t>おむつ代</t>
    <rPh sb="3" eb="4">
      <t>ダイ</t>
    </rPh>
    <phoneticPr fontId="2"/>
  </si>
  <si>
    <t>　上記の⑥について、①と②とを比較して多い方の人数×0.6（小数点以下切上）≦⑥となっているか。</t>
    <phoneticPr fontId="2"/>
  </si>
  <si>
    <t>（２）　④の面積は、⑧の面積を上回っているか。</t>
    <phoneticPr fontId="2"/>
  </si>
  <si>
    <t>60</t>
    <phoneticPr fontId="2"/>
  </si>
  <si>
    <t>北区</t>
    <rPh sb="0" eb="2">
      <t>キタク</t>
    </rPh>
    <phoneticPr fontId="2"/>
  </si>
  <si>
    <t>00分</t>
    <rPh sb="2" eb="3">
      <t>フン</t>
    </rPh>
    <phoneticPr fontId="2"/>
  </si>
  <si>
    <t>1分</t>
    <rPh sb="1" eb="2">
      <t>フン</t>
    </rPh>
    <phoneticPr fontId="2"/>
  </si>
  <si>
    <t>2分</t>
    <rPh sb="1" eb="2">
      <t>フン</t>
    </rPh>
    <phoneticPr fontId="2"/>
  </si>
  <si>
    <t>3分</t>
    <rPh sb="1" eb="2">
      <t>フン</t>
    </rPh>
    <phoneticPr fontId="2"/>
  </si>
  <si>
    <t>4分</t>
    <rPh sb="1" eb="2">
      <t>フン</t>
    </rPh>
    <phoneticPr fontId="2"/>
  </si>
  <si>
    <t>5分</t>
    <rPh sb="1" eb="2">
      <t>フン</t>
    </rPh>
    <phoneticPr fontId="2"/>
  </si>
  <si>
    <t>6分</t>
    <rPh sb="1" eb="2">
      <t>フン</t>
    </rPh>
    <phoneticPr fontId="2"/>
  </si>
  <si>
    <t>7分</t>
    <rPh sb="1" eb="2">
      <t>フン</t>
    </rPh>
    <phoneticPr fontId="2"/>
  </si>
  <si>
    <t>8分</t>
    <rPh sb="1" eb="2">
      <t>フン</t>
    </rPh>
    <phoneticPr fontId="2"/>
  </si>
  <si>
    <t>9分</t>
    <rPh sb="1" eb="2">
      <t>フン</t>
    </rPh>
    <phoneticPr fontId="2"/>
  </si>
  <si>
    <t>10分</t>
    <rPh sb="2" eb="3">
      <t>フン</t>
    </rPh>
    <phoneticPr fontId="2"/>
  </si>
  <si>
    <t>11分</t>
    <rPh sb="2" eb="3">
      <t>フン</t>
    </rPh>
    <phoneticPr fontId="2"/>
  </si>
  <si>
    <t>12分</t>
    <rPh sb="2" eb="3">
      <t>フン</t>
    </rPh>
    <phoneticPr fontId="2"/>
  </si>
  <si>
    <t>13分</t>
    <rPh sb="2" eb="3">
      <t>フン</t>
    </rPh>
    <phoneticPr fontId="2"/>
  </si>
  <si>
    <t>14分</t>
    <rPh sb="2" eb="3">
      <t>フン</t>
    </rPh>
    <phoneticPr fontId="2"/>
  </si>
  <si>
    <t>15分</t>
    <rPh sb="2" eb="3">
      <t>フン</t>
    </rPh>
    <phoneticPr fontId="2"/>
  </si>
  <si>
    <t>16分</t>
    <rPh sb="2" eb="3">
      <t>フン</t>
    </rPh>
    <phoneticPr fontId="2"/>
  </si>
  <si>
    <t>17分</t>
    <rPh sb="2" eb="3">
      <t>フン</t>
    </rPh>
    <phoneticPr fontId="2"/>
  </si>
  <si>
    <t>18分</t>
    <rPh sb="2" eb="3">
      <t>フン</t>
    </rPh>
    <phoneticPr fontId="2"/>
  </si>
  <si>
    <t>19分</t>
    <rPh sb="2" eb="3">
      <t>フン</t>
    </rPh>
    <phoneticPr fontId="2"/>
  </si>
  <si>
    <t>20分</t>
    <rPh sb="2" eb="3">
      <t>フン</t>
    </rPh>
    <phoneticPr fontId="2"/>
  </si>
  <si>
    <t>21分</t>
    <rPh sb="2" eb="3">
      <t>フン</t>
    </rPh>
    <phoneticPr fontId="2"/>
  </si>
  <si>
    <t>22分</t>
    <rPh sb="2" eb="3">
      <t>フン</t>
    </rPh>
    <phoneticPr fontId="2"/>
  </si>
  <si>
    <t>23分</t>
    <rPh sb="2" eb="3">
      <t>フン</t>
    </rPh>
    <phoneticPr fontId="2"/>
  </si>
  <si>
    <t>24分</t>
    <rPh sb="2" eb="3">
      <t>フン</t>
    </rPh>
    <phoneticPr fontId="2"/>
  </si>
  <si>
    <t>25分</t>
    <rPh sb="2" eb="3">
      <t>フン</t>
    </rPh>
    <phoneticPr fontId="2"/>
  </si>
  <si>
    <t>26分</t>
    <rPh sb="2" eb="3">
      <t>フン</t>
    </rPh>
    <phoneticPr fontId="2"/>
  </si>
  <si>
    <t>27分</t>
    <rPh sb="2" eb="3">
      <t>フン</t>
    </rPh>
    <phoneticPr fontId="2"/>
  </si>
  <si>
    <t>28分</t>
    <rPh sb="2" eb="3">
      <t>フン</t>
    </rPh>
    <phoneticPr fontId="2"/>
  </si>
  <si>
    <t>29分</t>
    <rPh sb="2" eb="3">
      <t>フン</t>
    </rPh>
    <phoneticPr fontId="2"/>
  </si>
  <si>
    <t>30分</t>
    <rPh sb="2" eb="3">
      <t>フン</t>
    </rPh>
    <phoneticPr fontId="2"/>
  </si>
  <si>
    <t>31分</t>
    <rPh sb="2" eb="3">
      <t>フン</t>
    </rPh>
    <phoneticPr fontId="2"/>
  </si>
  <si>
    <t>32分</t>
    <rPh sb="2" eb="3">
      <t>フン</t>
    </rPh>
    <phoneticPr fontId="2"/>
  </si>
  <si>
    <t>33分</t>
    <rPh sb="2" eb="3">
      <t>フン</t>
    </rPh>
    <phoneticPr fontId="2"/>
  </si>
  <si>
    <t>34分</t>
    <rPh sb="2" eb="3">
      <t>フン</t>
    </rPh>
    <phoneticPr fontId="2"/>
  </si>
  <si>
    <t>35分</t>
    <rPh sb="2" eb="3">
      <t>フン</t>
    </rPh>
    <phoneticPr fontId="2"/>
  </si>
  <si>
    <t>36分</t>
    <rPh sb="2" eb="3">
      <t>フン</t>
    </rPh>
    <phoneticPr fontId="2"/>
  </si>
  <si>
    <t>37分</t>
    <rPh sb="2" eb="3">
      <t>フン</t>
    </rPh>
    <phoneticPr fontId="2"/>
  </si>
  <si>
    <t>38分</t>
    <rPh sb="2" eb="3">
      <t>フン</t>
    </rPh>
    <phoneticPr fontId="2"/>
  </si>
  <si>
    <t>39分</t>
    <rPh sb="2" eb="3">
      <t>フン</t>
    </rPh>
    <phoneticPr fontId="2"/>
  </si>
  <si>
    <t>40分</t>
    <rPh sb="2" eb="3">
      <t>フン</t>
    </rPh>
    <phoneticPr fontId="2"/>
  </si>
  <si>
    <t>41分</t>
    <rPh sb="2" eb="3">
      <t>フン</t>
    </rPh>
    <phoneticPr fontId="2"/>
  </si>
  <si>
    <t>42分</t>
    <rPh sb="2" eb="3">
      <t>フン</t>
    </rPh>
    <phoneticPr fontId="2"/>
  </si>
  <si>
    <t>43分</t>
    <rPh sb="2" eb="3">
      <t>フン</t>
    </rPh>
    <phoneticPr fontId="2"/>
  </si>
  <si>
    <t>44分</t>
    <rPh sb="2" eb="3">
      <t>フン</t>
    </rPh>
    <phoneticPr fontId="2"/>
  </si>
  <si>
    <t>45分</t>
    <rPh sb="2" eb="3">
      <t>フン</t>
    </rPh>
    <phoneticPr fontId="2"/>
  </si>
  <si>
    <t>46分</t>
    <rPh sb="2" eb="3">
      <t>フン</t>
    </rPh>
    <phoneticPr fontId="2"/>
  </si>
  <si>
    <t>47分</t>
    <rPh sb="2" eb="3">
      <t>フン</t>
    </rPh>
    <phoneticPr fontId="2"/>
  </si>
  <si>
    <t>48分</t>
    <rPh sb="2" eb="3">
      <t>フン</t>
    </rPh>
    <phoneticPr fontId="2"/>
  </si>
  <si>
    <t>49分</t>
    <rPh sb="2" eb="3">
      <t>フン</t>
    </rPh>
    <phoneticPr fontId="2"/>
  </si>
  <si>
    <t>50分</t>
    <rPh sb="2" eb="3">
      <t>フン</t>
    </rPh>
    <phoneticPr fontId="2"/>
  </si>
  <si>
    <t>51分</t>
    <rPh sb="2" eb="3">
      <t>フン</t>
    </rPh>
    <phoneticPr fontId="2"/>
  </si>
  <si>
    <t>52分</t>
    <rPh sb="2" eb="3">
      <t>フン</t>
    </rPh>
    <phoneticPr fontId="2"/>
  </si>
  <si>
    <t>53分</t>
    <rPh sb="2" eb="3">
      <t>フン</t>
    </rPh>
    <phoneticPr fontId="2"/>
  </si>
  <si>
    <t>54分</t>
    <rPh sb="2" eb="3">
      <t>フン</t>
    </rPh>
    <phoneticPr fontId="2"/>
  </si>
  <si>
    <t>55分</t>
    <rPh sb="2" eb="3">
      <t>フン</t>
    </rPh>
    <phoneticPr fontId="2"/>
  </si>
  <si>
    <t>56分</t>
    <rPh sb="2" eb="3">
      <t>フン</t>
    </rPh>
    <phoneticPr fontId="2"/>
  </si>
  <si>
    <t>57分</t>
    <rPh sb="2" eb="3">
      <t>フン</t>
    </rPh>
    <phoneticPr fontId="2"/>
  </si>
  <si>
    <t>58分</t>
    <rPh sb="2" eb="3">
      <t>フン</t>
    </rPh>
    <phoneticPr fontId="2"/>
  </si>
  <si>
    <t>59分</t>
    <rPh sb="2" eb="3">
      <t>フン</t>
    </rPh>
    <phoneticPr fontId="2"/>
  </si>
  <si>
    <t>賠償責任保険・傷害保険</t>
    <rPh sb="0" eb="2">
      <t>バイショウ</t>
    </rPh>
    <rPh sb="2" eb="4">
      <t>セキニン</t>
    </rPh>
    <rPh sb="4" eb="6">
      <t>ホケン</t>
    </rPh>
    <rPh sb="7" eb="9">
      <t>ショウガイ</t>
    </rPh>
    <rPh sb="9" eb="11">
      <t>ホケン</t>
    </rPh>
    <phoneticPr fontId="2"/>
  </si>
  <si>
    <t>利用者から利用申込みがあった場合に、定員数までは、職員が不足していることを理由に保育の提供を断らず受け入れているか。</t>
    <rPh sb="0" eb="3">
      <t>リヨウシャ</t>
    </rPh>
    <rPh sb="5" eb="7">
      <t>リヨウ</t>
    </rPh>
    <rPh sb="7" eb="8">
      <t>モウ</t>
    </rPh>
    <rPh sb="8" eb="9">
      <t>コ</t>
    </rPh>
    <rPh sb="14" eb="16">
      <t>バアイ</t>
    </rPh>
    <rPh sb="18" eb="21">
      <t>テイインスウ</t>
    </rPh>
    <rPh sb="25" eb="27">
      <t>ショクイン</t>
    </rPh>
    <rPh sb="28" eb="30">
      <t>フソク</t>
    </rPh>
    <rPh sb="37" eb="39">
      <t>リユウ</t>
    </rPh>
    <rPh sb="40" eb="42">
      <t>ホイク</t>
    </rPh>
    <rPh sb="43" eb="45">
      <t>テイキョウ</t>
    </rPh>
    <rPh sb="46" eb="47">
      <t>コトワ</t>
    </rPh>
    <rPh sb="49" eb="50">
      <t>ウ</t>
    </rPh>
    <rPh sb="51" eb="52">
      <t>イ</t>
    </rPh>
    <phoneticPr fontId="2"/>
  </si>
  <si>
    <t>　　※　職員不足を理由に保育の提供を断っている場合は直ちに改善してください。</t>
    <rPh sb="4" eb="6">
      <t>ショクイン</t>
    </rPh>
    <rPh sb="6" eb="8">
      <t>フソク</t>
    </rPh>
    <rPh sb="9" eb="11">
      <t>リユウ</t>
    </rPh>
    <rPh sb="12" eb="14">
      <t>ホイク</t>
    </rPh>
    <rPh sb="15" eb="17">
      <t>テイキョウ</t>
    </rPh>
    <rPh sb="18" eb="19">
      <t>コトワ</t>
    </rPh>
    <rPh sb="23" eb="25">
      <t>バアイ</t>
    </rPh>
    <rPh sb="26" eb="27">
      <t>タダ</t>
    </rPh>
    <rPh sb="29" eb="31">
      <t>カイゼン</t>
    </rPh>
    <phoneticPr fontId="2"/>
  </si>
  <si>
    <t>入園申込み</t>
    <rPh sb="0" eb="2">
      <t>ニュウエン</t>
    </rPh>
    <rPh sb="2" eb="3">
      <t>モウ</t>
    </rPh>
    <rPh sb="3" eb="4">
      <t>コ</t>
    </rPh>
    <phoneticPr fontId="2"/>
  </si>
  <si>
    <t>保育従事職員の
配置基準（原則）</t>
    <rPh sb="0" eb="2">
      <t>ホイク</t>
    </rPh>
    <rPh sb="2" eb="4">
      <t>ジュウジ</t>
    </rPh>
    <rPh sb="4" eb="6">
      <t>ショクイン</t>
    </rPh>
    <rPh sb="8" eb="10">
      <t>ハイチ</t>
    </rPh>
    <rPh sb="10" eb="12">
      <t>キジュン</t>
    </rPh>
    <rPh sb="13" eb="15">
      <t>ゲンソク</t>
    </rPh>
    <phoneticPr fontId="2"/>
  </si>
  <si>
    <t>医師名</t>
    <rPh sb="0" eb="2">
      <t>イシ</t>
    </rPh>
    <rPh sb="2" eb="3">
      <t>メイ</t>
    </rPh>
    <phoneticPr fontId="2"/>
  </si>
  <si>
    <t>過去の行政処分について</t>
    <rPh sb="0" eb="2">
      <t>カコ</t>
    </rPh>
    <rPh sb="3" eb="5">
      <t>ギョウセイ</t>
    </rPh>
    <rPh sb="5" eb="7">
      <t>ショブン</t>
    </rPh>
    <phoneticPr fontId="2"/>
  </si>
  <si>
    <t>事業停止命令</t>
    <phoneticPr fontId="2"/>
  </si>
  <si>
    <t>施設閉鎖命令</t>
    <phoneticPr fontId="2"/>
  </si>
  <si>
    <t>その他（ブランコ、滑り台など）</t>
    <rPh sb="2" eb="3">
      <t>タ</t>
    </rPh>
    <rPh sb="9" eb="10">
      <t>スベ</t>
    </rPh>
    <rPh sb="11" eb="12">
      <t>ダイ</t>
    </rPh>
    <phoneticPr fontId="2"/>
  </si>
  <si>
    <t>1 施設概要</t>
    <rPh sb="2" eb="4">
      <t>シセツ</t>
    </rPh>
    <rPh sb="4" eb="6">
      <t>ガイヨウ</t>
    </rPh>
    <phoneticPr fontId="2"/>
  </si>
  <si>
    <t>２　契約時間と保育料</t>
    <rPh sb="2" eb="4">
      <t>ケイヤク</t>
    </rPh>
    <rPh sb="4" eb="6">
      <t>ジカン</t>
    </rPh>
    <rPh sb="7" eb="10">
      <t>ホイクリョウ</t>
    </rPh>
    <phoneticPr fontId="2"/>
  </si>
  <si>
    <t>４　職員の配置状況</t>
    <rPh sb="2" eb="4">
      <t>ショクイン</t>
    </rPh>
    <rPh sb="5" eb="7">
      <t>ハイチ</t>
    </rPh>
    <rPh sb="7" eb="9">
      <t>ジョウキョウ</t>
    </rPh>
    <phoneticPr fontId="2"/>
  </si>
  <si>
    <t>５　保育室等の状況</t>
    <rPh sb="2" eb="5">
      <t>ホイクシツ</t>
    </rPh>
    <rPh sb="5" eb="6">
      <t>トウ</t>
    </rPh>
    <rPh sb="7" eb="9">
      <t>ジョウキョウ</t>
    </rPh>
    <phoneticPr fontId="2"/>
  </si>
  <si>
    <t>６　保育内容等</t>
    <rPh sb="2" eb="4">
      <t>ホイク</t>
    </rPh>
    <rPh sb="4" eb="6">
      <t>ナイヨウ</t>
    </rPh>
    <rPh sb="6" eb="7">
      <t>トウ</t>
    </rPh>
    <phoneticPr fontId="2"/>
  </si>
  <si>
    <t>７　その他</t>
    <rPh sb="4" eb="5">
      <t>ホカ</t>
    </rPh>
    <phoneticPr fontId="2"/>
  </si>
  <si>
    <t>全体的な計画の作成の有無</t>
    <rPh sb="0" eb="3">
      <t>ゼンタイテキ</t>
    </rPh>
    <rPh sb="4" eb="6">
      <t>ケイカク</t>
    </rPh>
    <rPh sb="7" eb="9">
      <t>サクセイ</t>
    </rPh>
    <rPh sb="10" eb="12">
      <t>ウム</t>
    </rPh>
    <phoneticPr fontId="2"/>
  </si>
  <si>
    <t>　２　必要な面積　</t>
    <rPh sb="3" eb="5">
      <t>ヒツヨウ</t>
    </rPh>
    <rPh sb="6" eb="8">
      <t>メンセキ</t>
    </rPh>
    <phoneticPr fontId="2"/>
  </si>
  <si>
    <t>　１　認証時の面積（内容変更届により変更した場合はその面積）</t>
    <rPh sb="3" eb="6">
      <t>ニンショウジ</t>
    </rPh>
    <rPh sb="7" eb="9">
      <t>メンセキ</t>
    </rPh>
    <rPh sb="10" eb="15">
      <t>ナイヨウヘンコウトドケ</t>
    </rPh>
    <rPh sb="18" eb="20">
      <t>ヘンコウ</t>
    </rPh>
    <rPh sb="22" eb="24">
      <t>バアイ</t>
    </rPh>
    <rPh sb="27" eb="29">
      <t>メンセキ</t>
    </rPh>
    <phoneticPr fontId="2"/>
  </si>
  <si>
    <t>　</t>
    <phoneticPr fontId="2"/>
  </si>
  <si>
    <t>・例：体温計、水枕、外用・消毒薬、絆創膏　</t>
    <rPh sb="1" eb="2">
      <t>レイ</t>
    </rPh>
    <rPh sb="3" eb="6">
      <t>タイオンケイ</t>
    </rPh>
    <rPh sb="7" eb="9">
      <t>ミズマクラ</t>
    </rPh>
    <rPh sb="10" eb="12">
      <t>ガイヨウ</t>
    </rPh>
    <rPh sb="13" eb="16">
      <t>ショウドクヤク</t>
    </rPh>
    <rPh sb="17" eb="20">
      <t>バンソウコウ</t>
    </rPh>
    <phoneticPr fontId="2"/>
  </si>
  <si>
    <t xml:space="preserve">  出欠簿等（児童の出欠状況を確認する帳簿）</t>
    <rPh sb="2" eb="4">
      <t>シュッケツ</t>
    </rPh>
    <rPh sb="4" eb="5">
      <t>ボ</t>
    </rPh>
    <rPh sb="5" eb="6">
      <t>トウ</t>
    </rPh>
    <rPh sb="7" eb="9">
      <t>ジドウ</t>
    </rPh>
    <rPh sb="10" eb="12">
      <t>シュッケツ</t>
    </rPh>
    <rPh sb="12" eb="14">
      <t>ジョウキョウ</t>
    </rPh>
    <rPh sb="15" eb="17">
      <t>カクニン</t>
    </rPh>
    <rPh sb="19" eb="21">
      <t>チョウボ</t>
    </rPh>
    <phoneticPr fontId="2"/>
  </si>
  <si>
    <t>当日の勤務状況</t>
    <rPh sb="0" eb="2">
      <t>トウジツ</t>
    </rPh>
    <rPh sb="3" eb="5">
      <t>キンム</t>
    </rPh>
    <rPh sb="5" eb="7">
      <t>ジョウキョウ</t>
    </rPh>
    <phoneticPr fontId="2"/>
  </si>
  <si>
    <t>勤務</t>
    <rPh sb="0" eb="2">
      <t>キンム</t>
    </rPh>
    <phoneticPr fontId="2"/>
  </si>
  <si>
    <t>期のみ</t>
    <rPh sb="0" eb="1">
      <t>キ</t>
    </rPh>
    <phoneticPr fontId="2"/>
  </si>
  <si>
    <t>0歳内訳</t>
    <rPh sb="1" eb="2">
      <t>サイ</t>
    </rPh>
    <rPh sb="2" eb="4">
      <t>ウチワケ</t>
    </rPh>
    <phoneticPr fontId="2"/>
  </si>
  <si>
    <t>1歳内訳</t>
    <rPh sb="1" eb="2">
      <t>サイ</t>
    </rPh>
    <rPh sb="2" eb="4">
      <t>ウチワケ</t>
    </rPh>
    <phoneticPr fontId="2"/>
  </si>
  <si>
    <t>2歳内訳</t>
    <rPh sb="1" eb="2">
      <t>サイ</t>
    </rPh>
    <rPh sb="2" eb="4">
      <t>ウチワケ</t>
    </rPh>
    <phoneticPr fontId="2"/>
  </si>
  <si>
    <t>3歳内訳</t>
    <rPh sb="1" eb="2">
      <t>サイ</t>
    </rPh>
    <rPh sb="2" eb="4">
      <t>ウチワケ</t>
    </rPh>
    <phoneticPr fontId="2"/>
  </si>
  <si>
    <t>4歳以上内訳</t>
    <rPh sb="1" eb="2">
      <t>サイ</t>
    </rPh>
    <rPh sb="2" eb="4">
      <t>イジョウ</t>
    </rPh>
    <rPh sb="4" eb="6">
      <t>ウチワケ</t>
    </rPh>
    <phoneticPr fontId="2"/>
  </si>
  <si>
    <t>長期的指導計画を作成している該当部分を選択してください。</t>
    <rPh sb="0" eb="3">
      <t>チョウキテキ</t>
    </rPh>
    <rPh sb="3" eb="5">
      <t>シドウ</t>
    </rPh>
    <rPh sb="5" eb="7">
      <t>ケイカク</t>
    </rPh>
    <rPh sb="8" eb="10">
      <t>サクセイ</t>
    </rPh>
    <rPh sb="14" eb="16">
      <t>ガイトウ</t>
    </rPh>
    <rPh sb="16" eb="18">
      <t>ブブン</t>
    </rPh>
    <rPh sb="19" eb="21">
      <t>センタク</t>
    </rPh>
    <phoneticPr fontId="2"/>
  </si>
  <si>
    <t>短期的指導計画を作成している該当部分を選択してください。</t>
    <rPh sb="0" eb="2">
      <t>タンキ</t>
    </rPh>
    <rPh sb="2" eb="3">
      <t>テキ</t>
    </rPh>
    <rPh sb="3" eb="5">
      <t>シドウ</t>
    </rPh>
    <rPh sb="5" eb="7">
      <t>ケイカク</t>
    </rPh>
    <rPh sb="8" eb="10">
      <t>サクセイ</t>
    </rPh>
    <rPh sb="14" eb="16">
      <t>ガイトウ</t>
    </rPh>
    <rPh sb="16" eb="18">
      <t>ブブン</t>
    </rPh>
    <rPh sb="19" eb="21">
      <t>センタク</t>
    </rPh>
    <phoneticPr fontId="2"/>
  </si>
  <si>
    <t>医療機関名</t>
    <rPh sb="0" eb="2">
      <t>イリョウ</t>
    </rPh>
    <rPh sb="2" eb="4">
      <t>キカン</t>
    </rPh>
    <rPh sb="4" eb="5">
      <t>メイ</t>
    </rPh>
    <phoneticPr fontId="2"/>
  </si>
  <si>
    <t>入所時に健康診断を実施するか、母子手帳の写し（4か月以内に健診を受診している場合に限る）を確認</t>
    <rPh sb="0" eb="2">
      <t>ニュウショ</t>
    </rPh>
    <rPh sb="2" eb="3">
      <t>ジ</t>
    </rPh>
    <rPh sb="4" eb="6">
      <t>ケンコウ</t>
    </rPh>
    <rPh sb="6" eb="8">
      <t>シンダン</t>
    </rPh>
    <rPh sb="9" eb="11">
      <t>ジッシ</t>
    </rPh>
    <rPh sb="15" eb="17">
      <t>ボシ</t>
    </rPh>
    <rPh sb="17" eb="19">
      <t>テチョウ</t>
    </rPh>
    <rPh sb="20" eb="21">
      <t>ウツ</t>
    </rPh>
    <rPh sb="25" eb="26">
      <t>ゲツ</t>
    </rPh>
    <rPh sb="26" eb="28">
      <t>イナイ</t>
    </rPh>
    <rPh sb="29" eb="31">
      <t>ケンシン</t>
    </rPh>
    <rPh sb="32" eb="34">
      <t>ジュシン</t>
    </rPh>
    <rPh sb="38" eb="40">
      <t>バアイ</t>
    </rPh>
    <rPh sb="41" eb="42">
      <t>カギ</t>
    </rPh>
    <rPh sb="45" eb="47">
      <t>カクニン</t>
    </rPh>
    <phoneticPr fontId="2"/>
  </si>
  <si>
    <t>入所後は年2回以上健康診断を実施</t>
    <rPh sb="0" eb="2">
      <t>ニュウショ</t>
    </rPh>
    <rPh sb="2" eb="3">
      <t>ゴ</t>
    </rPh>
    <rPh sb="4" eb="5">
      <t>ネン</t>
    </rPh>
    <rPh sb="6" eb="9">
      <t>カイイジョウ</t>
    </rPh>
    <rPh sb="9" eb="11">
      <t>ケンコウ</t>
    </rPh>
    <rPh sb="11" eb="13">
      <t>シンダン</t>
    </rPh>
    <rPh sb="14" eb="16">
      <t>ジッシ</t>
    </rPh>
    <phoneticPr fontId="2"/>
  </si>
  <si>
    <t>採用後は年1回以上健康診断を実施</t>
    <rPh sb="0" eb="3">
      <t>サイヨウゴ</t>
    </rPh>
    <rPh sb="4" eb="5">
      <t>ネン</t>
    </rPh>
    <rPh sb="6" eb="9">
      <t>カイイジョウ</t>
    </rPh>
    <rPh sb="9" eb="11">
      <t>ケンコウ</t>
    </rPh>
    <rPh sb="11" eb="13">
      <t>シンダン</t>
    </rPh>
    <rPh sb="14" eb="16">
      <t>ジッシ</t>
    </rPh>
    <phoneticPr fontId="2"/>
  </si>
  <si>
    <t>医療機関
所在地</t>
    <rPh sb="0" eb="2">
      <t>イリョウ</t>
    </rPh>
    <rPh sb="2" eb="4">
      <t>キカン</t>
    </rPh>
    <rPh sb="5" eb="8">
      <t>ショザイチ</t>
    </rPh>
    <phoneticPr fontId="2"/>
  </si>
  <si>
    <t xml:space="preserve"> </t>
    <phoneticPr fontId="2"/>
  </si>
  <si>
    <t>仰向け寝　</t>
    <rPh sb="0" eb="2">
      <t>アオム</t>
    </rPh>
    <rPh sb="3" eb="4">
      <t>ネ</t>
    </rPh>
    <phoneticPr fontId="2"/>
  </si>
  <si>
    <t>　　※　未実施の場合は直ちに改善し、適切に訓練を実施してください。</t>
    <phoneticPr fontId="2"/>
  </si>
  <si>
    <t>防炎処理している</t>
    <rPh sb="0" eb="2">
      <t>ボウエン</t>
    </rPh>
    <rPh sb="2" eb="4">
      <t>ショリ</t>
    </rPh>
    <phoneticPr fontId="2"/>
  </si>
  <si>
    <t>防炎処理していない</t>
    <rPh sb="0" eb="2">
      <t>ボウエン</t>
    </rPh>
    <rPh sb="2" eb="4">
      <t>ショリ</t>
    </rPh>
    <phoneticPr fontId="2"/>
  </si>
  <si>
    <t>週休日・休暇</t>
    <rPh sb="0" eb="2">
      <t>シュウキュウ</t>
    </rPh>
    <rPh sb="2" eb="3">
      <t>ヒ</t>
    </rPh>
    <rPh sb="4" eb="6">
      <t>キュウカ</t>
    </rPh>
    <phoneticPr fontId="2"/>
  </si>
  <si>
    <t>　　</t>
    <phoneticPr fontId="2"/>
  </si>
  <si>
    <t>定員</t>
    <rPh sb="0" eb="2">
      <t>テイイン</t>
    </rPh>
    <phoneticPr fontId="2"/>
  </si>
  <si>
    <t>常勤職員の
所定労働時間数
（週当たり）
⑨</t>
    <phoneticPr fontId="2"/>
  </si>
  <si>
    <t>個人別指導計画の作成（３歳未満児）の有無</t>
    <rPh sb="0" eb="2">
      <t>コジン</t>
    </rPh>
    <rPh sb="2" eb="3">
      <t>ベツ</t>
    </rPh>
    <rPh sb="3" eb="5">
      <t>シドウ</t>
    </rPh>
    <rPh sb="5" eb="7">
      <t>ケイカク</t>
    </rPh>
    <rPh sb="8" eb="10">
      <t>サクセイ</t>
    </rPh>
    <rPh sb="18" eb="20">
      <t>ウム</t>
    </rPh>
    <phoneticPr fontId="2"/>
  </si>
  <si>
    <t>玩具（種類を記入）</t>
    <rPh sb="0" eb="2">
      <t>ガング</t>
    </rPh>
    <rPh sb="3" eb="5">
      <t>シュルイ</t>
    </rPh>
    <rPh sb="6" eb="8">
      <t>キニュウ</t>
    </rPh>
    <phoneticPr fontId="2"/>
  </si>
  <si>
    <t>楽器（種類を記入）</t>
    <rPh sb="0" eb="2">
      <t>ガッキ</t>
    </rPh>
    <rPh sb="3" eb="5">
      <t>シュルイ</t>
    </rPh>
    <rPh sb="6" eb="8">
      <t>キニュウ</t>
    </rPh>
    <phoneticPr fontId="2"/>
  </si>
  <si>
    <t>絵本（有無のみ選択）</t>
    <rPh sb="0" eb="2">
      <t>エホン</t>
    </rPh>
    <rPh sb="3" eb="5">
      <t>ウム</t>
    </rPh>
    <rPh sb="7" eb="9">
      <t>センタク</t>
    </rPh>
    <phoneticPr fontId="2"/>
  </si>
  <si>
    <t xml:space="preserve"> 保育室の清掃方法・回数（1日あたり）</t>
    <rPh sb="1" eb="4">
      <t>ホイクシツ</t>
    </rPh>
    <rPh sb="5" eb="7">
      <t>セイソウ</t>
    </rPh>
    <rPh sb="7" eb="9">
      <t>ホウホウ</t>
    </rPh>
    <rPh sb="10" eb="12">
      <t>カイスウ</t>
    </rPh>
    <rPh sb="14" eb="15">
      <t>ヒ</t>
    </rPh>
    <phoneticPr fontId="2"/>
  </si>
  <si>
    <t xml:space="preserve"> 便所の清掃方法・回数(1日あたり）</t>
    <rPh sb="1" eb="3">
      <t>ベンジョ</t>
    </rPh>
    <rPh sb="4" eb="6">
      <t>セイソウ</t>
    </rPh>
    <rPh sb="6" eb="8">
      <t>ホウホウ</t>
    </rPh>
    <rPh sb="9" eb="11">
      <t>カイスウ</t>
    </rPh>
    <rPh sb="13" eb="14">
      <t>ヒ</t>
    </rPh>
    <phoneticPr fontId="2"/>
  </si>
  <si>
    <t xml:space="preserve"> 調理室の清掃方法・回数(1日あたり）</t>
    <rPh sb="1" eb="4">
      <t>チョウリシツ</t>
    </rPh>
    <rPh sb="5" eb="7">
      <t>セイソウ</t>
    </rPh>
    <rPh sb="7" eb="9">
      <t>ホウホウ</t>
    </rPh>
    <rPh sb="10" eb="12">
      <t>カイスウ</t>
    </rPh>
    <rPh sb="14" eb="15">
      <t>ヒ</t>
    </rPh>
    <phoneticPr fontId="2"/>
  </si>
  <si>
    <t xml:space="preserve"> 食器・器具の消毒・乾燥・保管方法</t>
    <rPh sb="1" eb="3">
      <t>ショッキ</t>
    </rPh>
    <rPh sb="4" eb="6">
      <t>キグ</t>
    </rPh>
    <rPh sb="7" eb="9">
      <t>ショウドク</t>
    </rPh>
    <rPh sb="10" eb="12">
      <t>カンソウ</t>
    </rPh>
    <rPh sb="13" eb="15">
      <t>ホカン</t>
    </rPh>
    <rPh sb="15" eb="17">
      <t>ホウホウ</t>
    </rPh>
    <phoneticPr fontId="2"/>
  </si>
  <si>
    <t xml:space="preserve"> 哺乳瓶・乳首・スプーン等の消毒・乾燥・保管方法</t>
    <rPh sb="1" eb="3">
      <t>ホニュウ</t>
    </rPh>
    <rPh sb="3" eb="4">
      <t>ビン</t>
    </rPh>
    <rPh sb="5" eb="7">
      <t>チクビ</t>
    </rPh>
    <rPh sb="12" eb="13">
      <t>トウ</t>
    </rPh>
    <rPh sb="14" eb="16">
      <t>ショウドク</t>
    </rPh>
    <rPh sb="17" eb="19">
      <t>カンソウ</t>
    </rPh>
    <rPh sb="20" eb="22">
      <t>ホカン</t>
    </rPh>
    <rPh sb="22" eb="24">
      <t>ホウホウ</t>
    </rPh>
    <phoneticPr fontId="2"/>
  </si>
  <si>
    <t>採用時の実施</t>
    <rPh sb="0" eb="3">
      <t>サイヨウジ</t>
    </rPh>
    <rPh sb="4" eb="6">
      <t>ジッシ</t>
    </rPh>
    <phoneticPr fontId="2"/>
  </si>
  <si>
    <t>備えられている医薬品（品名を記入）</t>
    <rPh sb="0" eb="1">
      <t>ソナ</t>
    </rPh>
    <rPh sb="7" eb="10">
      <t>イヤクヒン</t>
    </rPh>
    <rPh sb="11" eb="13">
      <t>ヒンメイ</t>
    </rPh>
    <rPh sb="14" eb="16">
      <t>キニュウ</t>
    </rPh>
    <phoneticPr fontId="2"/>
  </si>
  <si>
    <t xml:space="preserve">  職員名簿又は職員の履歴書を備えている　</t>
    <rPh sb="2" eb="4">
      <t>ショクイン</t>
    </rPh>
    <rPh sb="4" eb="6">
      <t>メイボ</t>
    </rPh>
    <rPh sb="6" eb="7">
      <t>マタ</t>
    </rPh>
    <rPh sb="8" eb="10">
      <t>ショクイン</t>
    </rPh>
    <rPh sb="11" eb="14">
      <t>リレキショ</t>
    </rPh>
    <rPh sb="15" eb="16">
      <t>ソナ</t>
    </rPh>
    <phoneticPr fontId="2"/>
  </si>
  <si>
    <t>設置者が過去に児童福祉法第59条第5項の命令を受けたことはあるか
※命令を受けたことがある場合は、命令の内容を選択してください。</t>
    <rPh sb="34" eb="36">
      <t>メイレイ</t>
    </rPh>
    <rPh sb="37" eb="38">
      <t>ウ</t>
    </rPh>
    <rPh sb="45" eb="47">
      <t>バアイ</t>
    </rPh>
    <rPh sb="49" eb="51">
      <t>メイレイ</t>
    </rPh>
    <rPh sb="52" eb="54">
      <t>ナイヨウ</t>
    </rPh>
    <rPh sb="55" eb="57">
      <t>センタク</t>
    </rPh>
    <phoneticPr fontId="2"/>
  </si>
  <si>
    <t>　②４８時間以上冷蔵庫で保管している。</t>
    <rPh sb="4" eb="6">
      <t>ジカン</t>
    </rPh>
    <rPh sb="6" eb="8">
      <t>イジョウ</t>
    </rPh>
    <rPh sb="8" eb="11">
      <t>レイゾウコ</t>
    </rPh>
    <rPh sb="12" eb="14">
      <t>ホカン</t>
    </rPh>
    <phoneticPr fontId="2"/>
  </si>
  <si>
    <t>とうきょうホイク園</t>
    <rPh sb="8" eb="9">
      <t>エン</t>
    </rPh>
    <phoneticPr fontId="2"/>
  </si>
  <si>
    <t>03-5320-4212</t>
    <phoneticPr fontId="2"/>
  </si>
  <si>
    <t>A</t>
  </si>
  <si>
    <t>163</t>
    <phoneticPr fontId="2"/>
  </si>
  <si>
    <t>8001</t>
    <phoneticPr fontId="2"/>
  </si>
  <si>
    <t>東京　花子</t>
    <rPh sb="0" eb="2">
      <t>トウキョウ</t>
    </rPh>
    <rPh sb="3" eb="5">
      <t>ハナコ</t>
    </rPh>
    <phoneticPr fontId="2"/>
  </si>
  <si>
    <t>5321</t>
    <phoneticPr fontId="2"/>
  </si>
  <si>
    <t>1111</t>
    <phoneticPr fontId="2"/>
  </si>
  <si>
    <t>1234</t>
    <phoneticPr fontId="2"/>
  </si>
  <si>
    <t>ninshouhoiku@section.metro.tokyo.jp</t>
    <phoneticPr fontId="2"/>
  </si>
  <si>
    <t>JR</t>
    <phoneticPr fontId="2"/>
  </si>
  <si>
    <t>都庁　太郎</t>
    <rPh sb="0" eb="2">
      <t>トチョウ</t>
    </rPh>
    <rPh sb="3" eb="5">
      <t>タロウ</t>
    </rPh>
    <phoneticPr fontId="2"/>
  </si>
  <si>
    <t>0000</t>
    <phoneticPr fontId="2"/>
  </si>
  <si>
    <t>00</t>
  </si>
  <si>
    <t>はい</t>
  </si>
  <si>
    <t>積み木、ままごとセット</t>
    <rPh sb="0" eb="1">
      <t>ツ</t>
    </rPh>
    <rPh sb="2" eb="3">
      <t>キ</t>
    </rPh>
    <phoneticPr fontId="2"/>
  </si>
  <si>
    <t>机・椅子</t>
    <rPh sb="0" eb="1">
      <t>ツクエ</t>
    </rPh>
    <rPh sb="2" eb="4">
      <t>イス</t>
    </rPh>
    <phoneticPr fontId="2"/>
  </si>
  <si>
    <t>①</t>
  </si>
  <si>
    <t>余裕がある場合のみ同室で実施</t>
  </si>
  <si>
    <t>制服代</t>
    <rPh sb="0" eb="2">
      <t>セイフク</t>
    </rPh>
    <rPh sb="2" eb="3">
      <t>ダイ</t>
    </rPh>
    <phoneticPr fontId="2"/>
  </si>
  <si>
    <t>死亡、後遺障害、障害</t>
    <rPh sb="0" eb="2">
      <t>シボウ</t>
    </rPh>
    <rPh sb="3" eb="5">
      <t>コウイ</t>
    </rPh>
    <rPh sb="5" eb="7">
      <t>ショウガイ</t>
    </rPh>
    <rPh sb="8" eb="10">
      <t>ショウガイ</t>
    </rPh>
    <phoneticPr fontId="2"/>
  </si>
  <si>
    <t>新宿　一郎</t>
    <rPh sb="0" eb="2">
      <t>シンジュク</t>
    </rPh>
    <rPh sb="3" eb="5">
      <t>イチロウ</t>
    </rPh>
    <phoneticPr fontId="2"/>
  </si>
  <si>
    <t>5555</t>
    <phoneticPr fontId="2"/>
  </si>
  <si>
    <t>6666</t>
    <phoneticPr fontId="2"/>
  </si>
  <si>
    <t>新宿クリニック</t>
    <rPh sb="0" eb="2">
      <t>シンジュク</t>
    </rPh>
    <phoneticPr fontId="2"/>
  </si>
  <si>
    <t>いいえ</t>
  </si>
  <si>
    <t>令和５</t>
    <rPh sb="0" eb="2">
      <t>レイワ</t>
    </rPh>
    <phoneticPr fontId="2"/>
  </si>
  <si>
    <t>６時間未満</t>
    <rPh sb="1" eb="3">
      <t>ジカン</t>
    </rPh>
    <rPh sb="3" eb="5">
      <t>ミマン</t>
    </rPh>
    <phoneticPr fontId="2"/>
  </si>
  <si>
    <t>６時間以上～８時間未満</t>
    <rPh sb="1" eb="3">
      <t>ジカン</t>
    </rPh>
    <rPh sb="3" eb="5">
      <t>イジョウ</t>
    </rPh>
    <rPh sb="7" eb="9">
      <t>ジカン</t>
    </rPh>
    <rPh sb="9" eb="11">
      <t>ミマン</t>
    </rPh>
    <phoneticPr fontId="2"/>
  </si>
  <si>
    <t>　学齢児（小学生）の受入</t>
    <rPh sb="1" eb="3">
      <t>ガクレイ</t>
    </rPh>
    <rPh sb="3" eb="4">
      <t>ジ</t>
    </rPh>
    <rPh sb="5" eb="8">
      <t>ショウガクセイ</t>
    </rPh>
    <rPh sb="10" eb="12">
      <t>ウケイレ</t>
    </rPh>
    <phoneticPr fontId="2"/>
  </si>
  <si>
    <t>平日のみ</t>
    <rPh sb="0" eb="2">
      <t>ヘイジツ</t>
    </rPh>
    <phoneticPr fontId="2"/>
  </si>
  <si>
    <r>
      <t xml:space="preserve">（B）
</t>
    </r>
    <r>
      <rPr>
        <sz val="10"/>
        <rFont val="Meiryo UI"/>
        <family val="3"/>
        <charset val="128"/>
      </rPr>
      <t>定員９０人以下は１人</t>
    </r>
    <rPh sb="4" eb="6">
      <t>テイイン</t>
    </rPh>
    <phoneticPr fontId="2"/>
  </si>
  <si>
    <r>
      <t xml:space="preserve">（A）＋（B）     </t>
    </r>
    <r>
      <rPr>
        <b/>
        <sz val="12"/>
        <rFont val="Meiryo UI"/>
        <family val="3"/>
        <charset val="128"/>
      </rPr>
      <t>　　③</t>
    </r>
    <phoneticPr fontId="2"/>
  </si>
  <si>
    <r>
      <t>（A）＋（B）</t>
    </r>
    <r>
      <rPr>
        <b/>
        <sz val="12"/>
        <rFont val="Meiryo UI"/>
        <family val="3"/>
        <charset val="128"/>
      </rPr>
      <t>　     　④</t>
    </r>
    <phoneticPr fontId="2"/>
  </si>
  <si>
    <r>
      <t>常勤職員</t>
    </r>
    <r>
      <rPr>
        <u val="double"/>
        <sz val="12"/>
        <rFont val="Meiryo UI"/>
        <family val="3"/>
        <charset val="128"/>
      </rPr>
      <t>以外</t>
    </r>
    <r>
      <rPr>
        <sz val="12"/>
        <rFont val="Meiryo UI"/>
        <family val="3"/>
        <charset val="128"/>
      </rPr>
      <t xml:space="preserve">
の職員</t>
    </r>
    <rPh sb="0" eb="2">
      <t>ジョウキン</t>
    </rPh>
    <rPh sb="2" eb="4">
      <t>ショクイン</t>
    </rPh>
    <rPh sb="4" eb="6">
      <t>イガイ</t>
    </rPh>
    <rPh sb="8" eb="10">
      <t>ショクイン</t>
    </rPh>
    <phoneticPr fontId="2"/>
  </si>
  <si>
    <r>
      <t>保育室での禁煙の厳守</t>
    </r>
    <r>
      <rPr>
        <sz val="12"/>
        <color indexed="10"/>
        <rFont val="Meiryo UI"/>
        <family val="3"/>
        <charset val="128"/>
      </rPr>
      <t>　</t>
    </r>
    <rPh sb="0" eb="3">
      <t>ホイクシツ</t>
    </rPh>
    <rPh sb="5" eb="7">
      <t>キンエン</t>
    </rPh>
    <rPh sb="8" eb="10">
      <t>ゲンシュ</t>
    </rPh>
    <phoneticPr fontId="2"/>
  </si>
  <si>
    <t>平日と土曜日</t>
    <rPh sb="0" eb="2">
      <t>ヘイジツ</t>
    </rPh>
    <rPh sb="3" eb="6">
      <t>ドヨウビ</t>
    </rPh>
    <phoneticPr fontId="2"/>
  </si>
  <si>
    <t>その他</t>
    <rPh sb="2" eb="3">
      <t>ホカ</t>
    </rPh>
    <phoneticPr fontId="2"/>
  </si>
  <si>
    <t>認証保育所内におけるその他の保育サービス等の状況</t>
    <rPh sb="0" eb="2">
      <t>ニンショウ</t>
    </rPh>
    <rPh sb="2" eb="4">
      <t>ホイク</t>
    </rPh>
    <rPh sb="4" eb="5">
      <t>ショ</t>
    </rPh>
    <rPh sb="5" eb="6">
      <t>ナイ</t>
    </rPh>
    <rPh sb="20" eb="21">
      <t>トウ</t>
    </rPh>
    <phoneticPr fontId="2"/>
  </si>
  <si>
    <t>東京都新宿区西新宿２－８－１</t>
    <rPh sb="0" eb="3">
      <t>トウキョウト</t>
    </rPh>
    <rPh sb="3" eb="6">
      <t>シンジュクク</t>
    </rPh>
    <rPh sb="6" eb="9">
      <t>ニシシンジュク</t>
    </rPh>
    <phoneticPr fontId="2"/>
  </si>
  <si>
    <t>ー</t>
    <phoneticPr fontId="2"/>
  </si>
  <si>
    <t>設置者
電話番号</t>
    <phoneticPr fontId="2"/>
  </si>
  <si>
    <t>月額保育料
※月１２０時間の
契約の場合</t>
    <rPh sb="0" eb="2">
      <t>ゲツガク</t>
    </rPh>
    <rPh sb="2" eb="5">
      <t>ホイクリョウ</t>
    </rPh>
    <rPh sb="7" eb="8">
      <t>ガツ</t>
    </rPh>
    <rPh sb="11" eb="13">
      <t>ジカン</t>
    </rPh>
    <rPh sb="15" eb="17">
      <t>ケイヤク</t>
    </rPh>
    <rPh sb="18" eb="20">
      <t>バアイ</t>
    </rPh>
    <phoneticPr fontId="2"/>
  </si>
  <si>
    <t>一時預かり
（１時間）</t>
    <rPh sb="0" eb="3">
      <t>イチジアズ</t>
    </rPh>
    <rPh sb="8" eb="10">
      <t>ジカン</t>
    </rPh>
    <phoneticPr fontId="2"/>
  </si>
  <si>
    <t xml:space="preserve">  </t>
    <phoneticPr fontId="2"/>
  </si>
  <si>
    <t>②保育料(消費税含む)とは別に昼食代、おやつ代(1回分)、損害保険料、施設使用料及び冷暖房費等を徴収する場合、これを月額保育料に算入します。　</t>
    <phoneticPr fontId="2"/>
  </si>
  <si>
    <t>　　　　</t>
    <phoneticPr fontId="2"/>
  </si>
  <si>
    <t>か月</t>
    <phoneticPr fontId="2"/>
  </si>
  <si>
    <t>子育て支援員・・・東京都が定めた研修（子育て支援員研修（地域保育コース：地域型保育））の基礎研修及び専門研修を修了し、 
                        保育や子育て支援分野の各事業等に従事する上で、必要な知識や技能等を修得したと認められる方</t>
    <phoneticPr fontId="2"/>
  </si>
  <si>
    <t>ピアノ、タンバリン</t>
    <phoneticPr fontId="2"/>
  </si>
  <si>
    <t>専用室で実施</t>
    <rPh sb="0" eb="3">
      <t>センヨウシツ</t>
    </rPh>
    <rPh sb="4" eb="6">
      <t>ジッシ</t>
    </rPh>
    <phoneticPr fontId="2"/>
  </si>
  <si>
    <t>設置者の行う
主な事業</t>
    <rPh sb="0" eb="3">
      <t>セッチシャ</t>
    </rPh>
    <rPh sb="4" eb="5">
      <t>オコナ</t>
    </rPh>
    <rPh sb="7" eb="8">
      <t>オモ</t>
    </rPh>
    <rPh sb="9" eb="11">
      <t>ジギョウ</t>
    </rPh>
    <phoneticPr fontId="2"/>
  </si>
  <si>
    <t xml:space="preserve">  検食の保存方法</t>
    <rPh sb="2" eb="4">
      <t>ケンショク</t>
    </rPh>
    <rPh sb="5" eb="7">
      <t>ホゾン</t>
    </rPh>
    <rPh sb="7" eb="9">
      <t>ホウホウ</t>
    </rPh>
    <phoneticPr fontId="2"/>
  </si>
  <si>
    <t>　①原材料及び調理済み食品を食品ごとに５０ｇ程度ずつ清潔な容器(ビニール袋等）に入れ、密封し、
     －２０℃以下で２週間以上保管している。　</t>
    <phoneticPr fontId="2"/>
  </si>
  <si>
    <t>検食の
保存方法</t>
    <rPh sb="0" eb="2">
      <t>ケンショク</t>
    </rPh>
    <rPh sb="4" eb="6">
      <t>ホゾン</t>
    </rPh>
    <rPh sb="6" eb="8">
      <t>ホウホウ</t>
    </rPh>
    <phoneticPr fontId="2"/>
  </si>
  <si>
    <t>実施（参加）</t>
    <rPh sb="0" eb="2">
      <t>ジッシ</t>
    </rPh>
    <rPh sb="3" eb="5">
      <t>サンカ</t>
    </rPh>
    <phoneticPr fontId="2"/>
  </si>
  <si>
    <t>不実施（不参加）</t>
    <rPh sb="0" eb="1">
      <t>フ</t>
    </rPh>
    <rPh sb="1" eb="3">
      <t>ジッシ</t>
    </rPh>
    <rPh sb="4" eb="7">
      <t>フサンカ</t>
    </rPh>
    <phoneticPr fontId="2"/>
  </si>
  <si>
    <t>実施（参加）・不実施（不参加）を選択→</t>
    <rPh sb="0" eb="2">
      <t>ジッシ</t>
    </rPh>
    <rPh sb="3" eb="5">
      <t>サンカ</t>
    </rPh>
    <rPh sb="7" eb="8">
      <t>フ</t>
    </rPh>
    <rPh sb="8" eb="10">
      <t>ジッシ</t>
    </rPh>
    <rPh sb="11" eb="14">
      <t>フサンカ</t>
    </rPh>
    <rPh sb="16" eb="18">
      <t>センタク</t>
    </rPh>
    <phoneticPr fontId="2"/>
  </si>
  <si>
    <t>　記入欄→</t>
    <rPh sb="1" eb="3">
      <t>キニュウ</t>
    </rPh>
    <rPh sb="3" eb="4">
      <t>ラン</t>
    </rPh>
    <phoneticPr fontId="2"/>
  </si>
  <si>
    <t>記入欄→</t>
    <rPh sb="0" eb="2">
      <t>キニュウ</t>
    </rPh>
    <rPh sb="2" eb="3">
      <t>ラン</t>
    </rPh>
    <phoneticPr fontId="2"/>
  </si>
  <si>
    <t>施設
電話番号</t>
    <rPh sb="0" eb="1">
      <t>シ</t>
    </rPh>
    <rPh sb="1" eb="2">
      <t>セツ</t>
    </rPh>
    <rPh sb="3" eb="5">
      <t>デンワ</t>
    </rPh>
    <rPh sb="5" eb="7">
      <t>バンゴウ</t>
    </rPh>
    <phoneticPr fontId="2"/>
  </si>
  <si>
    <t>有資格者・・・保育士、看護師、保健師及び助産師の資格を持っている職員数を記入してください。</t>
    <rPh sb="0" eb="4">
      <t>ユウシカクシャ</t>
    </rPh>
    <rPh sb="7" eb="10">
      <t>ホイクシ</t>
    </rPh>
    <rPh sb="11" eb="14">
      <t>カンゴシ</t>
    </rPh>
    <rPh sb="15" eb="18">
      <t>ホケンシ</t>
    </rPh>
    <rPh sb="18" eb="19">
      <t>オヨ</t>
    </rPh>
    <rPh sb="20" eb="23">
      <t>ジョサンシ</t>
    </rPh>
    <rPh sb="24" eb="26">
      <t>シカク</t>
    </rPh>
    <rPh sb="27" eb="28">
      <t>モ</t>
    </rPh>
    <rPh sb="32" eb="35">
      <t>ショクインスウ</t>
    </rPh>
    <phoneticPr fontId="2"/>
  </si>
  <si>
    <t>検討中（令和５年度実施予定）</t>
    <rPh sb="0" eb="3">
      <t>ケントウチュウ</t>
    </rPh>
    <rPh sb="4" eb="6">
      <t>レイワ</t>
    </rPh>
    <rPh sb="7" eb="9">
      <t>ネンド</t>
    </rPh>
    <rPh sb="9" eb="11">
      <t>ジッシ</t>
    </rPh>
    <rPh sb="11" eb="13">
      <t>ヨテイ</t>
    </rPh>
    <phoneticPr fontId="2"/>
  </si>
  <si>
    <t>検討中（時期未定）</t>
    <rPh sb="0" eb="3">
      <t>ケントウチュウ</t>
    </rPh>
    <rPh sb="4" eb="6">
      <t>ジキ</t>
    </rPh>
    <rPh sb="6" eb="8">
      <t>ミテイ</t>
    </rPh>
    <phoneticPr fontId="2"/>
  </si>
  <si>
    <t>東京都新宿区西新宿２－８－１－１２３４</t>
    <rPh sb="0" eb="3">
      <t>トウキョウト</t>
    </rPh>
    <rPh sb="3" eb="6">
      <t>シンジュクク</t>
    </rPh>
    <rPh sb="6" eb="9">
      <t>ニシシンジュク</t>
    </rPh>
    <phoneticPr fontId="2"/>
  </si>
  <si>
    <t>（１）職員に不足が生じた年月日</t>
    <rPh sb="3" eb="5">
      <t>ショクイン</t>
    </rPh>
    <rPh sb="6" eb="8">
      <t>フソク</t>
    </rPh>
    <rPh sb="9" eb="10">
      <t>ショウ</t>
    </rPh>
    <rPh sb="12" eb="13">
      <t>ネン</t>
    </rPh>
    <rPh sb="13" eb="15">
      <t>ガッピ</t>
    </rPh>
    <phoneticPr fontId="2"/>
  </si>
  <si>
    <t>（２）職員に不足が生じた原因</t>
    <rPh sb="3" eb="5">
      <t>ショクイン</t>
    </rPh>
    <rPh sb="6" eb="8">
      <t>フソク</t>
    </rPh>
    <rPh sb="9" eb="10">
      <t>ショウ</t>
    </rPh>
    <rPh sb="12" eb="14">
      <t>ゲンイン</t>
    </rPh>
    <phoneticPr fontId="2"/>
  </si>
  <si>
    <t>（３）職員が不足することを把握
　　　した年月日</t>
    <rPh sb="3" eb="5">
      <t>ショクイン</t>
    </rPh>
    <rPh sb="6" eb="8">
      <t>フソク</t>
    </rPh>
    <rPh sb="13" eb="15">
      <t>ハアク</t>
    </rPh>
    <rPh sb="21" eb="22">
      <t>ネン</t>
    </rPh>
    <rPh sb="22" eb="24">
      <t>ガッピ</t>
    </rPh>
    <phoneticPr fontId="2"/>
  </si>
  <si>
    <t>（４）（３）以降に行った改善策</t>
    <rPh sb="6" eb="8">
      <t>イコウ</t>
    </rPh>
    <rPh sb="9" eb="10">
      <t>オコ</t>
    </rPh>
    <rPh sb="12" eb="14">
      <t>カイゼン</t>
    </rPh>
    <rPh sb="14" eb="15">
      <t>サク</t>
    </rPh>
    <phoneticPr fontId="2"/>
  </si>
  <si>
    <t>（５）今後の見通し</t>
    <rPh sb="3" eb="5">
      <t>コンゴ</t>
    </rPh>
    <rPh sb="6" eb="8">
      <t>ミトオ</t>
    </rPh>
    <phoneticPr fontId="2"/>
  </si>
  <si>
    <t>定員数</t>
    <rPh sb="0" eb="2">
      <t>テイイン</t>
    </rPh>
    <rPh sb="2" eb="3">
      <t>スウ</t>
    </rPh>
    <phoneticPr fontId="2"/>
  </si>
  <si>
    <t>在籍数</t>
    <rPh sb="0" eb="2">
      <t>ザイセキ</t>
    </rPh>
    <rPh sb="2" eb="3">
      <t>スウ</t>
    </rPh>
    <phoneticPr fontId="2"/>
  </si>
  <si>
    <t>実施予定なし</t>
    <rPh sb="0" eb="2">
      <t>ジッシ</t>
    </rPh>
    <rPh sb="2" eb="4">
      <t>ヨテイ</t>
    </rPh>
    <phoneticPr fontId="2"/>
  </si>
  <si>
    <t>専用スぺ―ス（園児と共用室）で実施</t>
    <rPh sb="0" eb="2">
      <t>センヨウ</t>
    </rPh>
    <rPh sb="7" eb="9">
      <t>エンジ</t>
    </rPh>
    <rPh sb="10" eb="12">
      <t>キョウヨウ</t>
    </rPh>
    <rPh sb="12" eb="13">
      <t>シツ</t>
    </rPh>
    <rPh sb="15" eb="17">
      <t>ジッシ</t>
    </rPh>
    <phoneticPr fontId="2"/>
  </si>
  <si>
    <r>
      <t xml:space="preserve"> 　月160時間、月120時間の設定がない場合は</t>
    </r>
    <r>
      <rPr>
        <b/>
        <u/>
        <sz val="12"/>
        <rFont val="Meiryo UI"/>
        <family val="3"/>
        <charset val="128"/>
      </rPr>
      <t>空欄</t>
    </r>
    <r>
      <rPr>
        <sz val="12"/>
        <rFont val="Meiryo UI"/>
        <family val="3"/>
        <charset val="128"/>
      </rPr>
      <t>にしてください。</t>
    </r>
    <rPh sb="2" eb="3">
      <t>ツキ</t>
    </rPh>
    <rPh sb="6" eb="8">
      <t>ジカン</t>
    </rPh>
    <phoneticPr fontId="2"/>
  </si>
  <si>
    <t>　 月極めで220時間の設定がない場合は、延長保育時間を含め、保育時間が月に220時間となる場合の保育料金を試算して記入してください。</t>
    <rPh sb="21" eb="23">
      <t>エンチョウ</t>
    </rPh>
    <rPh sb="23" eb="25">
      <t>ホイク</t>
    </rPh>
    <rPh sb="25" eb="27">
      <t>ジカン</t>
    </rPh>
    <rPh sb="28" eb="29">
      <t>フク</t>
    </rPh>
    <rPh sb="31" eb="33">
      <t>ホイク</t>
    </rPh>
    <rPh sb="33" eb="35">
      <t>ジカン</t>
    </rPh>
    <rPh sb="36" eb="37">
      <t>ツキ</t>
    </rPh>
    <rPh sb="41" eb="43">
      <t>ジカン</t>
    </rPh>
    <phoneticPr fontId="2"/>
  </si>
  <si>
    <t>◆１　必要な保育従事職員の配置</t>
    <rPh sb="3" eb="5">
      <t>ヒツヨウ</t>
    </rPh>
    <rPh sb="6" eb="8">
      <t>ホイク</t>
    </rPh>
    <rPh sb="8" eb="10">
      <t>ジュウジ</t>
    </rPh>
    <rPh sb="10" eb="12">
      <t>ショクイン</t>
    </rPh>
    <rPh sb="13" eb="15">
      <t>ハイチ</t>
    </rPh>
    <phoneticPr fontId="2"/>
  </si>
  <si>
    <t>◆２　必要な保育士資格を有する常勤職員の配置</t>
    <rPh sb="3" eb="5">
      <t>ヒツヨウ</t>
    </rPh>
    <rPh sb="6" eb="8">
      <t>ホイク</t>
    </rPh>
    <rPh sb="8" eb="9">
      <t>シ</t>
    </rPh>
    <rPh sb="9" eb="11">
      <t>シカク</t>
    </rPh>
    <rPh sb="12" eb="13">
      <t>ユウ</t>
    </rPh>
    <rPh sb="15" eb="17">
      <t>ジョウキン</t>
    </rPh>
    <rPh sb="17" eb="19">
      <t>ショクイン</t>
    </rPh>
    <rPh sb="20" eb="22">
      <t>ハイチ</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</si>
  <si>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</si>
  <si>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</si>
  <si>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</si>
  <si>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</si>
  <si>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令和５年８月</t>
    <rPh sb="0" eb="2">
      <t>レイワ</t>
    </rPh>
    <rPh sb="3" eb="4">
      <t>ネン</t>
    </rPh>
    <rPh sb="5" eb="6">
      <t>ガツ</t>
    </rPh>
    <phoneticPr fontId="2"/>
  </si>
  <si>
    <t>令和５年９月</t>
    <rPh sb="0" eb="2">
      <t>レイワ</t>
    </rPh>
    <rPh sb="3" eb="4">
      <t>ネン</t>
    </rPh>
    <rPh sb="5" eb="6">
      <t>ガツ</t>
    </rPh>
    <phoneticPr fontId="2"/>
  </si>
  <si>
    <t>令和５年１０月</t>
    <rPh sb="0" eb="2">
      <t>レイワ</t>
    </rPh>
    <rPh sb="3" eb="4">
      <t>ネン</t>
    </rPh>
    <rPh sb="6" eb="7">
      <t>ガツ</t>
    </rPh>
    <phoneticPr fontId="2"/>
  </si>
  <si>
    <t>令和６</t>
    <rPh sb="0" eb="2">
      <t>レイワ</t>
    </rPh>
    <phoneticPr fontId="2"/>
  </si>
  <si>
    <t>検討中（令和６年度実施予定）</t>
    <rPh sb="0" eb="3">
      <t>ケントウチュウ</t>
    </rPh>
    <rPh sb="4" eb="6">
      <t>レイワ</t>
    </rPh>
    <rPh sb="7" eb="9">
      <t>ネンド</t>
    </rPh>
    <rPh sb="9" eb="11">
      <t>ジッシ</t>
    </rPh>
    <rPh sb="11" eb="13">
      <t>ヨテイ</t>
    </rPh>
    <phoneticPr fontId="2"/>
  </si>
  <si>
    <t>おやつ代（2回目以降）</t>
    <rPh sb="3" eb="4">
      <t>ダイ</t>
    </rPh>
    <rPh sb="6" eb="8">
      <t>カイメ</t>
    </rPh>
    <rPh sb="8" eb="10">
      <t>イコウ</t>
    </rPh>
    <phoneticPr fontId="2"/>
  </si>
  <si>
    <t>その他（英会話・リトミック等の受講料）</t>
    <rPh sb="2" eb="3">
      <t>タ</t>
    </rPh>
    <rPh sb="4" eb="7">
      <t>エイカイワ</t>
    </rPh>
    <rPh sb="13" eb="14">
      <t>トウ</t>
    </rPh>
    <rPh sb="15" eb="18">
      <t>ジュコウリョウ</t>
    </rPh>
    <phoneticPr fontId="2"/>
  </si>
  <si>
    <t>栄養士</t>
    <rPh sb="0" eb="3">
      <t>エイヨウシ</t>
    </rPh>
    <phoneticPr fontId="2"/>
  </si>
  <si>
    <t>場所</t>
    <rPh sb="0" eb="2">
      <t>バショ</t>
    </rPh>
    <phoneticPr fontId="2"/>
  </si>
  <si>
    <t>必要面積の確保の適・不適</t>
    <rPh sb="0" eb="2">
      <t>ヒツヨウ</t>
    </rPh>
    <rPh sb="2" eb="4">
      <t>メンセキ</t>
    </rPh>
    <rPh sb="5" eb="7">
      <t>カクホ</t>
    </rPh>
    <rPh sb="8" eb="9">
      <t>テキ</t>
    </rPh>
    <rPh sb="10" eb="12">
      <t>フテキ</t>
    </rPh>
    <phoneticPr fontId="2"/>
  </si>
  <si>
    <t>園庭</t>
    <rPh sb="0" eb="2">
      <t>エンテイ</t>
    </rPh>
    <phoneticPr fontId="2"/>
  </si>
  <si>
    <t>面積（㎡）</t>
    <rPh sb="0" eb="2">
      <t>メンセキ</t>
    </rPh>
    <phoneticPr fontId="2"/>
  </si>
  <si>
    <t>㎡</t>
    <phoneticPr fontId="2"/>
  </si>
  <si>
    <t>48時間未満</t>
    <rPh sb="2" eb="4">
      <t>ジカン</t>
    </rPh>
    <rPh sb="4" eb="6">
      <t>ミマン</t>
    </rPh>
    <phoneticPr fontId="2"/>
  </si>
  <si>
    <t>48時間以上120時間未満</t>
    <rPh sb="2" eb="4">
      <t>ジカン</t>
    </rPh>
    <rPh sb="4" eb="6">
      <t>イジョウ</t>
    </rPh>
    <rPh sb="9" eb="11">
      <t>ジカン</t>
    </rPh>
    <rPh sb="11" eb="13">
      <t>ミマン</t>
    </rPh>
    <phoneticPr fontId="2"/>
  </si>
  <si>
    <t>調理員</t>
    <rPh sb="0" eb="3">
      <t>チョウリイン</t>
    </rPh>
    <phoneticPr fontId="2"/>
  </si>
  <si>
    <t>自治体の一時預かり事業</t>
    <rPh sb="0" eb="3">
      <t>ジチタイ</t>
    </rPh>
    <rPh sb="4" eb="6">
      <t>イチジ</t>
    </rPh>
    <rPh sb="6" eb="7">
      <t>アズ</t>
    </rPh>
    <rPh sb="9" eb="11">
      <t>ジギョウ</t>
    </rPh>
    <phoneticPr fontId="2"/>
  </si>
  <si>
    <t>施設が独自に実施する一時保育等</t>
    <rPh sb="0" eb="2">
      <t>シセツ</t>
    </rPh>
    <rPh sb="3" eb="5">
      <t>ドクジ</t>
    </rPh>
    <rPh sb="6" eb="8">
      <t>ジッシ</t>
    </rPh>
    <rPh sb="10" eb="12">
      <t>イチジ</t>
    </rPh>
    <rPh sb="12" eb="14">
      <t>ホイク</t>
    </rPh>
    <rPh sb="14" eb="15">
      <t>トウ</t>
    </rPh>
    <phoneticPr fontId="2"/>
  </si>
  <si>
    <t>２　一時預かり事業・定期利用保育事業</t>
    <rPh sb="2" eb="4">
      <t>イチジ</t>
    </rPh>
    <rPh sb="4" eb="5">
      <t>アズ</t>
    </rPh>
    <rPh sb="7" eb="9">
      <t>ジギョウ</t>
    </rPh>
    <rPh sb="10" eb="12">
      <t>テイキ</t>
    </rPh>
    <rPh sb="12" eb="14">
      <t>リヨウ</t>
    </rPh>
    <rPh sb="14" eb="16">
      <t>ホイク</t>
    </rPh>
    <rPh sb="16" eb="18">
      <t>ジギョウ</t>
    </rPh>
    <phoneticPr fontId="3"/>
  </si>
  <si>
    <t>４　育児講座・育児相談</t>
    <rPh sb="2" eb="4">
      <t>イクジ</t>
    </rPh>
    <rPh sb="4" eb="6">
      <t>コウザ</t>
    </rPh>
    <rPh sb="7" eb="9">
      <t>イクジ</t>
    </rPh>
    <rPh sb="9" eb="11">
      <t>ソウダン</t>
    </rPh>
    <phoneticPr fontId="3"/>
  </si>
  <si>
    <t>１　学齢児の受入れ（卒園児の受入れを含む）</t>
  </si>
  <si>
    <t>５　小中高生の育児体験受入れ</t>
  </si>
  <si>
    <t>６　保育所体験（在園児と一緒に園生活を実体験）</t>
  </si>
  <si>
    <t>７　出産を迎える親の体験学習</t>
  </si>
  <si>
    <t>８　健康増進支援</t>
    <rPh sb="2" eb="4">
      <t>ケンコウ</t>
    </rPh>
    <rPh sb="4" eb="6">
      <t>ゾウシン</t>
    </rPh>
    <rPh sb="6" eb="8">
      <t>シエン</t>
    </rPh>
    <phoneticPr fontId="2"/>
  </si>
  <si>
    <t>９　その他サービス</t>
    <phoneticPr fontId="2"/>
  </si>
  <si>
    <t>120時間以上160時間未満</t>
    <rPh sb="3" eb="5">
      <t>ジカン</t>
    </rPh>
    <rPh sb="5" eb="7">
      <t>イジョウ</t>
    </rPh>
    <rPh sb="10" eb="12">
      <t>ジカン</t>
    </rPh>
    <rPh sb="12" eb="14">
      <t>ミマン</t>
    </rPh>
    <phoneticPr fontId="2"/>
  </si>
  <si>
    <t>160時間以上220時間未満</t>
    <rPh sb="3" eb="5">
      <t>ジカン</t>
    </rPh>
    <rPh sb="5" eb="7">
      <t>イジョウ</t>
    </rPh>
    <rPh sb="10" eb="12">
      <t>ジカン</t>
    </rPh>
    <rPh sb="12" eb="14">
      <t>ミマン</t>
    </rPh>
    <phoneticPr fontId="2"/>
  </si>
  <si>
    <t>220時間以上</t>
    <rPh sb="3" eb="5">
      <t>ジカン</t>
    </rPh>
    <rPh sb="5" eb="7">
      <t>イジョウ</t>
    </rPh>
    <phoneticPr fontId="2"/>
  </si>
  <si>
    <t>看護師※２</t>
    <rPh sb="0" eb="3">
      <t>カンゴシ</t>
    </rPh>
    <phoneticPr fontId="2"/>
  </si>
  <si>
    <t>③　上記のうち、
保育従事職員と兼務している職員</t>
    <rPh sb="2" eb="4">
      <t>ジョウキ</t>
    </rPh>
    <rPh sb="9" eb="11">
      <t>ホイク</t>
    </rPh>
    <rPh sb="11" eb="13">
      <t>ジュウジ</t>
    </rPh>
    <rPh sb="13" eb="15">
      <t>ショクイン</t>
    </rPh>
    <rPh sb="16" eb="18">
      <t>ケンム</t>
    </rPh>
    <rPh sb="22" eb="24">
      <t>ショクイン</t>
    </rPh>
    <phoneticPr fontId="2"/>
  </si>
  <si>
    <t>④施設等利用給付対象額の欄には、無償化の対象となる（食材料費、通園送迎費、行事費等を除いた）金額、を記入してください。</t>
    <rPh sb="1" eb="10">
      <t>シセツトウリヨウキュウフタイショウ</t>
    </rPh>
    <rPh sb="10" eb="11">
      <t>ガク</t>
    </rPh>
    <rPh sb="12" eb="13">
      <t>ラン</t>
    </rPh>
    <rPh sb="16" eb="19">
      <t>ムショウカ</t>
    </rPh>
    <rPh sb="20" eb="22">
      <t>タイショウ</t>
    </rPh>
    <rPh sb="26" eb="27">
      <t>ショク</t>
    </rPh>
    <rPh sb="27" eb="30">
      <t>ザイリョウヒ</t>
    </rPh>
    <rPh sb="31" eb="33">
      <t>ツウエン</t>
    </rPh>
    <rPh sb="33" eb="35">
      <t>ソウゲイ</t>
    </rPh>
    <rPh sb="35" eb="36">
      <t>ヒ</t>
    </rPh>
    <rPh sb="37" eb="39">
      <t>ギョウジ</t>
    </rPh>
    <rPh sb="39" eb="40">
      <t>ヒ</t>
    </rPh>
    <rPh sb="40" eb="41">
      <t>トウ</t>
    </rPh>
    <rPh sb="42" eb="43">
      <t>ノゾ</t>
    </rPh>
    <rPh sb="46" eb="48">
      <t>キンガク</t>
    </rPh>
    <rPh sb="50" eb="52">
      <t>キニュウ</t>
    </rPh>
    <phoneticPr fontId="2"/>
  </si>
  <si>
    <t>安全計画の策定等</t>
    <phoneticPr fontId="2"/>
  </si>
  <si>
    <t>安全計画を策定し、当該安全計画に従っているか。</t>
    <rPh sb="16" eb="17">
      <t>シタガ</t>
    </rPh>
    <phoneticPr fontId="2"/>
  </si>
  <si>
    <t>職員に対し、安全計画について周知するとともに、安全計画に関する研修及び訓練を定期的に実施しているか。</t>
    <rPh sb="23" eb="25">
      <t>アンゼン</t>
    </rPh>
    <rPh sb="25" eb="27">
      <t>ケイカク</t>
    </rPh>
    <rPh sb="28" eb="29">
      <t>カン</t>
    </rPh>
    <phoneticPr fontId="2"/>
  </si>
  <si>
    <t>保護者に対し、安全計画に基づく取組の内容等について周知しているか。</t>
    <phoneticPr fontId="2"/>
  </si>
  <si>
    <t>自動車を運行する場合の所在の確認</t>
    <phoneticPr fontId="2"/>
  </si>
  <si>
    <t xml:space="preserve">  一時預かり（自治体の「一時預かり事業」のほか、施設が独自に実施する一時保育等を含む）</t>
    <rPh sb="4" eb="5">
      <t>アズ</t>
    </rPh>
    <rPh sb="8" eb="11">
      <t>ジチタイ</t>
    </rPh>
    <rPh sb="13" eb="15">
      <t>イチジ</t>
    </rPh>
    <rPh sb="15" eb="16">
      <t>アズ</t>
    </rPh>
    <rPh sb="18" eb="20">
      <t>ジギョウ</t>
    </rPh>
    <rPh sb="25" eb="27">
      <t>シセツ</t>
    </rPh>
    <rPh sb="28" eb="30">
      <t>ドクジ</t>
    </rPh>
    <rPh sb="31" eb="33">
      <t>ジッシ</t>
    </rPh>
    <rPh sb="35" eb="37">
      <t>イチジ</t>
    </rPh>
    <rPh sb="37" eb="39">
      <t>ホイク</t>
    </rPh>
    <rPh sb="39" eb="40">
      <t>トウ</t>
    </rPh>
    <rPh sb="41" eb="42">
      <t>フク</t>
    </rPh>
    <phoneticPr fontId="2"/>
  </si>
  <si>
    <t>その他（清掃員など）</t>
    <rPh sb="4" eb="7">
      <t>セイソウイン</t>
    </rPh>
    <phoneticPr fontId="2"/>
  </si>
  <si>
    <t>①　常勤職員</t>
    <rPh sb="2" eb="4">
      <t>ジョウキン</t>
    </rPh>
    <rPh sb="4" eb="6">
      <t>ショクイン</t>
    </rPh>
    <phoneticPr fontId="2"/>
  </si>
  <si>
    <t>②　常勤職員以外の職員</t>
    <rPh sb="2" eb="4">
      <t>ジョウキン</t>
    </rPh>
    <rPh sb="4" eb="6">
      <t>ショクイン</t>
    </rPh>
    <rPh sb="6" eb="8">
      <t>イガイ</t>
    </rPh>
    <rPh sb="9" eb="11">
      <t>ショクイン</t>
    </rPh>
    <phoneticPr fontId="2"/>
  </si>
  <si>
    <t>　４　保育従事職員以外の職員（調理員、事務員等）の配置状況 　※１</t>
    <rPh sb="3" eb="5">
      <t>ホイク</t>
    </rPh>
    <rPh sb="5" eb="7">
      <t>ジュウジ</t>
    </rPh>
    <rPh sb="7" eb="9">
      <t>ショクイン</t>
    </rPh>
    <rPh sb="9" eb="11">
      <t>イガイ</t>
    </rPh>
    <rPh sb="12" eb="14">
      <t>ショクイン</t>
    </rPh>
    <rPh sb="15" eb="18">
      <t>チョウリイン</t>
    </rPh>
    <rPh sb="19" eb="22">
      <t>ジムイン</t>
    </rPh>
    <rPh sb="22" eb="23">
      <t>トウ</t>
    </rPh>
    <rPh sb="25" eb="27">
      <t>ハイチ</t>
    </rPh>
    <rPh sb="27" eb="29">
      <t>ジョウキョウ</t>
    </rPh>
    <phoneticPr fontId="2"/>
  </si>
  <si>
    <t>スイミング</t>
    <phoneticPr fontId="2"/>
  </si>
  <si>
    <t>ダンス</t>
    <phoneticPr fontId="2"/>
  </si>
  <si>
    <t>一時預かり</t>
    <rPh sb="0" eb="2">
      <t>イチジ</t>
    </rPh>
    <rPh sb="2" eb="3">
      <t>アズ</t>
    </rPh>
    <phoneticPr fontId="2"/>
  </si>
  <si>
    <t>休日保育</t>
    <rPh sb="0" eb="2">
      <t>キュウジツ</t>
    </rPh>
    <rPh sb="2" eb="4">
      <t>ホイク</t>
    </rPh>
    <phoneticPr fontId="2"/>
  </si>
  <si>
    <t>おやつ代</t>
    <rPh sb="3" eb="4">
      <t>ダイ</t>
    </rPh>
    <phoneticPr fontId="2"/>
  </si>
  <si>
    <t>兼任</t>
    <rPh sb="0" eb="2">
      <t>ケンニン</t>
    </rPh>
    <phoneticPr fontId="2"/>
  </si>
  <si>
    <t>形態</t>
    <rPh sb="0" eb="2">
      <t>ケイタイ</t>
    </rPh>
    <phoneticPr fontId="2"/>
  </si>
  <si>
    <t>開始時期</t>
    <rPh sb="0" eb="2">
      <t>カイシ</t>
    </rPh>
    <rPh sb="2" eb="4">
      <t>ジキ</t>
    </rPh>
    <phoneticPr fontId="2"/>
  </si>
  <si>
    <t>内容１</t>
    <rPh sb="0" eb="2">
      <t>ナイヨウ</t>
    </rPh>
    <phoneticPr fontId="2"/>
  </si>
  <si>
    <t>内容２</t>
    <rPh sb="0" eb="2">
      <t>ナイヨウ</t>
    </rPh>
    <phoneticPr fontId="2"/>
  </si>
  <si>
    <t>内容３</t>
    <rPh sb="0" eb="2">
      <t>ナイヨウ</t>
    </rPh>
    <phoneticPr fontId="2"/>
  </si>
  <si>
    <t>内容４</t>
    <rPh sb="0" eb="2">
      <t>ナイヨウ</t>
    </rPh>
    <phoneticPr fontId="2"/>
  </si>
  <si>
    <t>（１）－２屋外遊戯場ついて</t>
    <rPh sb="5" eb="7">
      <t>オクガイ</t>
    </rPh>
    <rPh sb="7" eb="9">
      <t>ユウギ</t>
    </rPh>
    <rPh sb="9" eb="10">
      <t>ジョウ</t>
    </rPh>
    <phoneticPr fontId="2"/>
  </si>
  <si>
    <t>代替遊技場</t>
    <rPh sb="0" eb="5">
      <t>ダイガエユウギジョウ</t>
    </rPh>
    <phoneticPr fontId="2"/>
  </si>
  <si>
    <t>屋上</t>
    <rPh sb="0" eb="2">
      <t>オクジョウ</t>
    </rPh>
    <phoneticPr fontId="2"/>
  </si>
  <si>
    <t>人</t>
    <rPh sb="0" eb="1">
      <t>ニン</t>
    </rPh>
    <phoneticPr fontId="2"/>
  </si>
  <si>
    <t>家賃</t>
    <rPh sb="0" eb="2">
      <t>ヤチン</t>
    </rPh>
    <phoneticPr fontId="2"/>
  </si>
  <si>
    <t>光熱水道費</t>
    <rPh sb="0" eb="2">
      <t>コウネツ</t>
    </rPh>
    <rPh sb="2" eb="5">
      <t>スイドウヒ</t>
    </rPh>
    <phoneticPr fontId="2"/>
  </si>
  <si>
    <t>賃金</t>
    <rPh sb="0" eb="2">
      <t>チンギン</t>
    </rPh>
    <phoneticPr fontId="2"/>
  </si>
  <si>
    <t>３　多様な他者との関わりの機会の創出事業・こども誰でも通園制度</t>
    <rPh sb="2" eb="4">
      <t>タヨウ</t>
    </rPh>
    <rPh sb="5" eb="7">
      <t>タシャ</t>
    </rPh>
    <rPh sb="9" eb="10">
      <t>カカ</t>
    </rPh>
    <rPh sb="13" eb="15">
      <t>キカイ</t>
    </rPh>
    <rPh sb="16" eb="18">
      <t>ソウシュツ</t>
    </rPh>
    <rPh sb="18" eb="20">
      <t>ジギョウ</t>
    </rPh>
    <rPh sb="24" eb="25">
      <t>ダレ</t>
    </rPh>
    <rPh sb="27" eb="29">
      <t>ツウエン</t>
    </rPh>
    <rPh sb="29" eb="31">
      <t>セイド</t>
    </rPh>
    <phoneticPr fontId="3"/>
  </si>
  <si>
    <t>　地域の子育て支援事業・サービスの実施</t>
    <rPh sb="1" eb="3">
      <t>チイキ</t>
    </rPh>
    <rPh sb="4" eb="6">
      <t>コソダ</t>
    </rPh>
    <rPh sb="7" eb="9">
      <t>シエン</t>
    </rPh>
    <rPh sb="9" eb="11">
      <t>ジギョウ</t>
    </rPh>
    <rPh sb="17" eb="19">
      <t>ジッシ</t>
    </rPh>
    <phoneticPr fontId="2"/>
  </si>
  <si>
    <t>※「有・無」欄、「実施・未実施」欄で「無」「未実施」に該当した事項は、直ちに改善してください。</t>
    <phoneticPr fontId="2"/>
  </si>
  <si>
    <t>園外活動での児童の移動や送迎を目的として自動車を運行しているか。</t>
    <rPh sb="0" eb="1">
      <t>エン</t>
    </rPh>
    <rPh sb="1" eb="2">
      <t>ガイ</t>
    </rPh>
    <rPh sb="2" eb="4">
      <t>カツドウ</t>
    </rPh>
    <rPh sb="6" eb="8">
      <t>ジドウ</t>
    </rPh>
    <rPh sb="9" eb="11">
      <t>イドウ</t>
    </rPh>
    <rPh sb="12" eb="14">
      <t>ソウゲイ</t>
    </rPh>
    <rPh sb="15" eb="17">
      <t>モクテキ</t>
    </rPh>
    <rPh sb="20" eb="23">
      <t>ジドウシャ</t>
    </rPh>
    <rPh sb="24" eb="26">
      <t>ウンコウ</t>
    </rPh>
    <phoneticPr fontId="2"/>
  </si>
  <si>
    <t>運行している</t>
    <rPh sb="0" eb="2">
      <t>ウンコウ</t>
    </rPh>
    <phoneticPr fontId="2"/>
  </si>
  <si>
    <t>運行していない</t>
    <rPh sb="0" eb="2">
      <t>ウンコウ</t>
    </rPh>
    <phoneticPr fontId="2"/>
  </si>
  <si>
    <t>10月１日現在の
保育従事職員
配置状況</t>
    <rPh sb="2" eb="3">
      <t>ツキ</t>
    </rPh>
    <rPh sb="4" eb="5">
      <t>ニチ</t>
    </rPh>
    <rPh sb="5" eb="7">
      <t>ゲンザイ</t>
    </rPh>
    <rPh sb="9" eb="11">
      <t>ホイク</t>
    </rPh>
    <rPh sb="11" eb="13">
      <t>ジュウジ</t>
    </rPh>
    <rPh sb="13" eb="15">
      <t>ショクイン</t>
    </rPh>
    <rPh sb="16" eb="18">
      <t>ハイチ</t>
    </rPh>
    <rPh sb="18" eb="20">
      <t>ジョウキョウ</t>
    </rPh>
    <phoneticPr fontId="2"/>
  </si>
  <si>
    <t xml:space="preserve">  児童の身体が汚れた時等の対処（例：沐浴、シャワー、清拭）　　</t>
    <rPh sb="2" eb="4">
      <t>ジドウ</t>
    </rPh>
    <rPh sb="5" eb="7">
      <t>シンタイ</t>
    </rPh>
    <rPh sb="8" eb="9">
      <t>ヨゴ</t>
    </rPh>
    <rPh sb="11" eb="12">
      <t>トキ</t>
    </rPh>
    <rPh sb="12" eb="13">
      <t>ナド</t>
    </rPh>
    <rPh sb="14" eb="16">
      <t>タイショ</t>
    </rPh>
    <rPh sb="17" eb="18">
      <t>レイ</t>
    </rPh>
    <phoneticPr fontId="2"/>
  </si>
  <si>
    <t>※３歳児及び４・５歳児の配置基準については、経過措置期間のため、改正前の基準の計算式を用いる。</t>
    <rPh sb="2" eb="4">
      <t>サイジ</t>
    </rPh>
    <rPh sb="4" eb="5">
      <t>オヨ</t>
    </rPh>
    <rPh sb="9" eb="10">
      <t>サイ</t>
    </rPh>
    <rPh sb="10" eb="11">
      <t>ジ</t>
    </rPh>
    <rPh sb="12" eb="14">
      <t>ハイチ</t>
    </rPh>
    <rPh sb="14" eb="16">
      <t>キジュン</t>
    </rPh>
    <rPh sb="22" eb="24">
      <t>ケイカ</t>
    </rPh>
    <rPh sb="24" eb="26">
      <t>ソチ</t>
    </rPh>
    <rPh sb="26" eb="28">
      <t>キカン</t>
    </rPh>
    <rPh sb="32" eb="35">
      <t>カイセイマエ</t>
    </rPh>
    <rPh sb="36" eb="38">
      <t>キジュン</t>
    </rPh>
    <rPh sb="39" eb="42">
      <t>ケイサンシキ</t>
    </rPh>
    <rPh sb="43" eb="44">
      <t>モチランニンズウキニュウ</t>
    </rPh>
    <phoneticPr fontId="2"/>
  </si>
  <si>
    <t>・水色セル
　　プルダウンから選択してください。選択すると、次の質問が表示される場合があります。
・クリーム色セル
　　文字や数字を入力してください。
・白・グレー色セル
　　入力不要です。
・集計のため、行の挿入等はしないでください。
・「未入力」と表示がある場合は、入力漏れですので、漏れのないよう選択又は入力してください。</t>
    <rPh sb="1" eb="3">
      <t>ミズイロ</t>
    </rPh>
    <rPh sb="15" eb="17">
      <t>センタク</t>
    </rPh>
    <rPh sb="24" eb="26">
      <t>センタク</t>
    </rPh>
    <rPh sb="30" eb="31">
      <t>ツギ</t>
    </rPh>
    <rPh sb="32" eb="34">
      <t>シツモン</t>
    </rPh>
    <rPh sb="35" eb="37">
      <t>ヒョウジ</t>
    </rPh>
    <rPh sb="40" eb="42">
      <t>バアイ</t>
    </rPh>
    <rPh sb="54" eb="55">
      <t>イロ</t>
    </rPh>
    <rPh sb="60" eb="62">
      <t>モジ</t>
    </rPh>
    <rPh sb="63" eb="65">
      <t>スウジ</t>
    </rPh>
    <rPh sb="66" eb="68">
      <t>ニュウリョク</t>
    </rPh>
    <rPh sb="82" eb="83">
      <t>イロ</t>
    </rPh>
    <rPh sb="97" eb="99">
      <t>シュウケイ</t>
    </rPh>
    <rPh sb="103" eb="104">
      <t>ギョウ</t>
    </rPh>
    <rPh sb="105" eb="107">
      <t>ソウニュウ</t>
    </rPh>
    <rPh sb="107" eb="108">
      <t>トウ</t>
    </rPh>
    <rPh sb="121" eb="124">
      <t>ミニュウリョク</t>
    </rPh>
    <rPh sb="126" eb="128">
      <t>ヒョウジ</t>
    </rPh>
    <rPh sb="131" eb="133">
      <t>バアイ</t>
    </rPh>
    <rPh sb="135" eb="137">
      <t>ニュウリョク</t>
    </rPh>
    <rPh sb="137" eb="138">
      <t>モ</t>
    </rPh>
    <rPh sb="144" eb="145">
      <t>モ</t>
    </rPh>
    <rPh sb="151" eb="153">
      <t>センタク</t>
    </rPh>
    <rPh sb="153" eb="154">
      <t>マタ</t>
    </rPh>
    <rPh sb="155" eb="157">
      <t>ニュウリョク</t>
    </rPh>
    <phoneticPr fontId="2"/>
  </si>
  <si>
    <t>瑞穂町</t>
    <rPh sb="0" eb="2">
      <t>ミズホ</t>
    </rPh>
    <rPh sb="2" eb="3">
      <t>マチ</t>
    </rPh>
    <phoneticPr fontId="2"/>
  </si>
  <si>
    <t>作成担当者</t>
    <rPh sb="0" eb="2">
      <t>サクセイ</t>
    </rPh>
    <rPh sb="2" eb="4">
      <t>タントウ</t>
    </rPh>
    <rPh sb="4" eb="5">
      <t>シャ</t>
    </rPh>
    <phoneticPr fontId="2"/>
  </si>
  <si>
    <t>TEL</t>
    <phoneticPr fontId="2"/>
  </si>
  <si>
    <t>１３時間を超えて
開所している場合の
主たる１３時間</t>
    <rPh sb="2" eb="4">
      <t>ジカン</t>
    </rPh>
    <rPh sb="5" eb="6">
      <t>コ</t>
    </rPh>
    <rPh sb="9" eb="11">
      <t>カイショ</t>
    </rPh>
    <rPh sb="15" eb="17">
      <t>バアイ</t>
    </rPh>
    <rPh sb="19" eb="20">
      <t>シュ</t>
    </rPh>
    <rPh sb="24" eb="26">
      <t>ジカン</t>
    </rPh>
    <phoneticPr fontId="2"/>
  </si>
  <si>
    <t>日曜日、国民の祝日及び年末年始(12月29日から１月３日まで）</t>
    <rPh sb="0" eb="3">
      <t>ニチヨウビ</t>
    </rPh>
    <rPh sb="4" eb="6">
      <t>コクミン</t>
    </rPh>
    <rPh sb="7" eb="9">
      <t>シュクジツ</t>
    </rPh>
    <rPh sb="9" eb="10">
      <t>オヨ</t>
    </rPh>
    <rPh sb="11" eb="13">
      <t>ネンマツ</t>
    </rPh>
    <rPh sb="13" eb="15">
      <t>ネンシ</t>
    </rPh>
    <rPh sb="18" eb="19">
      <t>ガツ</t>
    </rPh>
    <rPh sb="21" eb="22">
      <t>ニチ</t>
    </rPh>
    <rPh sb="25" eb="26">
      <t>ガツ</t>
    </rPh>
    <rPh sb="27" eb="28">
      <t>ニチ</t>
    </rPh>
    <phoneticPr fontId="2"/>
  </si>
  <si>
    <t>定員※</t>
    <rPh sb="0" eb="2">
      <t>テイイン</t>
    </rPh>
    <phoneticPr fontId="2"/>
  </si>
  <si>
    <t>現在</t>
    <rPh sb="0" eb="2">
      <t>ゲンザイ</t>
    </rPh>
    <phoneticPr fontId="2"/>
  </si>
  <si>
    <t>令和7年10月1日</t>
    <rPh sb="0" eb="2">
      <t>レイワ</t>
    </rPh>
    <rPh sb="3" eb="4">
      <t>ネン</t>
    </rPh>
    <rPh sb="6" eb="7">
      <t>ガツ</t>
    </rPh>
    <rPh sb="8" eb="9">
      <t>ニチ</t>
    </rPh>
    <phoneticPr fontId="2"/>
  </si>
  <si>
    <r>
      <rPr>
        <sz val="12"/>
        <rFont val="Meiryo UI"/>
        <family val="3"/>
        <charset val="128"/>
      </rPr>
      <t xml:space="preserve">   </t>
    </r>
    <r>
      <rPr>
        <b/>
        <u/>
        <sz val="12"/>
        <rFont val="Meiryo UI"/>
        <family val="3"/>
        <charset val="128"/>
      </rPr>
      <t>施設等利用給付対象額が保育料と同額となる場合は『保育料と同額』と記入してください。</t>
    </r>
    <rPh sb="14" eb="16">
      <t>ホイク</t>
    </rPh>
    <rPh sb="16" eb="17">
      <t>リョウ</t>
    </rPh>
    <rPh sb="18" eb="20">
      <t>ドウガク</t>
    </rPh>
    <rPh sb="23" eb="25">
      <t>バアイ</t>
    </rPh>
    <rPh sb="27" eb="30">
      <t>ホイクリョウ</t>
    </rPh>
    <rPh sb="31" eb="33">
      <t>ドウガク</t>
    </rPh>
    <phoneticPr fontId="2"/>
  </si>
  <si>
    <t>月額保育料以外で、
保護者から徴収している金額</t>
    <rPh sb="0" eb="2">
      <t>ゲツガク</t>
    </rPh>
    <rPh sb="2" eb="5">
      <t>ホイクリョウ</t>
    </rPh>
    <rPh sb="5" eb="7">
      <t>イガイ</t>
    </rPh>
    <rPh sb="10" eb="13">
      <t>ホゴシャ</t>
    </rPh>
    <rPh sb="15" eb="17">
      <t>チョウシュウ</t>
    </rPh>
    <rPh sb="21" eb="23">
      <t>キンガク</t>
    </rPh>
    <phoneticPr fontId="2"/>
  </si>
  <si>
    <t>経験
年数
（※３）</t>
    <rPh sb="0" eb="2">
      <t>ケイケン</t>
    </rPh>
    <rPh sb="3" eb="5">
      <t>ネンスウ</t>
    </rPh>
    <phoneticPr fontId="2"/>
  </si>
  <si>
    <r>
      <rPr>
        <sz val="13.5"/>
        <rFont val="Meiryo UI"/>
        <family val="3"/>
        <charset val="128"/>
      </rPr>
      <t>　</t>
    </r>
    <r>
      <rPr>
        <b/>
        <u val="double"/>
        <sz val="13.5"/>
        <rFont val="Meiryo UI"/>
        <family val="3"/>
        <charset val="128"/>
      </rPr>
      <t>常勤職員</t>
    </r>
    <r>
      <rPr>
        <sz val="13.5"/>
        <rFont val="Meiryo UI"/>
        <family val="3"/>
        <charset val="128"/>
      </rPr>
      <t>の所定労働時間数、保育士の資格の有無、経験年数、在籍年数、10月1日の勤務時間帯について記入してください。</t>
    </r>
    <rPh sb="1" eb="3">
      <t>ジョウキン</t>
    </rPh>
    <rPh sb="3" eb="5">
      <t>ショクイン</t>
    </rPh>
    <rPh sb="6" eb="8">
      <t>ショテイ</t>
    </rPh>
    <rPh sb="8" eb="10">
      <t>ロウドウ</t>
    </rPh>
    <rPh sb="10" eb="13">
      <t>ジカンスウ</t>
    </rPh>
    <rPh sb="14" eb="17">
      <t>ホイクシ</t>
    </rPh>
    <rPh sb="18" eb="20">
      <t>シカク</t>
    </rPh>
    <rPh sb="21" eb="23">
      <t>ウム</t>
    </rPh>
    <rPh sb="24" eb="26">
      <t>ケイケン</t>
    </rPh>
    <rPh sb="26" eb="28">
      <t>ネンスウ</t>
    </rPh>
    <rPh sb="29" eb="31">
      <t>ザイセキ</t>
    </rPh>
    <rPh sb="31" eb="33">
      <t>ネンスウ</t>
    </rPh>
    <rPh sb="36" eb="37">
      <t>ツキ</t>
    </rPh>
    <rPh sb="38" eb="39">
      <t>ヒ</t>
    </rPh>
    <rPh sb="40" eb="42">
      <t>キンム</t>
    </rPh>
    <rPh sb="42" eb="45">
      <t>ジカンタイ</t>
    </rPh>
    <phoneticPr fontId="2"/>
  </si>
  <si>
    <t>本施設の在籍年数</t>
    <rPh sb="0" eb="1">
      <t>ホン</t>
    </rPh>
    <rPh sb="1" eb="3">
      <t>シセツ</t>
    </rPh>
    <rPh sb="4" eb="6">
      <t>ザイセキ</t>
    </rPh>
    <rPh sb="6" eb="8">
      <t>ネンスウ</t>
    </rPh>
    <phoneticPr fontId="2"/>
  </si>
  <si>
    <t>※２　保育従事職員が、保健師又は助産師、看護師の場合、資格「有」を選択すること。
　　　（認定こども園の認定を受ける認証保育所を除く）</t>
    <rPh sb="3" eb="5">
      <t>ホイク</t>
    </rPh>
    <rPh sb="5" eb="7">
      <t>ジュウジ</t>
    </rPh>
    <rPh sb="7" eb="9">
      <t>ショクイン</t>
    </rPh>
    <rPh sb="11" eb="14">
      <t>ホケンシ</t>
    </rPh>
    <rPh sb="14" eb="15">
      <t>マタ</t>
    </rPh>
    <rPh sb="16" eb="19">
      <t>ジョサンシ</t>
    </rPh>
    <rPh sb="20" eb="23">
      <t>カンゴシ</t>
    </rPh>
    <rPh sb="24" eb="26">
      <t>バアイ</t>
    </rPh>
    <phoneticPr fontId="2"/>
  </si>
  <si>
    <t>※３  保育士(保健師、助産師、看護師含む。)の資格取得後に、以下施設で、１日の勤務時間が６時間以上かつ１か月の勤務日数が20日以上勤務した年数を通算すること。
　　　　・児童福祉施設
　　　　・認証保育所
　　　　・区市町村が認定している保育室
　　　　・小規模保育整備促進支援事業実施要綱（平成２５年３月２９日付２４福保子保第２４５８号）等に基づき都が補助対象として認定した施設並びに
　　　　 児童福祉法第６条の３第１０項に規定する小規模保育事業のうち、家庭的保育事業等の設備及び運営に関する基準（平成２６年厚生労働省令第６１号）
　　　　 に規定する小規模保育事業Ａ型と小規模保育事業Ｂ型</t>
    <rPh sb="31" eb="33">
      <t>イカ</t>
    </rPh>
    <rPh sb="33" eb="35">
      <t>シセツ</t>
    </rPh>
    <rPh sb="38" eb="39">
      <t>ニチ</t>
    </rPh>
    <rPh sb="40" eb="42">
      <t>キンム</t>
    </rPh>
    <rPh sb="42" eb="44">
      <t>ジカン</t>
    </rPh>
    <rPh sb="46" eb="50">
      <t>ジカンイジョウ</t>
    </rPh>
    <rPh sb="54" eb="55">
      <t>ゲツ</t>
    </rPh>
    <rPh sb="56" eb="58">
      <t>キンム</t>
    </rPh>
    <rPh sb="58" eb="60">
      <t>ニッスウ</t>
    </rPh>
    <rPh sb="63" eb="64">
      <t>ニチ</t>
    </rPh>
    <rPh sb="64" eb="66">
      <t>イジョウ</t>
    </rPh>
    <rPh sb="66" eb="68">
      <t>キンム</t>
    </rPh>
    <rPh sb="70" eb="72">
      <t>ネンスウ</t>
    </rPh>
    <rPh sb="73" eb="75">
      <t>ツウサン</t>
    </rPh>
    <rPh sb="86" eb="88">
      <t>ジドウ</t>
    </rPh>
    <rPh sb="88" eb="90">
      <t>フクシ</t>
    </rPh>
    <rPh sb="90" eb="92">
      <t>シセツ</t>
    </rPh>
    <rPh sb="98" eb="100">
      <t>ニンショウ</t>
    </rPh>
    <rPh sb="100" eb="102">
      <t>ホイク</t>
    </rPh>
    <rPh sb="102" eb="103">
      <t>ショ</t>
    </rPh>
    <rPh sb="191" eb="192">
      <t>ナラ</t>
    </rPh>
    <rPh sb="200" eb="202">
      <t>ジドウ</t>
    </rPh>
    <rPh sb="202" eb="204">
      <t>フクシ</t>
    </rPh>
    <rPh sb="204" eb="205">
      <t>ホウ</t>
    </rPh>
    <rPh sb="205" eb="206">
      <t>ダイ</t>
    </rPh>
    <rPh sb="207" eb="208">
      <t>ジョウ</t>
    </rPh>
    <rPh sb="210" eb="211">
      <t>ダイ</t>
    </rPh>
    <rPh sb="213" eb="214">
      <t>コウ</t>
    </rPh>
    <rPh sb="215" eb="217">
      <t>キテイ</t>
    </rPh>
    <rPh sb="219" eb="222">
      <t>ショウキボ</t>
    </rPh>
    <rPh sb="222" eb="224">
      <t>ホイク</t>
    </rPh>
    <rPh sb="224" eb="226">
      <t>ジギョウ</t>
    </rPh>
    <rPh sb="230" eb="233">
      <t>カテイテキ</t>
    </rPh>
    <rPh sb="233" eb="235">
      <t>ホイク</t>
    </rPh>
    <rPh sb="235" eb="237">
      <t>ジギョウ</t>
    </rPh>
    <rPh sb="237" eb="238">
      <t>トウ</t>
    </rPh>
    <rPh sb="239" eb="241">
      <t>セツビ</t>
    </rPh>
    <rPh sb="241" eb="242">
      <t>オヨ</t>
    </rPh>
    <rPh sb="243" eb="245">
      <t>ウンエイ</t>
    </rPh>
    <rPh sb="246" eb="247">
      <t>カン</t>
    </rPh>
    <rPh sb="249" eb="251">
      <t>キジュン</t>
    </rPh>
    <rPh sb="252" eb="254">
      <t>ヘイセイ</t>
    </rPh>
    <rPh sb="256" eb="257">
      <t>ネン</t>
    </rPh>
    <rPh sb="257" eb="259">
      <t>コウセイ</t>
    </rPh>
    <rPh sb="259" eb="262">
      <t>ロウドウショウ</t>
    </rPh>
    <rPh sb="262" eb="263">
      <t>レイ</t>
    </rPh>
    <rPh sb="263" eb="264">
      <t>ダイ</t>
    </rPh>
    <rPh sb="266" eb="267">
      <t>ゴウ</t>
    </rPh>
    <rPh sb="275" eb="277">
      <t>キテイ</t>
    </rPh>
    <rPh sb="279" eb="282">
      <t>ショウキボ</t>
    </rPh>
    <rPh sb="282" eb="284">
      <t>ホイク</t>
    </rPh>
    <rPh sb="284" eb="286">
      <t>ジギョウ</t>
    </rPh>
    <rPh sb="287" eb="288">
      <t>ガタ</t>
    </rPh>
    <rPh sb="289" eb="292">
      <t>ショウキボ</t>
    </rPh>
    <rPh sb="292" eb="294">
      <t>ホイク</t>
    </rPh>
    <rPh sb="294" eb="296">
      <t>ジギョウ</t>
    </rPh>
    <rPh sb="297" eb="298">
      <t>ガタ</t>
    </rPh>
    <phoneticPr fontId="2"/>
  </si>
  <si>
    <r>
      <t>　</t>
    </r>
    <r>
      <rPr>
        <b/>
        <u val="double"/>
        <sz val="13.5"/>
        <rFont val="Meiryo UI"/>
        <family val="3"/>
        <charset val="128"/>
      </rPr>
      <t>非常勤職員</t>
    </r>
    <r>
      <rPr>
        <sz val="13.5"/>
        <rFont val="Meiryo UI"/>
        <family val="3"/>
        <charset val="128"/>
      </rPr>
      <t>の所定労働時間数、保育士の資格の有無、経験年数、在籍年数、10月1日の勤務時間帯について記入してください。</t>
    </r>
    <rPh sb="1" eb="2">
      <t>ヒ</t>
    </rPh>
    <rPh sb="2" eb="4">
      <t>ジョウキン</t>
    </rPh>
    <rPh sb="4" eb="6">
      <t>ショクイン</t>
    </rPh>
    <rPh sb="7" eb="9">
      <t>ショテイ</t>
    </rPh>
    <rPh sb="9" eb="11">
      <t>ロウドウ</t>
    </rPh>
    <rPh sb="11" eb="14">
      <t>ジカンスウ</t>
    </rPh>
    <rPh sb="15" eb="18">
      <t>ホイクシ</t>
    </rPh>
    <rPh sb="19" eb="21">
      <t>シカク</t>
    </rPh>
    <rPh sb="22" eb="24">
      <t>ウム</t>
    </rPh>
    <rPh sb="25" eb="27">
      <t>ケイケン</t>
    </rPh>
    <rPh sb="27" eb="29">
      <t>ネンスウ</t>
    </rPh>
    <rPh sb="30" eb="32">
      <t>ザイセキ</t>
    </rPh>
    <rPh sb="32" eb="34">
      <t>ネンスウ</t>
    </rPh>
    <rPh sb="37" eb="38">
      <t>ツキ</t>
    </rPh>
    <rPh sb="39" eb="40">
      <t>ヒ</t>
    </rPh>
    <rPh sb="41" eb="43">
      <t>キンム</t>
    </rPh>
    <rPh sb="43" eb="46">
      <t>ジカンタイ</t>
    </rPh>
    <phoneticPr fontId="2"/>
  </si>
  <si>
    <t>※１　育従事職員が、保健師又は助産師、看護師の場合、資格「有」を選択すること。
　　　（認定こども園の認定を受ける認証保育所を除く）</t>
    <phoneticPr fontId="2"/>
  </si>
  <si>
    <t>※２　保育士(保健師、助産師、看護師含む。)の資格取得後に、以下施設で、１日の勤務時間が６時間以上かつ１か月の勤務日数が20日以上勤務した年数を通算すること。
　　　　・児童福祉施設
　　　　・認証保育所
　　　　・区市町村が認定している保育室
　　　　・小規模保育整備促進支援事業実施要綱（平成２５年３月２９日付２４福保子保第２４５８号）等に基づき都が補助対象として認定した施設並びに
　　　　 児童福祉法第６条の３第１０項に規定する小規模保育事業のうち、家庭的保育事業等の設備及び運営に関する基準（平成２６年厚生労働省令第６１号）
　　　　 に規定する小規模保育事業Ａ型と小規模保育事業Ｂ型</t>
    <phoneticPr fontId="2"/>
  </si>
  <si>
    <t xml:space="preserve"> 保健師及び助産師は、「その他」に記入してください。</t>
    <rPh sb="17" eb="19">
      <t>キニュウ</t>
    </rPh>
    <phoneticPr fontId="2"/>
  </si>
  <si>
    <t>土曜日児童数</t>
    <rPh sb="0" eb="3">
      <t>ドヨウビ</t>
    </rPh>
    <rPh sb="3" eb="5">
      <t>ジドウ</t>
    </rPh>
    <rPh sb="5" eb="6">
      <t>スウ</t>
    </rPh>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</si>
  <si>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</si>
  <si>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</si>
  <si>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</si>
  <si>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</si>
  <si>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</si>
  <si>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</si>
  <si>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</si>
  <si>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</si>
  <si>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</si>
  <si>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</si>
  <si>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</si>
  <si>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</si>
  <si>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</si>
  <si>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</si>
  <si>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</si>
  <si>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</si>
  <si>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○保険</t>
    <rPh sb="1" eb="3">
      <t>ホケン</t>
    </rPh>
    <phoneticPr fontId="2"/>
  </si>
  <si>
    <t>○○</t>
    <phoneticPr fontId="2"/>
  </si>
  <si>
    <t>施設長の専任・兼任</t>
    <rPh sb="0" eb="2">
      <t>シセツ</t>
    </rPh>
    <rPh sb="2" eb="3">
      <t>オサ</t>
    </rPh>
    <rPh sb="4" eb="6">
      <t>センニン</t>
    </rPh>
    <rPh sb="7" eb="9">
      <t>ケンニン</t>
    </rPh>
    <phoneticPr fontId="2"/>
  </si>
  <si>
    <t xml:space="preserve"> 別紙</t>
    <rPh sb="1" eb="2">
      <t>ベツ</t>
    </rPh>
    <rPh sb="2" eb="3">
      <t>カミ</t>
    </rPh>
    <phoneticPr fontId="2"/>
  </si>
  <si>
    <t>株式会社とうきょう</t>
    <rPh sb="0" eb="2">
      <t>カブシキ</t>
    </rPh>
    <rPh sb="2" eb="4">
      <t>カイシャ</t>
    </rPh>
    <phoneticPr fontId="2"/>
  </si>
  <si>
    <t>山田</t>
    <rPh sb="0" eb="2">
      <t>ヤマダ</t>
    </rPh>
    <phoneticPr fontId="2"/>
  </si>
  <si>
    <t>保育所の運営、○○○事業の運営</t>
    <rPh sb="0" eb="2">
      <t>ホイク</t>
    </rPh>
    <rPh sb="2" eb="3">
      <t>ショ</t>
    </rPh>
    <rPh sb="4" eb="6">
      <t>ウンエイ</t>
    </rPh>
    <rPh sb="10" eb="12">
      <t>ジギョウ</t>
    </rPh>
    <rPh sb="13" eb="15">
      <t>ウンエイ</t>
    </rPh>
    <phoneticPr fontId="2"/>
  </si>
  <si>
    <t>No</t>
    <phoneticPr fontId="2"/>
  </si>
  <si>
    <t>専任</t>
  </si>
  <si>
    <t>３　職員の勤務実績</t>
    <rPh sb="2" eb="4">
      <t>ショクイン</t>
    </rPh>
    <rPh sb="5" eb="7">
      <t>キンム</t>
    </rPh>
    <rPh sb="7" eb="9">
      <t>ジッセキ</t>
    </rPh>
    <phoneticPr fontId="2"/>
  </si>
  <si>
    <t>保育士資格の
有無
（※１）</t>
    <rPh sb="0" eb="2">
      <t>ホイク</t>
    </rPh>
    <rPh sb="2" eb="3">
      <t>シ</t>
    </rPh>
    <rPh sb="3" eb="5">
      <t>シカク</t>
    </rPh>
    <rPh sb="7" eb="9">
      <t>ウム</t>
    </rPh>
    <phoneticPr fontId="2"/>
  </si>
  <si>
    <t>経験
年数
（※２）</t>
    <rPh sb="0" eb="2">
      <t>ケイケン</t>
    </rPh>
    <rPh sb="3" eb="5">
      <t>ネンスウ</t>
    </rPh>
    <phoneticPr fontId="2"/>
  </si>
  <si>
    <t>本施設の在籍年数</t>
    <phoneticPr fontId="2"/>
  </si>
  <si>
    <t>　職員配置基準は、定員数と在籍数、どちらで算定していますか。
※原則、定員数ですが、例外的に、実施要綱７（１）ウただし書きの要件を満たす場合に限り、在籍数により算定することができます。</t>
    <rPh sb="1" eb="3">
      <t>ショクイン</t>
    </rPh>
    <rPh sb="3" eb="5">
      <t>ハイチ</t>
    </rPh>
    <rPh sb="5" eb="7">
      <t>キジュン</t>
    </rPh>
    <rPh sb="9" eb="11">
      <t>テイイン</t>
    </rPh>
    <rPh sb="11" eb="12">
      <t>スウ</t>
    </rPh>
    <rPh sb="13" eb="15">
      <t>ザイセキ</t>
    </rPh>
    <rPh sb="15" eb="16">
      <t>スウ</t>
    </rPh>
    <rPh sb="21" eb="23">
      <t>サンテイ</t>
    </rPh>
    <rPh sb="32" eb="34">
      <t>ゲンソク</t>
    </rPh>
    <rPh sb="35" eb="37">
      <t>テイイン</t>
    </rPh>
    <rPh sb="37" eb="38">
      <t>スウ</t>
    </rPh>
    <rPh sb="42" eb="45">
      <t>レイガイテキ</t>
    </rPh>
    <rPh sb="47" eb="49">
      <t>ジッシ</t>
    </rPh>
    <rPh sb="62" eb="64">
      <t>ヨウケン</t>
    </rPh>
    <rPh sb="71" eb="72">
      <t>カギ</t>
    </rPh>
    <phoneticPr fontId="2"/>
  </si>
  <si>
    <t>※１　一人の職員が上記業務を、複数担当（兼務）している場合は、各業務ごとに人数カウントしてください
　　　　（例：職員Aさんが栄養士と調理員を兼務している場合、栄養士「1人」、調理員「1人」と記入）。
　　　　また、保育従事職員と兼務している場合は、③欄にもその人数を記入してください。
※２　看護師は、メイン業務が「看護業務」である職員の人数を記入してください。
　　　（みなし保育士など、保育業務をメインに担当する職員は除いてください）。
　　　　また、①及び②の看護師が、サブ業務として保育にも従事している場合は、③欄にもその人数を記入してください。　　　</t>
    <rPh sb="6" eb="8">
      <t>ショクイン</t>
    </rPh>
    <rPh sb="9" eb="11">
      <t>ジョウキ</t>
    </rPh>
    <rPh sb="11" eb="13">
      <t>ギョウム</t>
    </rPh>
    <rPh sb="15" eb="17">
      <t>フクスウ</t>
    </rPh>
    <rPh sb="17" eb="19">
      <t>タントウ</t>
    </rPh>
    <rPh sb="20" eb="22">
      <t>ケンム</t>
    </rPh>
    <rPh sb="27" eb="29">
      <t>バアイ</t>
    </rPh>
    <rPh sb="31" eb="32">
      <t>カク</t>
    </rPh>
    <rPh sb="32" eb="34">
      <t>ギョウム</t>
    </rPh>
    <rPh sb="37" eb="39">
      <t>ニンズウ</t>
    </rPh>
    <rPh sb="55" eb="56">
      <t>レイ</t>
    </rPh>
    <rPh sb="57" eb="59">
      <t>ショクイン</t>
    </rPh>
    <rPh sb="63" eb="66">
      <t>エイヨウシ</t>
    </rPh>
    <rPh sb="67" eb="70">
      <t>チョウリイン</t>
    </rPh>
    <rPh sb="71" eb="73">
      <t>ケンム</t>
    </rPh>
    <rPh sb="77" eb="79">
      <t>バアイ</t>
    </rPh>
    <rPh sb="80" eb="83">
      <t>エイヨウシ</t>
    </rPh>
    <rPh sb="85" eb="86">
      <t>ニン</t>
    </rPh>
    <rPh sb="88" eb="90">
      <t>チョウリ</t>
    </rPh>
    <rPh sb="90" eb="91">
      <t>イン</t>
    </rPh>
    <rPh sb="93" eb="94">
      <t>ニン</t>
    </rPh>
    <rPh sb="96" eb="98">
      <t>キニュウ</t>
    </rPh>
    <rPh sb="108" eb="110">
      <t>ホイク</t>
    </rPh>
    <rPh sb="110" eb="112">
      <t>ジュウジ</t>
    </rPh>
    <rPh sb="112" eb="114">
      <t>ショクイン</t>
    </rPh>
    <rPh sb="115" eb="117">
      <t>ケンム</t>
    </rPh>
    <rPh sb="121" eb="123">
      <t>バアイ</t>
    </rPh>
    <rPh sb="126" eb="127">
      <t>ラン</t>
    </rPh>
    <rPh sb="131" eb="133">
      <t>ニンズウ</t>
    </rPh>
    <rPh sb="134" eb="136">
      <t>キニュウ</t>
    </rPh>
    <rPh sb="147" eb="150">
      <t>カンゴシ</t>
    </rPh>
    <rPh sb="155" eb="157">
      <t>ギョウム</t>
    </rPh>
    <rPh sb="159" eb="161">
      <t>カンゴ</t>
    </rPh>
    <rPh sb="161" eb="163">
      <t>ギョウム</t>
    </rPh>
    <rPh sb="167" eb="169">
      <t>ショクイン</t>
    </rPh>
    <rPh sb="170" eb="172">
      <t>ニンズウ</t>
    </rPh>
    <rPh sb="173" eb="175">
      <t>キニュウ</t>
    </rPh>
    <rPh sb="190" eb="192">
      <t>ホイク</t>
    </rPh>
    <rPh sb="192" eb="193">
      <t>シ</t>
    </rPh>
    <rPh sb="196" eb="198">
      <t>ホイク</t>
    </rPh>
    <rPh sb="198" eb="200">
      <t>ギョウム</t>
    </rPh>
    <rPh sb="205" eb="207">
      <t>タントウ</t>
    </rPh>
    <rPh sb="209" eb="211">
      <t>ショクイン</t>
    </rPh>
    <rPh sb="212" eb="213">
      <t>ノゾ</t>
    </rPh>
    <rPh sb="230" eb="231">
      <t>オヨ</t>
    </rPh>
    <rPh sb="234" eb="237">
      <t>カンゴシ</t>
    </rPh>
    <rPh sb="241" eb="243">
      <t>ギョウム</t>
    </rPh>
    <rPh sb="246" eb="248">
      <t>ホイク</t>
    </rPh>
    <rPh sb="250" eb="252">
      <t>ジュウジ</t>
    </rPh>
    <rPh sb="256" eb="258">
      <t>バアイ</t>
    </rPh>
    <rPh sb="261" eb="262">
      <t>ラン</t>
    </rPh>
    <rPh sb="266" eb="268">
      <t>ニンズウ</t>
    </rPh>
    <rPh sb="269" eb="271">
      <t>キニュウ</t>
    </rPh>
    <phoneticPr fontId="2"/>
  </si>
  <si>
    <t>事業停止命令</t>
  </si>
  <si>
    <t>１週間
あたり
所定労働
時間数</t>
    <rPh sb="1" eb="3">
      <t>シュウカン</t>
    </rPh>
    <rPh sb="8" eb="10">
      <t>ショテイ</t>
    </rPh>
    <rPh sb="10" eb="12">
      <t>ロウドウ</t>
    </rPh>
    <rPh sb="13" eb="16">
      <t>ジカンスウ</t>
    </rPh>
    <phoneticPr fontId="2"/>
  </si>
  <si>
    <t>所定労働時間数の合計
（週当たり）</t>
    <rPh sb="8" eb="10">
      <t>ゴウケイ</t>
    </rPh>
    <rPh sb="12" eb="13">
      <t>シュウ</t>
    </rPh>
    <rPh sb="13" eb="14">
      <t>ア</t>
    </rPh>
    <phoneticPr fontId="2"/>
  </si>
  <si>
    <t>清掃（掃除機）後、○○消毒液布拭き、１日○回</t>
    <rPh sb="0" eb="2">
      <t>セイソウ</t>
    </rPh>
    <rPh sb="3" eb="6">
      <t>ソウジキ</t>
    </rPh>
    <rPh sb="7" eb="8">
      <t>ゴ</t>
    </rPh>
    <rPh sb="11" eb="13">
      <t>ショウドク</t>
    </rPh>
    <rPh sb="13" eb="14">
      <t>エキ</t>
    </rPh>
    <rPh sb="14" eb="15">
      <t>ヌノ</t>
    </rPh>
    <rPh sb="15" eb="16">
      <t>フ</t>
    </rPh>
    <rPh sb="19" eb="20">
      <t>ニチ</t>
    </rPh>
    <rPh sb="21" eb="22">
      <t>カイ</t>
    </rPh>
    <phoneticPr fontId="2"/>
  </si>
  <si>
    <t>清掃（モップ）後、○○消毒液布拭き、１日○回</t>
    <rPh sb="0" eb="2">
      <t>セイソウ</t>
    </rPh>
    <rPh sb="7" eb="8">
      <t>ゴ</t>
    </rPh>
    <rPh sb="11" eb="13">
      <t>ショウドク</t>
    </rPh>
    <rPh sb="13" eb="14">
      <t>エキ</t>
    </rPh>
    <rPh sb="14" eb="15">
      <t>ヌノ</t>
    </rPh>
    <rPh sb="15" eb="16">
      <t>フ</t>
    </rPh>
    <rPh sb="19" eb="20">
      <t>ニチ</t>
    </rPh>
    <rPh sb="21" eb="22">
      <t>カイ</t>
    </rPh>
    <phoneticPr fontId="2"/>
  </si>
  <si>
    <t>熱風消毒保管庫又は煮沸により消毒・殺菌後、食器棚に保管</t>
    <rPh sb="0" eb="1">
      <t>ネツ</t>
    </rPh>
    <rPh sb="1" eb="2">
      <t>カゼ</t>
    </rPh>
    <rPh sb="2" eb="4">
      <t>ショウドク</t>
    </rPh>
    <rPh sb="4" eb="7">
      <t>ホカンコ</t>
    </rPh>
    <rPh sb="7" eb="8">
      <t>マタ</t>
    </rPh>
    <rPh sb="9" eb="11">
      <t>シャフツ</t>
    </rPh>
    <rPh sb="14" eb="16">
      <t>ショウドク</t>
    </rPh>
    <rPh sb="17" eb="19">
      <t>サッキン</t>
    </rPh>
    <rPh sb="19" eb="20">
      <t>ゴ</t>
    </rPh>
    <rPh sb="21" eb="23">
      <t>ショッキ</t>
    </rPh>
    <rPh sb="23" eb="24">
      <t>ダナ</t>
    </rPh>
    <rPh sb="25" eb="27">
      <t>ホカン</t>
    </rPh>
    <phoneticPr fontId="2"/>
  </si>
  <si>
    <t>○○消毒後、××に収納</t>
    <rPh sb="2" eb="4">
      <t>ショウドク</t>
    </rPh>
    <rPh sb="4" eb="5">
      <t>ゴ</t>
    </rPh>
    <rPh sb="9" eb="11">
      <t>シュウノウ</t>
    </rPh>
    <phoneticPr fontId="2"/>
  </si>
  <si>
    <t>○○消毒液後、選択</t>
    <rPh sb="2" eb="4">
      <t>ショウドク</t>
    </rPh>
    <rPh sb="4" eb="5">
      <t>エキ</t>
    </rPh>
    <rPh sb="5" eb="6">
      <t>ゴ</t>
    </rPh>
    <rPh sb="7" eb="9">
      <t>センタク</t>
    </rPh>
    <phoneticPr fontId="2"/>
  </si>
  <si>
    <t>カバー等はクリーニング委託、布団は布団乾燥機の他、丸洗い委託</t>
    <rPh sb="3" eb="4">
      <t>トウ</t>
    </rPh>
    <rPh sb="11" eb="13">
      <t>イタク</t>
    </rPh>
    <rPh sb="14" eb="16">
      <t>フトン</t>
    </rPh>
    <rPh sb="17" eb="19">
      <t>フトン</t>
    </rPh>
    <rPh sb="19" eb="22">
      <t>カンソウキ</t>
    </rPh>
    <rPh sb="23" eb="24">
      <t>ホカ</t>
    </rPh>
    <rPh sb="25" eb="27">
      <t>マルアラ</t>
    </rPh>
    <rPh sb="28" eb="30">
      <t>イタク</t>
    </rPh>
    <phoneticPr fontId="2"/>
  </si>
  <si>
    <t>○○駅布拭き、衣類は選択</t>
    <rPh sb="2" eb="3">
      <t>エキ</t>
    </rPh>
    <rPh sb="3" eb="4">
      <t>ヌノ</t>
    </rPh>
    <rPh sb="4" eb="5">
      <t>フ</t>
    </rPh>
    <rPh sb="7" eb="9">
      <t>イルイ</t>
    </rPh>
    <rPh sb="10" eb="12">
      <t>センタク</t>
    </rPh>
    <phoneticPr fontId="2"/>
  </si>
  <si>
    <t>シャワー、沐浴</t>
    <rPh sb="5" eb="7">
      <t>モクヨク</t>
    </rPh>
    <phoneticPr fontId="2"/>
  </si>
  <si>
    <t>体温計、水枕、外用・消毒薬・絆創膏</t>
    <rPh sb="0" eb="2">
      <t>タイオン</t>
    </rPh>
    <rPh sb="2" eb="3">
      <t>ケイ</t>
    </rPh>
    <rPh sb="4" eb="6">
      <t>ミズマクラ</t>
    </rPh>
    <rPh sb="7" eb="9">
      <t>ソトヨウ</t>
    </rPh>
    <rPh sb="10" eb="13">
      <t>ショウドクヤク</t>
    </rPh>
    <rPh sb="14" eb="17">
      <t>バンソウコウ</t>
    </rPh>
    <phoneticPr fontId="2"/>
  </si>
  <si>
    <t>・○月までにキャンセルの申し出をした方に対しては全額を返金した。
・それ以降で会っても、急な転勤を命じられた方については相談に応じ、半額返金した。</t>
    <rPh sb="2" eb="3">
      <t>ガツ</t>
    </rPh>
    <rPh sb="12" eb="13">
      <t>モウ</t>
    </rPh>
    <rPh sb="14" eb="15">
      <t>デ</t>
    </rPh>
    <rPh sb="18" eb="19">
      <t>カタ</t>
    </rPh>
    <rPh sb="20" eb="21">
      <t>タイ</t>
    </rPh>
    <rPh sb="24" eb="26">
      <t>ゼンガク</t>
    </rPh>
    <rPh sb="27" eb="29">
      <t>ヘンキン</t>
    </rPh>
    <rPh sb="36" eb="38">
      <t>イコウ</t>
    </rPh>
    <rPh sb="39" eb="40">
      <t>ア</t>
    </rPh>
    <rPh sb="44" eb="45">
      <t>キュウ</t>
    </rPh>
    <rPh sb="46" eb="48">
      <t>テンキン</t>
    </rPh>
    <rPh sb="49" eb="50">
      <t>メイ</t>
    </rPh>
    <rPh sb="54" eb="55">
      <t>カタ</t>
    </rPh>
    <rPh sb="60" eb="62">
      <t>ソウダン</t>
    </rPh>
    <rPh sb="63" eb="64">
      <t>オウ</t>
    </rPh>
    <rPh sb="66" eb="68">
      <t>ハンガク</t>
    </rPh>
    <rPh sb="68" eb="70">
      <t>ヘンキン</t>
    </rPh>
    <phoneticPr fontId="2"/>
  </si>
  <si>
    <t>１人につき○万円、１事故○万円</t>
    <rPh sb="1" eb="2">
      <t>ニン</t>
    </rPh>
    <rPh sb="6" eb="8">
      <t>マンエン</t>
    </rPh>
    <rPh sb="10" eb="12">
      <t>ジコ</t>
    </rPh>
    <rPh sb="13" eb="15">
      <t>マンエン</t>
    </rPh>
    <phoneticPr fontId="2"/>
  </si>
  <si>
    <t>入所時の健康診断、定期健康診断、緊急時の対応</t>
    <rPh sb="0" eb="2">
      <t>ニュウショ</t>
    </rPh>
    <rPh sb="2" eb="3">
      <t>ジ</t>
    </rPh>
    <rPh sb="4" eb="6">
      <t>ケンコウ</t>
    </rPh>
    <rPh sb="6" eb="8">
      <t>シンダン</t>
    </rPh>
    <rPh sb="9" eb="11">
      <t>テイキ</t>
    </rPh>
    <rPh sb="11" eb="13">
      <t>ケンコウ</t>
    </rPh>
    <rPh sb="13" eb="15">
      <t>シンダン</t>
    </rPh>
    <rPh sb="16" eb="19">
      <t>キンキュウジ</t>
    </rPh>
    <rPh sb="20" eb="22">
      <t>タイオウ</t>
    </rPh>
    <phoneticPr fontId="2"/>
  </si>
  <si>
    <t>東京都新宿区新宿３－２－１</t>
    <rPh sb="0" eb="3">
      <t>トウキョウト</t>
    </rPh>
    <rPh sb="3" eb="6">
      <t>シンジュクク</t>
    </rPh>
    <rPh sb="6" eb="8">
      <t>シンジュク</t>
    </rPh>
    <phoneticPr fontId="2"/>
  </si>
  <si>
    <t>○県</t>
    <rPh sb="1" eb="2">
      <t>ケン</t>
    </rPh>
    <phoneticPr fontId="2"/>
  </si>
  <si>
    <t xml:space="preserve"> ４「職員の配置状況」の３「必要な保育従事職員を配置していることの検証」で、「不適」となった場合、その状況を記入してください。</t>
    <rPh sb="3" eb="5">
      <t>ショクイン</t>
    </rPh>
    <rPh sb="6" eb="8">
      <t>ハイチ</t>
    </rPh>
    <rPh sb="8" eb="10">
      <t>ジョウキョウ</t>
    </rPh>
    <rPh sb="21" eb="23">
      <t>ショクイン</t>
    </rPh>
    <rPh sb="39" eb="41">
      <t>フテキ</t>
    </rPh>
    <rPh sb="46" eb="48">
      <t>バアイ</t>
    </rPh>
    <rPh sb="51" eb="53">
      <t>ジョウキョウ</t>
    </rPh>
    <rPh sb="54" eb="56">
      <t>キニュウ</t>
    </rPh>
    <phoneticPr fontId="2"/>
  </si>
  <si>
    <t>新宿</t>
    <rPh sb="0" eb="2">
      <t>シンジュク</t>
    </rPh>
    <phoneticPr fontId="2"/>
  </si>
  <si>
    <t>施設概要</t>
    <rPh sb="0" eb="2">
      <t>シセツ</t>
    </rPh>
    <rPh sb="2" eb="4">
      <t>ガイヨウ</t>
    </rPh>
    <phoneticPr fontId="2"/>
  </si>
  <si>
    <t>住所</t>
    <rPh sb="0" eb="2">
      <t>ジュウショ</t>
    </rPh>
    <phoneticPr fontId="2"/>
  </si>
  <si>
    <t>主な事業</t>
    <rPh sb="0" eb="1">
      <t>オモ</t>
    </rPh>
    <rPh sb="2" eb="4">
      <t>ジギョウ</t>
    </rPh>
    <phoneticPr fontId="2"/>
  </si>
  <si>
    <t>所在地</t>
    <rPh sb="0" eb="3">
      <t>ショザイチ</t>
    </rPh>
    <phoneticPr fontId="2"/>
  </si>
  <si>
    <t>類型</t>
    <rPh sb="0" eb="2">
      <t>ルイケイ</t>
    </rPh>
    <phoneticPr fontId="2"/>
  </si>
  <si>
    <t>４歳
以上</t>
    <rPh sb="1" eb="2">
      <t>サイ</t>
    </rPh>
    <rPh sb="3" eb="5">
      <t>イジョウ</t>
    </rPh>
    <phoneticPr fontId="2"/>
  </si>
  <si>
    <t>土曜日児童数（人）</t>
    <rPh sb="0" eb="3">
      <t>ドヨウビ</t>
    </rPh>
    <rPh sb="3" eb="5">
      <t>ジドウ</t>
    </rPh>
    <rPh sb="5" eb="6">
      <t>スウ</t>
    </rPh>
    <rPh sb="7" eb="8">
      <t>ニン</t>
    </rPh>
    <phoneticPr fontId="2"/>
  </si>
  <si>
    <t>必要な職員数（人）</t>
    <rPh sb="0" eb="2">
      <t>ヒツヨウ</t>
    </rPh>
    <rPh sb="3" eb="6">
      <t>ショクインスウ</t>
    </rPh>
    <rPh sb="7" eb="8">
      <t>ニン</t>
    </rPh>
    <phoneticPr fontId="2"/>
  </si>
  <si>
    <t>6時間
未満</t>
    <rPh sb="1" eb="3">
      <t>ジカン</t>
    </rPh>
    <rPh sb="4" eb="6">
      <t>ミマン</t>
    </rPh>
    <phoneticPr fontId="2"/>
  </si>
  <si>
    <t>6-8時間
未満</t>
    <rPh sb="3" eb="5">
      <t>ジカン</t>
    </rPh>
    <rPh sb="6" eb="8">
      <t>ミマン</t>
    </rPh>
    <phoneticPr fontId="2"/>
  </si>
  <si>
    <t>8-9時間
未満</t>
    <rPh sb="3" eb="5">
      <t>ジカン</t>
    </rPh>
    <rPh sb="6" eb="8">
      <t>ミマン</t>
    </rPh>
    <phoneticPr fontId="2"/>
  </si>
  <si>
    <t>9-10時間
未満</t>
    <rPh sb="4" eb="6">
      <t>ジカン</t>
    </rPh>
    <rPh sb="7" eb="9">
      <t>ミマン</t>
    </rPh>
    <phoneticPr fontId="2"/>
  </si>
  <si>
    <t>10-11時間
未満</t>
    <rPh sb="5" eb="7">
      <t>ジカン</t>
    </rPh>
    <rPh sb="8" eb="10">
      <t>ミマン</t>
    </rPh>
    <phoneticPr fontId="2"/>
  </si>
  <si>
    <t>11-12時間
未満</t>
    <rPh sb="5" eb="7">
      <t>ジカン</t>
    </rPh>
    <rPh sb="8" eb="10">
      <t>ミマン</t>
    </rPh>
    <phoneticPr fontId="2"/>
  </si>
  <si>
    <t>12-13時間
未満</t>
    <rPh sb="5" eb="7">
      <t>ジカン</t>
    </rPh>
    <rPh sb="8" eb="10">
      <t>ミマン</t>
    </rPh>
    <phoneticPr fontId="2"/>
  </si>
  <si>
    <t>13時間
以上</t>
    <rPh sb="2" eb="4">
      <t>ジカン</t>
    </rPh>
    <rPh sb="5" eb="7">
      <t>イジョウ</t>
    </rPh>
    <phoneticPr fontId="2"/>
  </si>
  <si>
    <t>日単位でみた契約時間ごとの契約児童数（人）</t>
    <rPh sb="0" eb="1">
      <t>ニチ</t>
    </rPh>
    <rPh sb="1" eb="3">
      <t>タンイ</t>
    </rPh>
    <rPh sb="6" eb="8">
      <t>ケイヤク</t>
    </rPh>
    <rPh sb="8" eb="10">
      <t>ジカン</t>
    </rPh>
    <rPh sb="13" eb="15">
      <t>ケイヤク</t>
    </rPh>
    <rPh sb="15" eb="17">
      <t>ジドウ</t>
    </rPh>
    <rPh sb="17" eb="18">
      <t>スウ</t>
    </rPh>
    <rPh sb="19" eb="20">
      <t>ニン</t>
    </rPh>
    <phoneticPr fontId="2"/>
  </si>
  <si>
    <t>日単位でみた契約時間ごとの一時預かり児童数（人）</t>
    <rPh sb="0" eb="1">
      <t>ニチ</t>
    </rPh>
    <rPh sb="1" eb="3">
      <t>タンイ</t>
    </rPh>
    <rPh sb="6" eb="8">
      <t>ケイヤク</t>
    </rPh>
    <rPh sb="8" eb="10">
      <t>ジカン</t>
    </rPh>
    <rPh sb="13" eb="15">
      <t>イチジ</t>
    </rPh>
    <rPh sb="15" eb="16">
      <t>アズ</t>
    </rPh>
    <rPh sb="18" eb="20">
      <t>ジドウ</t>
    </rPh>
    <rPh sb="20" eb="21">
      <t>スウ</t>
    </rPh>
    <rPh sb="22" eb="23">
      <t>ニン</t>
    </rPh>
    <phoneticPr fontId="2"/>
  </si>
  <si>
    <t>月単位でみた契約時間数ごとの契約児童数（人）</t>
    <rPh sb="0" eb="3">
      <t>ツキタンイ</t>
    </rPh>
    <rPh sb="6" eb="8">
      <t>ケイヤク</t>
    </rPh>
    <rPh sb="8" eb="10">
      <t>ジカン</t>
    </rPh>
    <rPh sb="10" eb="11">
      <t>スウ</t>
    </rPh>
    <rPh sb="14" eb="16">
      <t>ケイヤク</t>
    </rPh>
    <rPh sb="16" eb="18">
      <t>ジドウ</t>
    </rPh>
    <rPh sb="18" eb="19">
      <t>スウ</t>
    </rPh>
    <rPh sb="20" eb="21">
      <t>ニン</t>
    </rPh>
    <phoneticPr fontId="2"/>
  </si>
  <si>
    <t>48時間
未満</t>
    <rPh sb="2" eb="4">
      <t>ジカン</t>
    </rPh>
    <rPh sb="5" eb="7">
      <t>ミマン</t>
    </rPh>
    <phoneticPr fontId="2"/>
  </si>
  <si>
    <t>120-160時間
未満</t>
    <rPh sb="7" eb="9">
      <t>ジカン</t>
    </rPh>
    <rPh sb="10" eb="12">
      <t>ミマン</t>
    </rPh>
    <phoneticPr fontId="2"/>
  </si>
  <si>
    <t>160-220時間
未満</t>
    <rPh sb="7" eb="9">
      <t>ジカン</t>
    </rPh>
    <rPh sb="10" eb="12">
      <t>ミマン</t>
    </rPh>
    <phoneticPr fontId="2"/>
  </si>
  <si>
    <t>220時間
以上</t>
    <rPh sb="3" eb="5">
      <t>ジカン</t>
    </rPh>
    <rPh sb="6" eb="8">
      <t>イジョウ</t>
    </rPh>
    <phoneticPr fontId="2"/>
  </si>
  <si>
    <r>
      <rPr>
        <sz val="7"/>
        <rFont val="Meiryo UI"/>
        <family val="3"/>
        <charset val="128"/>
      </rPr>
      <t>48-120時間</t>
    </r>
    <r>
      <rPr>
        <sz val="8"/>
        <rFont val="Meiryo UI"/>
        <family val="3"/>
        <charset val="128"/>
      </rPr>
      <t xml:space="preserve">
未満</t>
    </r>
    <rPh sb="6" eb="8">
      <t>ジカン</t>
    </rPh>
    <rPh sb="9" eb="11">
      <t>ミマン</t>
    </rPh>
    <phoneticPr fontId="2"/>
  </si>
  <si>
    <t>消費税の
非課税措置</t>
    <rPh sb="0" eb="3">
      <t>ショウヒゼイ</t>
    </rPh>
    <rPh sb="5" eb="8">
      <t>ヒカゼイ</t>
    </rPh>
    <rPh sb="8" eb="10">
      <t>ソチ</t>
    </rPh>
    <phoneticPr fontId="2"/>
  </si>
  <si>
    <t>夕食代</t>
    <rPh sb="0" eb="2">
      <t>ユウショク</t>
    </rPh>
    <rPh sb="2" eb="3">
      <t>ダイ</t>
    </rPh>
    <phoneticPr fontId="2"/>
  </si>
  <si>
    <t>項目</t>
    <rPh sb="0" eb="2">
      <t>コウモク</t>
    </rPh>
    <phoneticPr fontId="2"/>
  </si>
  <si>
    <t>金額</t>
    <rPh sb="0" eb="2">
      <t>キンガク</t>
    </rPh>
    <phoneticPr fontId="2"/>
  </si>
  <si>
    <t>月額保育料（円）
（月220時間）</t>
    <rPh sb="0" eb="2">
      <t>ゲツガク</t>
    </rPh>
    <rPh sb="2" eb="5">
      <t>ホイクリョウ</t>
    </rPh>
    <rPh sb="6" eb="7">
      <t>エン</t>
    </rPh>
    <rPh sb="10" eb="11">
      <t>ツキ</t>
    </rPh>
    <rPh sb="14" eb="16">
      <t>ジカン</t>
    </rPh>
    <phoneticPr fontId="2"/>
  </si>
  <si>
    <t>左記のうち
施設等利用給付対象額（円）</t>
    <rPh sb="0" eb="2">
      <t>サキ</t>
    </rPh>
    <rPh sb="6" eb="8">
      <t>シセツ</t>
    </rPh>
    <rPh sb="8" eb="9">
      <t>トウ</t>
    </rPh>
    <rPh sb="9" eb="11">
      <t>リヨウ</t>
    </rPh>
    <rPh sb="11" eb="13">
      <t>キュウフ</t>
    </rPh>
    <rPh sb="13" eb="15">
      <t>タイショウ</t>
    </rPh>
    <rPh sb="15" eb="16">
      <t>ガク</t>
    </rPh>
    <rPh sb="17" eb="18">
      <t>エン</t>
    </rPh>
    <phoneticPr fontId="2"/>
  </si>
  <si>
    <t>保育料（円）
（月160時間）</t>
    <rPh sb="4" eb="5">
      <t>エン</t>
    </rPh>
    <phoneticPr fontId="2"/>
  </si>
  <si>
    <t>保育料（円）
（月120時間）</t>
    <rPh sb="4" eb="5">
      <t>エン</t>
    </rPh>
    <phoneticPr fontId="2"/>
  </si>
  <si>
    <t>一時預かり（円）
（１時間）</t>
    <rPh sb="6" eb="7">
      <t>エン</t>
    </rPh>
    <phoneticPr fontId="2"/>
  </si>
  <si>
    <t>徴収</t>
    <rPh sb="0" eb="2">
      <t>チョウシュウ</t>
    </rPh>
    <phoneticPr fontId="2"/>
  </si>
  <si>
    <t>キャンセル有無</t>
    <rPh sb="5" eb="7">
      <t>ウム</t>
    </rPh>
    <phoneticPr fontId="2"/>
  </si>
  <si>
    <t>入園金返還</t>
    <rPh sb="0" eb="2">
      <t>ニュウエン</t>
    </rPh>
    <rPh sb="2" eb="3">
      <t>キン</t>
    </rPh>
    <rPh sb="3" eb="5">
      <t>ヘンカン</t>
    </rPh>
    <phoneticPr fontId="2"/>
  </si>
  <si>
    <t>保育従事職員の
配置基準（人）</t>
    <phoneticPr fontId="2"/>
  </si>
  <si>
    <t>入園金等(円）</t>
    <rPh sb="0" eb="2">
      <t>ニュウエン</t>
    </rPh>
    <rPh sb="2" eb="3">
      <t>キン</t>
    </rPh>
    <rPh sb="3" eb="4">
      <t>トウ</t>
    </rPh>
    <rPh sb="5" eb="6">
      <t>エン</t>
    </rPh>
    <phoneticPr fontId="2"/>
  </si>
  <si>
    <t>月額保育料以外で、
保護者から徴収している金額（円）</t>
    <rPh sb="0" eb="2">
      <t>ゲツガク</t>
    </rPh>
    <rPh sb="2" eb="5">
      <t>ホイクリョウ</t>
    </rPh>
    <rPh sb="5" eb="7">
      <t>イガイ</t>
    </rPh>
    <rPh sb="10" eb="13">
      <t>ホゴシャ</t>
    </rPh>
    <rPh sb="15" eb="17">
      <t>チョウシュウ</t>
    </rPh>
    <rPh sb="21" eb="23">
      <t>キンガク</t>
    </rPh>
    <rPh sb="24" eb="25">
      <t>エン</t>
    </rPh>
    <phoneticPr fontId="2"/>
  </si>
  <si>
    <t>定員
見合い</t>
    <rPh sb="0" eb="2">
      <t>テイイン</t>
    </rPh>
    <rPh sb="3" eb="5">
      <t>ミア</t>
    </rPh>
    <phoneticPr fontId="2"/>
  </si>
  <si>
    <t>在籍
見合い</t>
    <rPh sb="0" eb="2">
      <t>ザイセキ</t>
    </rPh>
    <rPh sb="3" eb="5">
      <t>ミア</t>
    </rPh>
    <phoneticPr fontId="2"/>
  </si>
  <si>
    <t>算定
方法</t>
    <rPh sb="0" eb="2">
      <t>サンテイ</t>
    </rPh>
    <rPh sb="3" eb="5">
      <t>ホウホウ</t>
    </rPh>
    <phoneticPr fontId="2"/>
  </si>
  <si>
    <t>保育従事職員の配置状況（人）</t>
    <phoneticPr fontId="2"/>
  </si>
  <si>
    <t>うち
保育士</t>
    <rPh sb="3" eb="6">
      <t>ホイクシ</t>
    </rPh>
    <phoneticPr fontId="2"/>
  </si>
  <si>
    <t>うち
看護師</t>
    <rPh sb="3" eb="6">
      <t>カンゴシ</t>
    </rPh>
    <phoneticPr fontId="2"/>
  </si>
  <si>
    <t>うち
その他</t>
    <rPh sb="5" eb="6">
      <t>タ</t>
    </rPh>
    <phoneticPr fontId="2"/>
  </si>
  <si>
    <r>
      <rPr>
        <sz val="9"/>
        <rFont val="Meiryo UI"/>
        <family val="3"/>
        <charset val="128"/>
      </rPr>
      <t>うち</t>
    </r>
    <r>
      <rPr>
        <sz val="6"/>
        <rFont val="Meiryo UI"/>
        <family val="3"/>
        <charset val="128"/>
      </rPr>
      <t xml:space="preserve">
子育て支援員</t>
    </r>
    <rPh sb="3" eb="5">
      <t>コソダ</t>
    </rPh>
    <rPh sb="6" eb="8">
      <t>シエン</t>
    </rPh>
    <rPh sb="8" eb="9">
      <t>イン</t>
    </rPh>
    <phoneticPr fontId="2"/>
  </si>
  <si>
    <t>常勤職員の
所定労働
時間数</t>
    <rPh sb="0" eb="2">
      <t>ジョウキン</t>
    </rPh>
    <rPh sb="2" eb="4">
      <t>ショクイン</t>
    </rPh>
    <rPh sb="6" eb="8">
      <t>ショテイ</t>
    </rPh>
    <rPh sb="8" eb="10">
      <t>ロウドウ</t>
    </rPh>
    <rPh sb="11" eb="14">
      <t>ジカンスウ</t>
    </rPh>
    <phoneticPr fontId="2"/>
  </si>
  <si>
    <r>
      <t>非常勤
職員</t>
    </r>
    <r>
      <rPr>
        <sz val="7"/>
        <rFont val="Meiryo UI"/>
        <family val="3"/>
        <charset val="128"/>
      </rPr>
      <t xml:space="preserve">
（有資格）</t>
    </r>
    <rPh sb="0" eb="1">
      <t>ヒ</t>
    </rPh>
    <rPh sb="1" eb="3">
      <t>ジョウキン</t>
    </rPh>
    <rPh sb="4" eb="6">
      <t>ショクイン</t>
    </rPh>
    <rPh sb="8" eb="9">
      <t>ア</t>
    </rPh>
    <rPh sb="9" eb="11">
      <t>シカク</t>
    </rPh>
    <phoneticPr fontId="2"/>
  </si>
  <si>
    <r>
      <t>うち</t>
    </r>
    <r>
      <rPr>
        <sz val="6"/>
        <rFont val="Meiryo UI"/>
        <family val="3"/>
        <charset val="128"/>
      </rPr>
      <t xml:space="preserve">
子育て支援員</t>
    </r>
    <rPh sb="3" eb="5">
      <t>コソダ</t>
    </rPh>
    <rPh sb="6" eb="8">
      <t>シエン</t>
    </rPh>
    <rPh sb="8" eb="9">
      <t>イン</t>
    </rPh>
    <phoneticPr fontId="2"/>
  </si>
  <si>
    <t>非常勤
合計</t>
    <rPh sb="0" eb="3">
      <t>ヒジョウキン</t>
    </rPh>
    <rPh sb="4" eb="6">
      <t>ゴウケイ</t>
    </rPh>
    <phoneticPr fontId="2"/>
  </si>
  <si>
    <r>
      <t xml:space="preserve">非常勤
職員
</t>
    </r>
    <r>
      <rPr>
        <sz val="7"/>
        <rFont val="Meiryo UI"/>
        <family val="3"/>
        <charset val="128"/>
      </rPr>
      <t>（無資格）</t>
    </r>
    <rPh sb="0" eb="3">
      <t>ヒジョウキン</t>
    </rPh>
    <rPh sb="4" eb="6">
      <t>ショクイン</t>
    </rPh>
    <rPh sb="8" eb="9">
      <t>ム</t>
    </rPh>
    <rPh sb="9" eb="11">
      <t>シカク</t>
    </rPh>
    <phoneticPr fontId="2"/>
  </si>
  <si>
    <r>
      <t xml:space="preserve">常勤
職員
</t>
    </r>
    <r>
      <rPr>
        <sz val="7"/>
        <rFont val="Meiryo UI"/>
        <family val="3"/>
        <charset val="128"/>
      </rPr>
      <t>（有資格）</t>
    </r>
    <rPh sb="0" eb="2">
      <t>ジョウキン</t>
    </rPh>
    <rPh sb="3" eb="5">
      <t>ショクイン</t>
    </rPh>
    <rPh sb="7" eb="8">
      <t>ユウ</t>
    </rPh>
    <rPh sb="8" eb="10">
      <t>シカク</t>
    </rPh>
    <phoneticPr fontId="2"/>
  </si>
  <si>
    <r>
      <rPr>
        <sz val="9"/>
        <rFont val="Meiryo UI"/>
        <family val="3"/>
        <charset val="128"/>
      </rPr>
      <t>常勤
職員</t>
    </r>
    <r>
      <rPr>
        <sz val="6"/>
        <rFont val="Meiryo UI"/>
        <family val="3"/>
        <charset val="128"/>
      </rPr>
      <t xml:space="preserve">
</t>
    </r>
    <r>
      <rPr>
        <sz val="7"/>
        <rFont val="Meiryo UI"/>
        <family val="3"/>
        <charset val="128"/>
      </rPr>
      <t>（無資格）</t>
    </r>
    <rPh sb="0" eb="2">
      <t>ジョウキン</t>
    </rPh>
    <rPh sb="3" eb="5">
      <t>ショクイン</t>
    </rPh>
    <rPh sb="7" eb="10">
      <t>ムシカク</t>
    </rPh>
    <phoneticPr fontId="2"/>
  </si>
  <si>
    <t>非常勤職員の
所定労働
時間数の合計</t>
    <rPh sb="0" eb="3">
      <t>ヒジョウキン</t>
    </rPh>
    <rPh sb="3" eb="5">
      <t>ショクイン</t>
    </rPh>
    <rPh sb="16" eb="18">
      <t>ゴウケイ</t>
    </rPh>
    <phoneticPr fontId="2"/>
  </si>
  <si>
    <t>常勤保育士
の配置</t>
    <rPh sb="0" eb="2">
      <t>ジョウキン</t>
    </rPh>
    <rPh sb="2" eb="5">
      <t>ホイクシ</t>
    </rPh>
    <rPh sb="7" eb="9">
      <t>ハイチ</t>
    </rPh>
    <phoneticPr fontId="2"/>
  </si>
  <si>
    <r>
      <rPr>
        <sz val="7"/>
        <rFont val="Meiryo UI"/>
        <family val="3"/>
        <charset val="128"/>
      </rPr>
      <t>保育従事職員</t>
    </r>
    <r>
      <rPr>
        <sz val="8"/>
        <rFont val="Meiryo UI"/>
        <family val="3"/>
        <charset val="128"/>
      </rPr>
      <t xml:space="preserve">
</t>
    </r>
    <r>
      <rPr>
        <sz val="9"/>
        <rFont val="Meiryo UI"/>
        <family val="3"/>
        <charset val="128"/>
      </rPr>
      <t>の配置</t>
    </r>
    <rPh sb="0" eb="2">
      <t>ホイク</t>
    </rPh>
    <rPh sb="2" eb="4">
      <t>ジュウジ</t>
    </rPh>
    <rPh sb="4" eb="6">
      <t>ショクイン</t>
    </rPh>
    <rPh sb="8" eb="10">
      <t>ハイチ</t>
    </rPh>
    <phoneticPr fontId="2"/>
  </si>
  <si>
    <t>経験
年数</t>
    <rPh sb="0" eb="2">
      <t>ケイケン</t>
    </rPh>
    <rPh sb="3" eb="5">
      <t>ネンスウ</t>
    </rPh>
    <phoneticPr fontId="2"/>
  </si>
  <si>
    <t>在籍年数</t>
    <rPh sb="0" eb="2">
      <t>ザイセキ</t>
    </rPh>
    <rPh sb="2" eb="4">
      <t>ネンスウ</t>
    </rPh>
    <phoneticPr fontId="2"/>
  </si>
  <si>
    <t>常勤合計
①</t>
    <rPh sb="0" eb="2">
      <t>ジョウキン</t>
    </rPh>
    <rPh sb="2" eb="4">
      <t>ゴウケイ</t>
    </rPh>
    <phoneticPr fontId="2"/>
  </si>
  <si>
    <r>
      <t xml:space="preserve">常勤換算後
職員数
</t>
    </r>
    <r>
      <rPr>
        <sz val="9"/>
        <rFont val="Meiryo UI"/>
        <family val="3"/>
        <charset val="128"/>
      </rPr>
      <t>②</t>
    </r>
    <rPh sb="0" eb="2">
      <t>ジョウキン</t>
    </rPh>
    <rPh sb="2" eb="4">
      <t>カンサン</t>
    </rPh>
    <rPh sb="4" eb="5">
      <t>ゴ</t>
    </rPh>
    <rPh sb="6" eb="9">
      <t>ショクインスウ</t>
    </rPh>
    <phoneticPr fontId="2"/>
  </si>
  <si>
    <t>配置状況
①＋②</t>
    <rPh sb="0" eb="2">
      <t>ハイチ</t>
    </rPh>
    <rPh sb="2" eb="4">
      <t>ジョウキョウ</t>
    </rPh>
    <phoneticPr fontId="2"/>
  </si>
  <si>
    <t>平均
経験年数</t>
    <rPh sb="0" eb="2">
      <t>ヘイキン</t>
    </rPh>
    <rPh sb="3" eb="5">
      <t>ケイケン</t>
    </rPh>
    <rPh sb="5" eb="7">
      <t>ネンスウ</t>
    </rPh>
    <phoneticPr fontId="2"/>
  </si>
  <si>
    <t>保育従事職員</t>
    <rPh sb="0" eb="2">
      <t>ホイク</t>
    </rPh>
    <rPh sb="2" eb="4">
      <t>ジュウジ</t>
    </rPh>
    <rPh sb="4" eb="6">
      <t>ショクイン</t>
    </rPh>
    <phoneticPr fontId="2"/>
  </si>
  <si>
    <t>非常勤</t>
    <rPh sb="0" eb="1">
      <t>ヒ</t>
    </rPh>
    <rPh sb="1" eb="3">
      <t>ジョウキン</t>
    </rPh>
    <phoneticPr fontId="2"/>
  </si>
  <si>
    <t>1歳</t>
    <rPh sb="1" eb="2">
      <t>サイ</t>
    </rPh>
    <phoneticPr fontId="2"/>
  </si>
  <si>
    <t>乳児室・ほふく室</t>
    <rPh sb="0" eb="2">
      <t>ニュウジ</t>
    </rPh>
    <rPh sb="2" eb="3">
      <t>シツ</t>
    </rPh>
    <rPh sb="7" eb="8">
      <t>シツ</t>
    </rPh>
    <phoneticPr fontId="2"/>
  </si>
  <si>
    <t>保育室・
遊戯室</t>
    <rPh sb="0" eb="3">
      <t>ホイクシツ</t>
    </rPh>
    <rPh sb="5" eb="7">
      <t>ユウギ</t>
    </rPh>
    <rPh sb="7" eb="8">
      <t>シツ</t>
    </rPh>
    <phoneticPr fontId="2"/>
  </si>
  <si>
    <t>弾力化</t>
    <rPh sb="0" eb="3">
      <t>ダンリョクカ</t>
    </rPh>
    <phoneticPr fontId="2"/>
  </si>
  <si>
    <t>2歳以上</t>
    <rPh sb="1" eb="4">
      <t>サイイジョウ</t>
    </rPh>
    <phoneticPr fontId="2"/>
  </si>
  <si>
    <t>契約児童数見合いの
基準面積</t>
    <rPh sb="0" eb="2">
      <t>ケイヤク</t>
    </rPh>
    <rPh sb="2" eb="4">
      <t>ジドウ</t>
    </rPh>
    <rPh sb="4" eb="5">
      <t>スウ</t>
    </rPh>
    <phoneticPr fontId="2"/>
  </si>
  <si>
    <t>0歳</t>
    <rPh sb="1" eb="2">
      <t>サイ</t>
    </rPh>
    <phoneticPr fontId="2"/>
  </si>
  <si>
    <t>面積</t>
    <rPh sb="0" eb="2">
      <t>メンセキ</t>
    </rPh>
    <phoneticPr fontId="2"/>
  </si>
  <si>
    <t>乳児室・
ほふく室</t>
    <rPh sb="0" eb="2">
      <t>ニュウジ</t>
    </rPh>
    <rPh sb="2" eb="3">
      <t>シツ</t>
    </rPh>
    <rPh sb="8" eb="9">
      <t>シツ</t>
    </rPh>
    <phoneticPr fontId="2"/>
  </si>
  <si>
    <t>兼務</t>
    <rPh sb="0" eb="2">
      <t>ケンム</t>
    </rPh>
    <phoneticPr fontId="2"/>
  </si>
  <si>
    <r>
      <t xml:space="preserve">その他
</t>
    </r>
    <r>
      <rPr>
        <sz val="6"/>
        <rFont val="Meiryo UI"/>
        <family val="3"/>
        <charset val="128"/>
      </rPr>
      <t>（清掃員など）</t>
    </r>
    <rPh sb="5" eb="8">
      <t>セイソウイン</t>
    </rPh>
    <phoneticPr fontId="2"/>
  </si>
  <si>
    <t>区分</t>
    <rPh sb="0" eb="2">
      <t>クブン</t>
    </rPh>
    <phoneticPr fontId="2"/>
  </si>
  <si>
    <t>屋外遊戯場</t>
    <rPh sb="0" eb="2">
      <t>オクガイ</t>
    </rPh>
    <rPh sb="2" eb="4">
      <t>ユウギ</t>
    </rPh>
    <rPh sb="4" eb="5">
      <t>ジョウ</t>
    </rPh>
    <phoneticPr fontId="2"/>
  </si>
  <si>
    <t>区分</t>
    <rPh sb="0" eb="2">
      <t>クブン</t>
    </rPh>
    <phoneticPr fontId="2"/>
  </si>
  <si>
    <t>学齢児受入</t>
    <rPh sb="0" eb="2">
      <t>ガクレイ</t>
    </rPh>
    <rPh sb="2" eb="3">
      <t>ジ</t>
    </rPh>
    <rPh sb="3" eb="5">
      <t>ウケイレ</t>
    </rPh>
    <phoneticPr fontId="2"/>
  </si>
  <si>
    <t>保育従事職員</t>
    <phoneticPr fontId="2"/>
  </si>
  <si>
    <t>地域の子育て支援事業・サービス</t>
    <rPh sb="0" eb="2">
      <t>チイキ</t>
    </rPh>
    <rPh sb="3" eb="5">
      <t>コソダ</t>
    </rPh>
    <rPh sb="6" eb="8">
      <t>シエン</t>
    </rPh>
    <rPh sb="8" eb="10">
      <t>ジギョウ</t>
    </rPh>
    <phoneticPr fontId="2"/>
  </si>
  <si>
    <t>平均
在籍年数</t>
    <rPh sb="0" eb="2">
      <t>ヘイキン</t>
    </rPh>
    <rPh sb="3" eb="5">
      <t>ザイセキ</t>
    </rPh>
    <rPh sb="5" eb="7">
      <t>ネンスウ</t>
    </rPh>
    <phoneticPr fontId="2"/>
  </si>
  <si>
    <t>事業開始
年月日</t>
    <rPh sb="0" eb="2">
      <t>ジギョウ</t>
    </rPh>
    <rPh sb="2" eb="4">
      <t>カイシ</t>
    </rPh>
    <rPh sb="5" eb="7">
      <t>ネンゲツ</t>
    </rPh>
    <rPh sb="7" eb="8">
      <t>ヒ</t>
    </rPh>
    <phoneticPr fontId="2"/>
  </si>
  <si>
    <t>休園日</t>
    <rPh sb="0" eb="1">
      <t>キュウ</t>
    </rPh>
    <rPh sb="1" eb="2">
      <t>エン</t>
    </rPh>
    <rPh sb="2" eb="3">
      <t>ヒ</t>
    </rPh>
    <phoneticPr fontId="2"/>
  </si>
  <si>
    <t>０歳児
預かり可能
月齢</t>
    <rPh sb="1" eb="3">
      <t>サイジ</t>
    </rPh>
    <rPh sb="4" eb="5">
      <t>アズ</t>
    </rPh>
    <rPh sb="7" eb="9">
      <t>カノウ</t>
    </rPh>
    <rPh sb="10" eb="12">
      <t>ゲツレイ</t>
    </rPh>
    <phoneticPr fontId="2"/>
  </si>
  <si>
    <t>専任
兼任</t>
    <rPh sb="0" eb="2">
      <t>センニン</t>
    </rPh>
    <rPh sb="3" eb="5">
      <t>ケンニン</t>
    </rPh>
    <phoneticPr fontId="2"/>
  </si>
  <si>
    <t>各保育従事職員の１週間あたり所定労働時間数</t>
    <rPh sb="0" eb="1">
      <t>カク</t>
    </rPh>
    <rPh sb="1" eb="3">
      <t>ホイク</t>
    </rPh>
    <rPh sb="3" eb="5">
      <t>ジュウジ</t>
    </rPh>
    <rPh sb="5" eb="7">
      <t>ショクイン</t>
    </rPh>
    <rPh sb="9" eb="11">
      <t>シュウカン</t>
    </rPh>
    <rPh sb="14" eb="16">
      <t>ショテイ</t>
    </rPh>
    <rPh sb="16" eb="18">
      <t>ロウドウ</t>
    </rPh>
    <rPh sb="18" eb="21">
      <t>ジカンスウ</t>
    </rPh>
    <phoneticPr fontId="2"/>
  </si>
  <si>
    <t>滞納状況</t>
    <rPh sb="0" eb="2">
      <t>タイノウ</t>
    </rPh>
    <rPh sb="2" eb="4">
      <t>ジョウキョウ</t>
    </rPh>
    <phoneticPr fontId="2"/>
  </si>
  <si>
    <t>家賃</t>
    <rPh sb="0" eb="2">
      <t>ヤチン</t>
    </rPh>
    <phoneticPr fontId="2"/>
  </si>
  <si>
    <t>光熱水費</t>
    <rPh sb="0" eb="4">
      <t>コウネツスイヒ</t>
    </rPh>
    <phoneticPr fontId="2"/>
  </si>
  <si>
    <t>賃金</t>
    <rPh sb="0" eb="2">
      <t>チンギン</t>
    </rPh>
    <phoneticPr fontId="2"/>
  </si>
  <si>
    <t>滞納している</t>
    <rPh sb="0" eb="2">
      <t>タイノウ</t>
    </rPh>
    <phoneticPr fontId="2"/>
  </si>
  <si>
    <t>滞納していない</t>
    <rPh sb="0" eb="2">
      <t>タイノウ</t>
    </rPh>
    <phoneticPr fontId="2"/>
  </si>
  <si>
    <t>家賃を、滞納しているか。</t>
    <rPh sb="0" eb="2">
      <t>ヤチン</t>
    </rPh>
    <rPh sb="4" eb="6">
      <t>タイノウ</t>
    </rPh>
    <phoneticPr fontId="2"/>
  </si>
  <si>
    <t>光熱水道費を、滞納しているか。</t>
    <rPh sb="0" eb="2">
      <t>コウネツ</t>
    </rPh>
    <rPh sb="2" eb="5">
      <t>スイドウヒ</t>
    </rPh>
    <rPh sb="7" eb="9">
      <t>タイノウ</t>
    </rPh>
    <phoneticPr fontId="2"/>
  </si>
  <si>
    <t>賃金を、滞納しているか。</t>
    <rPh sb="0" eb="2">
      <t>チンギン</t>
    </rPh>
    <rPh sb="4" eb="6">
      <t>タイノウ</t>
    </rPh>
    <phoneticPr fontId="2"/>
  </si>
  <si>
    <t>　インクルーシブ保育の実施</t>
    <rPh sb="8" eb="10">
      <t>ホイク</t>
    </rPh>
    <rPh sb="11" eb="13">
      <t>ジッシ</t>
    </rPh>
    <phoneticPr fontId="2"/>
  </si>
  <si>
    <t>実施</t>
    <rPh sb="0" eb="2">
      <t>ジッシ</t>
    </rPh>
    <phoneticPr fontId="2"/>
  </si>
  <si>
    <t>イン
クル
保育</t>
    <rPh sb="6" eb="8">
      <t>ホイク</t>
    </rPh>
    <phoneticPr fontId="2"/>
  </si>
  <si>
    <t>０歳児の
預かりが
可能な月齢</t>
    <rPh sb="10" eb="12">
      <t>カノウ</t>
    </rPh>
    <phoneticPr fontId="2"/>
  </si>
  <si>
    <t>備えている遊具等</t>
    <rPh sb="0" eb="1">
      <t>ソナ</t>
    </rPh>
    <rPh sb="5" eb="7">
      <t>ユウグ</t>
    </rPh>
    <rPh sb="7" eb="8">
      <t>トウ</t>
    </rPh>
    <phoneticPr fontId="2"/>
  </si>
  <si>
    <t>入園金等</t>
    <rPh sb="0" eb="2">
      <t>ニュウエン</t>
    </rPh>
    <rPh sb="2" eb="3">
      <t>キン</t>
    </rPh>
    <rPh sb="3" eb="4">
      <t>トウ</t>
    </rPh>
    <phoneticPr fontId="2"/>
  </si>
  <si>
    <r>
      <t xml:space="preserve">園内研修
</t>
    </r>
    <r>
      <rPr>
        <sz val="8"/>
        <rFont val="Meiryo UI"/>
        <family val="3"/>
        <charset val="128"/>
      </rPr>
      <t>（主催：園）</t>
    </r>
    <rPh sb="0" eb="2">
      <t>エンナイ</t>
    </rPh>
    <rPh sb="2" eb="4">
      <t>ケンシュウ</t>
    </rPh>
    <rPh sb="6" eb="8">
      <t>シュサイ</t>
    </rPh>
    <rPh sb="9" eb="10">
      <t>エン</t>
    </rPh>
    <phoneticPr fontId="2"/>
  </si>
  <si>
    <t>実施（参加）・不実施（不参加）・対象外を選択→</t>
    <rPh sb="0" eb="2">
      <t>ジッシ</t>
    </rPh>
    <rPh sb="3" eb="5">
      <t>サンカ</t>
    </rPh>
    <rPh sb="7" eb="8">
      <t>フ</t>
    </rPh>
    <rPh sb="8" eb="10">
      <t>ジッシ</t>
    </rPh>
    <rPh sb="11" eb="14">
      <t>フサンカ</t>
    </rPh>
    <rPh sb="16" eb="19">
      <t>タイショウガイ</t>
    </rPh>
    <rPh sb="20" eb="22">
      <t>センタク</t>
    </rPh>
    <phoneticPr fontId="2"/>
  </si>
  <si>
    <t>対象外</t>
    <rPh sb="0" eb="3">
      <t>タイショウガイ</t>
    </rPh>
    <phoneticPr fontId="2"/>
  </si>
  <si>
    <r>
      <t xml:space="preserve">法人内研修
</t>
    </r>
    <r>
      <rPr>
        <sz val="7"/>
        <rFont val="Meiryo UI"/>
        <family val="3"/>
        <charset val="128"/>
      </rPr>
      <t>（主催：設置法人）</t>
    </r>
    <rPh sb="0" eb="2">
      <t>ホウジン</t>
    </rPh>
    <rPh sb="2" eb="3">
      <t>ナイ</t>
    </rPh>
    <rPh sb="3" eb="5">
      <t>ケンシュウ</t>
    </rPh>
    <rPh sb="7" eb="9">
      <t>シュサイ</t>
    </rPh>
    <rPh sb="10" eb="12">
      <t>セッチ</t>
    </rPh>
    <rPh sb="12" eb="14">
      <t>ホウジン</t>
    </rPh>
    <phoneticPr fontId="2"/>
  </si>
  <si>
    <r>
      <t>園外研修</t>
    </r>
    <r>
      <rPr>
        <sz val="7"/>
        <rFont val="Meiryo UI"/>
        <family val="3"/>
        <charset val="128"/>
      </rPr>
      <t xml:space="preserve">
（主催：上記以外）</t>
    </r>
    <rPh sb="0" eb="1">
      <t>エン</t>
    </rPh>
    <rPh sb="1" eb="2">
      <t>ガイ</t>
    </rPh>
    <rPh sb="2" eb="4">
      <t>ケンシュウ</t>
    </rPh>
    <rPh sb="6" eb="8">
      <t>シュサイ</t>
    </rPh>
    <rPh sb="9" eb="11">
      <t>ジョウキ</t>
    </rPh>
    <rPh sb="11" eb="13">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</si>
</sst>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411]ggge&quot;年&quot;m&quot;月&quot;d&quot;日&quot;;@"/>
    <numFmt numFmtId="177" formatCode="\(\ #,##0\ \)"/>
    <numFmt numFmtId="178" formatCode="#&quot;人&quot;"/>
    <numFmt numFmtId="179" formatCode="0_);[Red]\(0\)"/>
    <numFmt numFmtId="180" formatCode="0.000_ "/>
    <numFmt numFmtId="181" formatCode="[&lt;=999]000;000\-0000"/>
    <numFmt numFmtId="182" formatCode="h:mm;@"/>
    <numFmt numFmtId="183" formatCode="#,##0_ "/>
    <numFmt numFmtId="184" formatCode="&quot;¥&quot;#,##0_);[Red]\(&quot;¥&quot;#,##0\)"/>
    <numFmt numFmtId="185" formatCode="\(&quot;&quot;\)"/>
    <numFmt numFmtId="186" formatCode="#,##0.0;[Red]\-#,##0.0"/>
    <numFmt numFmtId="187" formatCode="0.0"/>
    <numFmt numFmtId="188" formatCode="0.0_);[Red]\(0.0\)"/>
  </numFmts>
  <fonts count="55">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name val="Meiryo UI"/>
      <family val="3"/>
      <charset val="128"/>
    </font>
    <font>
      <b/>
      <sz val="24"/>
      <name val="Meiryo UI"/>
      <family val="3"/>
      <charset val="128"/>
    </font>
    <font>
      <b/>
      <sz val="11"/>
      <name val="Meiryo UI"/>
      <family val="3"/>
      <charset val="128"/>
    </font>
    <font>
      <sz val="11"/>
      <name val="Meiryo UI"/>
      <family val="3"/>
      <charset val="128"/>
    </font>
    <font>
      <sz val="14"/>
      <name val="Meiryo UI"/>
      <family val="3"/>
      <charset val="128"/>
    </font>
    <font>
      <b/>
      <sz val="14"/>
      <name val="Meiryo UI"/>
      <family val="3"/>
      <charset val="128"/>
    </font>
    <font>
      <b/>
      <sz val="12"/>
      <name val="Meiryo UI"/>
      <family val="3"/>
      <charset val="128"/>
    </font>
    <font>
      <sz val="12"/>
      <name val="Meiryo UI"/>
      <family val="3"/>
      <charset val="128"/>
    </font>
    <font>
      <sz val="16"/>
      <name val="Meiryo UI"/>
      <family val="3"/>
      <charset val="128"/>
    </font>
    <font>
      <sz val="10"/>
      <name val="Meiryo UI"/>
      <family val="3"/>
      <charset val="128"/>
    </font>
    <font>
      <b/>
      <u/>
      <sz val="12"/>
      <name val="Meiryo UI"/>
      <family val="3"/>
      <charset val="128"/>
    </font>
    <font>
      <b/>
      <u val="double"/>
      <sz val="13.5"/>
      <name val="Meiryo UI"/>
      <family val="3"/>
      <charset val="128"/>
    </font>
    <font>
      <sz val="13.5"/>
      <name val="Meiryo UI"/>
      <family val="3"/>
      <charset val="128"/>
    </font>
    <font>
      <strike/>
      <sz val="12"/>
      <name val="Meiryo UI"/>
      <family val="3"/>
      <charset val="128"/>
    </font>
    <font>
      <b/>
      <u/>
      <sz val="16"/>
      <name val="Meiryo UI"/>
      <family val="3"/>
      <charset val="128"/>
    </font>
    <font>
      <b/>
      <sz val="6"/>
      <name val="Meiryo UI"/>
      <family val="3"/>
      <charset val="128"/>
    </font>
    <font>
      <u/>
      <sz val="8"/>
      <name val="Meiryo UI"/>
      <family val="3"/>
      <charset val="128"/>
    </font>
    <font>
      <sz val="8"/>
      <name val="Meiryo UI"/>
      <family val="3"/>
      <charset val="128"/>
    </font>
    <font>
      <u/>
      <sz val="16"/>
      <name val="Meiryo UI"/>
      <family val="3"/>
      <charset val="128"/>
    </font>
    <font>
      <u val="double"/>
      <sz val="12"/>
      <name val="Meiryo UI"/>
      <family val="3"/>
      <charset val="128"/>
    </font>
    <font>
      <b/>
      <sz val="16"/>
      <name val="Meiryo UI"/>
      <family val="3"/>
      <charset val="128"/>
    </font>
    <font>
      <sz val="12"/>
      <color indexed="10"/>
      <name val="Meiryo UI"/>
      <family val="3"/>
      <charset val="128"/>
    </font>
    <font>
      <sz val="9"/>
      <color theme="1"/>
      <name val="Meiryo UI"/>
      <family val="3"/>
      <charset val="128"/>
    </font>
    <font>
      <b/>
      <sz val="11"/>
      <color rgb="FFFF6600"/>
      <name val="Meiryo UI"/>
      <family val="3"/>
      <charset val="128"/>
    </font>
    <font>
      <b/>
      <sz val="12"/>
      <color rgb="FFFF6600"/>
      <name val="Meiryo UI"/>
      <family val="3"/>
      <charset val="128"/>
    </font>
    <font>
      <b/>
      <sz val="11"/>
      <color theme="5" tint="-0.249977111117893"/>
      <name val="Meiryo UI"/>
      <family val="3"/>
      <charset val="128"/>
    </font>
    <font>
      <b/>
      <u/>
      <sz val="12"/>
      <color rgb="FFFF6600"/>
      <name val="Meiryo UI"/>
      <family val="3"/>
      <charset val="128"/>
    </font>
    <font>
      <b/>
      <sz val="9"/>
      <color rgb="FFFF6600"/>
      <name val="Meiryo UI"/>
      <family val="3"/>
      <charset val="128"/>
    </font>
    <font>
      <b/>
      <sz val="11"/>
      <color rgb="FFFF0000"/>
      <name val="Meiryo UI"/>
      <family val="3"/>
      <charset val="128"/>
    </font>
    <font>
      <sz val="12"/>
      <color theme="5"/>
      <name val="Meiryo UI"/>
      <family val="3"/>
      <charset val="128"/>
    </font>
    <font>
      <b/>
      <u/>
      <sz val="14"/>
      <color rgb="FFFF6600"/>
      <name val="Meiryo UI"/>
      <family val="3"/>
      <charset val="128"/>
    </font>
    <font>
      <b/>
      <u/>
      <sz val="14"/>
      <color rgb="FFFF0000"/>
      <name val="Meiryo UI"/>
      <family val="3"/>
      <charset val="128"/>
    </font>
    <font>
      <b/>
      <u/>
      <sz val="12"/>
      <color rgb="FFFF0000"/>
      <name val="Meiryo UI"/>
      <family val="3"/>
      <charset val="128"/>
    </font>
    <font>
      <b/>
      <sz val="12"/>
      <color theme="1"/>
      <name val="Meiryo UI"/>
      <family val="3"/>
      <charset val="128"/>
    </font>
    <font>
      <b/>
      <u/>
      <sz val="12"/>
      <color theme="1"/>
      <name val="Meiryo UI"/>
      <family val="3"/>
      <charset val="128"/>
    </font>
    <font>
      <b/>
      <u/>
      <sz val="16"/>
      <color theme="1"/>
      <name val="Meiryo UI"/>
      <family val="3"/>
      <charset val="128"/>
    </font>
    <font>
      <u/>
      <sz val="8"/>
      <color theme="1"/>
      <name val="Meiryo UI"/>
      <family val="3"/>
      <charset val="128"/>
    </font>
    <font>
      <sz val="8"/>
      <color theme="1"/>
      <name val="Meiryo UI"/>
      <family val="3"/>
      <charset val="128"/>
    </font>
    <font>
      <sz val="11"/>
      <color rgb="FFFF0000"/>
      <name val="Meiryo UI"/>
      <family val="3"/>
      <charset val="128"/>
    </font>
    <font>
      <b/>
      <u/>
      <sz val="11"/>
      <name val="ＭＳ Ｐゴシック"/>
      <family val="3"/>
      <charset val="128"/>
    </font>
    <font>
      <u/>
      <sz val="14"/>
      <color rgb="FFFF0000"/>
      <name val="Meiryo UI"/>
      <family val="3"/>
      <charset val="128"/>
    </font>
    <font>
      <sz val="11"/>
      <color rgb="FF7030A0"/>
      <name val="Meiryo UI"/>
      <family val="3"/>
      <charset val="128"/>
    </font>
    <font>
      <sz val="9"/>
      <color indexed="81"/>
      <name val="MS P ゴシック"/>
      <family val="3"/>
      <charset val="128"/>
    </font>
    <font>
      <b/>
      <sz val="10"/>
      <color rgb="FFFF6600"/>
      <name val="Meiryo UI"/>
      <family val="3"/>
      <charset val="128"/>
    </font>
    <font>
      <b/>
      <sz val="11"/>
      <color indexed="81"/>
      <name val="MS P ゴシック"/>
      <family val="3"/>
      <charset val="128"/>
    </font>
    <font>
      <sz val="12"/>
      <color theme="1"/>
      <name val="Meiryo UI"/>
      <family val="3"/>
      <charset val="128"/>
    </font>
    <font>
      <sz val="11"/>
      <color theme="1"/>
      <name val="Meiryo UI"/>
      <family val="3"/>
      <charset val="128"/>
    </font>
    <font>
      <b/>
      <sz val="14"/>
      <color theme="1"/>
      <name val="Meiryo UI"/>
      <family val="3"/>
      <charset val="128"/>
    </font>
    <font>
      <sz val="6"/>
      <name val="Meiryo UI"/>
      <family val="3"/>
      <charset val="128"/>
    </font>
    <font>
      <sz val="7"/>
      <name val="Meiryo UI"/>
      <family val="3"/>
      <charset val="128"/>
    </font>
    <font>
      <b/>
      <sz val="9"/>
      <name val="Meiryo UI"/>
      <family val="3"/>
      <charset val="128"/>
    </font>
  </fonts>
  <fills count="8">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tint="-0.249977111117893"/>
        <bgColor indexed="64"/>
      </patternFill>
    </fill>
  </fills>
  <borders count="106">
    <border>
      <left/>
      <right/>
      <top/>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medium">
        <color indexed="64"/>
      </right>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double">
        <color indexed="64"/>
      </right>
      <top style="medium">
        <color indexed="64"/>
      </top>
      <bottom style="medium">
        <color indexed="64"/>
      </bottom>
      <diagonal/>
    </border>
    <border>
      <left style="double">
        <color indexed="64"/>
      </left>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159">
    <xf numFmtId="0" fontId="0" fillId="0" borderId="0" xfId="0">
      <alignment vertical="center"/>
    </xf>
    <xf numFmtId="49" fontId="11" fillId="2" borderId="1" xfId="0" applyNumberFormat="1" applyFont="1" applyFill="1" applyBorder="1" applyAlignment="1" applyProtection="1">
      <alignment horizontal="center" vertical="center"/>
      <protection locked="0"/>
    </xf>
    <xf numFmtId="0" fontId="11" fillId="3" borderId="2" xfId="0" applyFont="1" applyFill="1" applyBorder="1" applyProtection="1">
      <alignment vertical="center"/>
      <protection locked="0"/>
    </xf>
    <xf numFmtId="0" fontId="11" fillId="3" borderId="3" xfId="0" applyFont="1" applyFill="1" applyBorder="1" applyProtection="1">
      <alignment vertical="center"/>
      <protection locked="0"/>
    </xf>
    <xf numFmtId="0" fontId="11" fillId="3" borderId="0" xfId="0" applyFont="1" applyFill="1" applyProtection="1">
      <alignment vertical="center"/>
      <protection locked="0"/>
    </xf>
    <xf numFmtId="0" fontId="11" fillId="3" borderId="4" xfId="0" applyFont="1" applyFill="1" applyBorder="1" applyProtection="1">
      <alignment vertical="center"/>
      <protection locked="0"/>
    </xf>
    <xf numFmtId="0" fontId="8" fillId="0" borderId="0" xfId="0" applyFont="1" applyAlignment="1">
      <alignment horizontal="center" vertical="center" wrapText="1"/>
    </xf>
    <xf numFmtId="0" fontId="11" fillId="0" borderId="0" xfId="0" applyFont="1">
      <alignment vertical="center"/>
    </xf>
    <xf numFmtId="0" fontId="7" fillId="0" borderId="0" xfId="0" applyFont="1">
      <alignment vertical="center"/>
    </xf>
    <xf numFmtId="0" fontId="11" fillId="0" borderId="0" xfId="0" applyFont="1" applyAlignment="1">
      <alignment vertical="center" wrapText="1" shrinkToFit="1"/>
    </xf>
    <xf numFmtId="0" fontId="11"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center" shrinkToFit="1"/>
    </xf>
    <xf numFmtId="0" fontId="4"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shrinkToFit="1"/>
    </xf>
    <xf numFmtId="0" fontId="7" fillId="0" borderId="0" xfId="0" applyFont="1" applyAlignment="1">
      <alignment horizontal="right" vertical="center"/>
    </xf>
    <xf numFmtId="0" fontId="11" fillId="2" borderId="11" xfId="0" applyFont="1" applyFill="1" applyBorder="1" applyAlignment="1" applyProtection="1">
      <alignment horizontal="center" vertical="center"/>
      <protection locked="0"/>
    </xf>
    <xf numFmtId="49" fontId="11" fillId="3" borderId="1" xfId="0" applyNumberFormat="1" applyFont="1" applyFill="1" applyBorder="1" applyAlignment="1" applyProtection="1">
      <alignment horizontal="center" vertical="center"/>
      <protection locked="0"/>
    </xf>
    <xf numFmtId="0" fontId="11" fillId="0" borderId="0" xfId="0" applyFont="1" applyAlignment="1">
      <alignment horizontal="left" vertical="center"/>
    </xf>
    <xf numFmtId="0" fontId="11" fillId="0" borderId="9" xfId="0" applyFont="1" applyBorder="1" applyAlignment="1">
      <alignment horizontal="left" vertical="center"/>
    </xf>
    <xf numFmtId="0" fontId="11" fillId="0" borderId="6"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 xfId="0" applyFont="1" applyBorder="1" applyAlignment="1">
      <alignment horizontal="left" vertical="center"/>
    </xf>
    <xf numFmtId="0" fontId="11" fillId="0" borderId="12" xfId="0" applyFont="1" applyBorder="1" applyAlignment="1">
      <alignment horizontal="left" vertical="center"/>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6"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27" fillId="0" borderId="0" xfId="0" applyFont="1">
      <alignment vertical="center"/>
    </xf>
    <xf numFmtId="0" fontId="9" fillId="0" borderId="0" xfId="0" applyFont="1" applyAlignment="1">
      <alignment horizontal="center" vertical="center"/>
    </xf>
    <xf numFmtId="176" fontId="11" fillId="0" borderId="0" xfId="0" applyNumberFormat="1" applyFont="1">
      <alignment vertical="center"/>
    </xf>
    <xf numFmtId="0" fontId="7" fillId="0" borderId="6" xfId="0" applyFont="1" applyBorder="1">
      <alignment vertical="center"/>
    </xf>
    <xf numFmtId="0" fontId="11" fillId="0" borderId="6" xfId="0" applyFont="1" applyBorder="1">
      <alignment vertical="center"/>
    </xf>
    <xf numFmtId="0" fontId="11" fillId="0" borderId="6" xfId="0" applyFont="1" applyBorder="1" applyAlignment="1">
      <alignment vertical="center" shrinkToFit="1"/>
    </xf>
    <xf numFmtId="0" fontId="29" fillId="0" borderId="0" xfId="0" applyFont="1" applyAlignment="1">
      <alignment vertical="center" wrapText="1"/>
    </xf>
    <xf numFmtId="49" fontId="7" fillId="0" borderId="0" xfId="0" applyNumberFormat="1" applyFont="1" applyAlignment="1">
      <alignment horizontal="right"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wrapText="1" shrinkToFit="1"/>
    </xf>
    <xf numFmtId="0" fontId="11" fillId="0" borderId="1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0" xfId="0" applyFont="1" applyBorder="1">
      <alignment vertical="center"/>
    </xf>
    <xf numFmtId="0" fontId="11" fillId="0" borderId="11" xfId="0" applyFont="1" applyBorder="1" applyAlignment="1">
      <alignment horizontal="right" vertical="center"/>
    </xf>
    <xf numFmtId="0" fontId="11" fillId="0" borderId="16" xfId="0" applyFont="1" applyBorder="1">
      <alignment vertical="center"/>
    </xf>
    <xf numFmtId="49" fontId="11" fillId="0" borderId="6" xfId="0" applyNumberFormat="1" applyFont="1" applyBorder="1" applyAlignment="1">
      <alignment horizontal="center" vertical="center" shrinkToFit="1"/>
    </xf>
    <xf numFmtId="0" fontId="11" fillId="0" borderId="14" xfId="0" applyFont="1" applyBorder="1" applyAlignment="1">
      <alignment vertical="center" wrapText="1"/>
    </xf>
    <xf numFmtId="0" fontId="11" fillId="0" borderId="11" xfId="0" applyFont="1" applyBorder="1">
      <alignment vertical="center"/>
    </xf>
    <xf numFmtId="0" fontId="11" fillId="0" borderId="17" xfId="0" applyFont="1" applyBorder="1">
      <alignment vertical="center"/>
    </xf>
    <xf numFmtId="0" fontId="11" fillId="0" borderId="9" xfId="0" applyFont="1" applyBorder="1">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1" xfId="0" applyFont="1" applyBorder="1">
      <alignment vertical="center"/>
    </xf>
    <xf numFmtId="0" fontId="11" fillId="0" borderId="0" xfId="0" applyFont="1" applyAlignment="1">
      <alignment horizontal="center" vertical="center" textRotation="255"/>
    </xf>
    <xf numFmtId="0" fontId="11" fillId="0" borderId="15" xfId="0" applyFont="1" applyBorder="1" applyAlignment="1">
      <alignment vertical="center" shrinkToFit="1"/>
    </xf>
    <xf numFmtId="42" fontId="11" fillId="0" borderId="11" xfId="0" applyNumberFormat="1" applyFont="1" applyBorder="1">
      <alignment vertical="center"/>
    </xf>
    <xf numFmtId="0" fontId="11" fillId="0" borderId="11" xfId="0" applyFont="1" applyBorder="1" applyAlignment="1">
      <alignment vertical="center" shrinkToFit="1"/>
    </xf>
    <xf numFmtId="0" fontId="11" fillId="0" borderId="0" xfId="0" applyFont="1" applyAlignment="1">
      <alignment horizontal="right" vertical="center"/>
    </xf>
    <xf numFmtId="0" fontId="11" fillId="0" borderId="13" xfId="0" applyFont="1" applyBorder="1" applyAlignment="1">
      <alignment horizontal="right" vertical="center"/>
    </xf>
    <xf numFmtId="0" fontId="7" fillId="0" borderId="16" xfId="0" applyFont="1" applyBorder="1">
      <alignment vertical="center"/>
    </xf>
    <xf numFmtId="0" fontId="7" fillId="0" borderId="13" xfId="0" applyFont="1" applyBorder="1">
      <alignment vertical="center"/>
    </xf>
    <xf numFmtId="0" fontId="14" fillId="0" borderId="0" xfId="0" applyFont="1" applyAlignment="1">
      <alignment horizontal="left" vertical="center"/>
    </xf>
    <xf numFmtId="0" fontId="14" fillId="0" borderId="13" xfId="0" applyFont="1" applyBorder="1" applyAlignment="1">
      <alignment horizontal="left" vertical="center"/>
    </xf>
    <xf numFmtId="0" fontId="7" fillId="0" borderId="9" xfId="0" applyFont="1" applyBorder="1">
      <alignment vertical="center"/>
    </xf>
    <xf numFmtId="0" fontId="14" fillId="0" borderId="6" xfId="0" applyFont="1" applyBorder="1" applyAlignment="1">
      <alignment horizontal="left" vertical="center" wrapText="1"/>
    </xf>
    <xf numFmtId="0" fontId="14" fillId="0" borderId="14" xfId="0" applyFont="1" applyBorder="1" applyAlignment="1">
      <alignment horizontal="left" vertical="center" wrapText="1"/>
    </xf>
    <xf numFmtId="0" fontId="8" fillId="0" borderId="6" xfId="0" applyFont="1" applyBorder="1" applyAlignment="1">
      <alignment horizontal="center" vertical="center" textRotation="255"/>
    </xf>
    <xf numFmtId="0" fontId="28" fillId="0" borderId="0" xfId="0" applyFont="1">
      <alignment vertical="center"/>
    </xf>
    <xf numFmtId="0" fontId="11" fillId="0" borderId="13"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horizontal="left" vertical="top"/>
    </xf>
    <xf numFmtId="0" fontId="10" fillId="0" borderId="1" xfId="0" applyFont="1" applyBorder="1" applyAlignment="1">
      <alignment wrapText="1"/>
    </xf>
    <xf numFmtId="0" fontId="11" fillId="0" borderId="13" xfId="0" applyFont="1" applyBorder="1">
      <alignment vertical="center"/>
    </xf>
    <xf numFmtId="0" fontId="11" fillId="0" borderId="6" xfId="0" applyFont="1" applyBorder="1" applyAlignment="1">
      <alignment horizontal="center" vertical="center" shrinkToFit="1"/>
    </xf>
    <xf numFmtId="0" fontId="11" fillId="0" borderId="0" xfId="0" applyFont="1" applyAlignment="1">
      <alignment horizontal="left" vertical="center" shrinkToFit="1"/>
    </xf>
    <xf numFmtId="0" fontId="11" fillId="0" borderId="11" xfId="0" applyFont="1" applyBorder="1" applyAlignment="1">
      <alignment horizontal="center" vertical="center" shrinkToFit="1"/>
    </xf>
    <xf numFmtId="0" fontId="7" fillId="0" borderId="0" xfId="0" applyFont="1" applyAlignment="1">
      <alignment vertical="center" wrapText="1"/>
    </xf>
    <xf numFmtId="0" fontId="14" fillId="0" borderId="0" xfId="0" applyFont="1" applyAlignment="1">
      <alignment horizontal="left" vertical="top" wrapText="1" shrinkToFit="1"/>
    </xf>
    <xf numFmtId="0" fontId="7" fillId="0" borderId="0" xfId="0" applyFont="1" applyAlignment="1">
      <alignment horizontal="left" vertical="top" wrapText="1" shrinkToFit="1"/>
    </xf>
    <xf numFmtId="0" fontId="11" fillId="0" borderId="0" xfId="0" applyFont="1" applyAlignment="1">
      <alignment horizontal="center" vertical="center" shrinkToFit="1"/>
    </xf>
    <xf numFmtId="0" fontId="11" fillId="0" borderId="0" xfId="0" applyFont="1" applyAlignment="1">
      <alignment horizontal="right" vertical="center" shrinkToFit="1"/>
    </xf>
    <xf numFmtId="0" fontId="10" fillId="0" borderId="0" xfId="0" applyFont="1" applyAlignment="1">
      <alignment vertical="center" wrapText="1" shrinkToFit="1"/>
    </xf>
    <xf numFmtId="0" fontId="7" fillId="0" borderId="0" xfId="0" applyFont="1" applyAlignment="1">
      <alignment vertical="top" wrapText="1" shrinkToFit="1"/>
    </xf>
    <xf numFmtId="178" fontId="18" fillId="0" borderId="0" xfId="0" applyNumberFormat="1" applyFont="1" applyAlignment="1">
      <alignment vertical="center" wrapText="1"/>
    </xf>
    <xf numFmtId="0" fontId="19" fillId="0" borderId="0" xfId="0" applyFont="1" applyAlignment="1">
      <alignment vertical="center" wrapText="1"/>
    </xf>
    <xf numFmtId="0" fontId="14" fillId="0" borderId="0" xfId="0" applyFont="1" applyAlignment="1">
      <alignment vertical="center" wrapText="1"/>
    </xf>
    <xf numFmtId="0" fontId="11" fillId="0" borderId="19" xfId="0" applyFont="1" applyBorder="1">
      <alignment vertical="center"/>
    </xf>
    <xf numFmtId="0" fontId="11" fillId="0" borderId="16" xfId="0" applyFont="1" applyBorder="1" applyAlignment="1">
      <alignment horizontal="left" vertical="top" shrinkToFit="1"/>
    </xf>
    <xf numFmtId="0" fontId="11" fillId="0" borderId="0" xfId="0" applyFont="1" applyAlignment="1">
      <alignment horizontal="left" vertical="top" shrinkToFit="1"/>
    </xf>
    <xf numFmtId="0" fontId="10" fillId="0" borderId="16" xfId="0" applyFont="1" applyBorder="1" applyAlignment="1">
      <alignment vertical="top" shrinkToFit="1"/>
    </xf>
    <xf numFmtId="0" fontId="11" fillId="0" borderId="20" xfId="0" applyFont="1" applyBorder="1" applyAlignment="1">
      <alignment horizontal="center" vertical="center"/>
    </xf>
    <xf numFmtId="0" fontId="11" fillId="0" borderId="2" xfId="0" applyFont="1" applyBorder="1">
      <alignment vertical="center"/>
    </xf>
    <xf numFmtId="0" fontId="7" fillId="0" borderId="20" xfId="0" applyFont="1" applyBorder="1" applyAlignment="1">
      <alignment horizontal="right" vertical="center"/>
    </xf>
    <xf numFmtId="0" fontId="11" fillId="0" borderId="20" xfId="0" applyFont="1" applyBorder="1">
      <alignment vertical="center"/>
    </xf>
    <xf numFmtId="0" fontId="11" fillId="0" borderId="21" xfId="0" applyFont="1" applyBorder="1">
      <alignment vertical="center"/>
    </xf>
    <xf numFmtId="0" fontId="4" fillId="0" borderId="21" xfId="0" applyFont="1" applyBorder="1" applyAlignment="1">
      <alignment horizontal="center" vertical="center"/>
    </xf>
    <xf numFmtId="180" fontId="11" fillId="0" borderId="0" xfId="0" applyNumberFormat="1" applyFont="1">
      <alignment vertical="center"/>
    </xf>
    <xf numFmtId="0" fontId="10" fillId="0" borderId="0" xfId="0" applyFont="1" applyAlignment="1">
      <alignment wrapText="1"/>
    </xf>
    <xf numFmtId="178" fontId="22" fillId="0" borderId="0" xfId="0" applyNumberFormat="1" applyFont="1">
      <alignment vertical="center"/>
    </xf>
    <xf numFmtId="0" fontId="11" fillId="0" borderId="22"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7" fillId="0" borderId="23" xfId="0" applyFont="1" applyBorder="1" applyAlignment="1">
      <alignment vertical="center" wrapText="1"/>
    </xf>
    <xf numFmtId="0" fontId="10" fillId="0" borderId="0" xfId="0" applyFont="1">
      <alignment vertical="center"/>
    </xf>
    <xf numFmtId="0" fontId="13" fillId="0" borderId="25" xfId="0" applyFont="1" applyBorder="1">
      <alignment vertical="center"/>
    </xf>
    <xf numFmtId="0" fontId="13" fillId="0" borderId="18" xfId="0" applyFont="1" applyBorder="1">
      <alignment vertical="center"/>
    </xf>
    <xf numFmtId="0" fontId="11" fillId="0" borderId="26" xfId="0" applyFont="1" applyBorder="1">
      <alignment vertical="center"/>
    </xf>
    <xf numFmtId="0" fontId="11" fillId="0" borderId="0" xfId="0" applyFont="1" applyAlignment="1">
      <alignment horizontal="center" vertical="top"/>
    </xf>
    <xf numFmtId="0" fontId="11" fillId="0" borderId="13" xfId="0" applyFont="1" applyBorder="1" applyAlignment="1">
      <alignment horizontal="center" vertical="top"/>
    </xf>
    <xf numFmtId="0" fontId="11" fillId="0" borderId="13" xfId="0" applyFont="1" applyBorder="1" applyAlignment="1">
      <alignment vertical="center" wrapText="1"/>
    </xf>
    <xf numFmtId="0" fontId="10" fillId="0" borderId="0" xfId="0" applyFont="1" applyAlignment="1">
      <alignment horizontal="left" vertical="top" shrinkToFit="1"/>
    </xf>
    <xf numFmtId="0" fontId="10" fillId="0" borderId="13" xfId="0" applyFont="1" applyBorder="1" applyAlignment="1">
      <alignment horizontal="left" vertical="top" shrinkToFit="1"/>
    </xf>
    <xf numFmtId="0" fontId="11" fillId="0" borderId="0" xfId="0" applyFont="1" applyAlignment="1">
      <alignment vertical="top"/>
    </xf>
    <xf numFmtId="0" fontId="11" fillId="0" borderId="13" xfId="0" applyFont="1" applyBorder="1" applyAlignment="1">
      <alignment vertical="top"/>
    </xf>
    <xf numFmtId="0" fontId="11" fillId="2" borderId="0" xfId="0" applyFont="1" applyFill="1">
      <alignment vertical="center"/>
    </xf>
    <xf numFmtId="0" fontId="11" fillId="0" borderId="13" xfId="0" applyFont="1" applyBorder="1" applyAlignment="1">
      <alignment horizontal="left" vertical="top"/>
    </xf>
    <xf numFmtId="0" fontId="11" fillId="0" borderId="0" xfId="0" applyFont="1" applyAlignment="1">
      <alignment vertical="center" shrinkToFit="1"/>
    </xf>
    <xf numFmtId="0" fontId="11" fillId="0" borderId="13" xfId="0" applyFont="1" applyBorder="1" applyAlignment="1">
      <alignment vertical="center" shrinkToFit="1"/>
    </xf>
    <xf numFmtId="0" fontId="11" fillId="0" borderId="27" xfId="0" applyFont="1" applyBorder="1">
      <alignment vertical="center"/>
    </xf>
    <xf numFmtId="0" fontId="11" fillId="0" borderId="14" xfId="0" applyFont="1" applyBorder="1">
      <alignment vertical="center"/>
    </xf>
    <xf numFmtId="0" fontId="8" fillId="0" borderId="0" xfId="0" applyFont="1" applyAlignment="1">
      <alignment horizontal="center" vertical="distributed" textRotation="255" indent="8"/>
    </xf>
    <xf numFmtId="180" fontId="11" fillId="0" borderId="11" xfId="0" applyNumberFormat="1" applyFont="1" applyBorder="1">
      <alignment vertical="center"/>
    </xf>
    <xf numFmtId="0" fontId="7" fillId="0" borderId="17" xfId="0" applyFont="1" applyBorder="1">
      <alignment vertical="center"/>
    </xf>
    <xf numFmtId="0" fontId="11" fillId="0" borderId="17" xfId="0" applyFont="1" applyBorder="1" applyAlignment="1">
      <alignment vertical="center" shrinkToFit="1"/>
    </xf>
    <xf numFmtId="0" fontId="10" fillId="0" borderId="0" xfId="0" applyFont="1" applyAlignment="1">
      <alignment horizontal="left" vertical="center"/>
    </xf>
    <xf numFmtId="49" fontId="11" fillId="0" borderId="0" xfId="0" applyNumberFormat="1" applyFont="1">
      <alignment vertical="center"/>
    </xf>
    <xf numFmtId="0" fontId="24" fillId="0" borderId="0" xfId="0" applyFont="1" applyAlignment="1">
      <alignment horizontal="left" vertical="center" wrapText="1"/>
    </xf>
    <xf numFmtId="0" fontId="7" fillId="0" borderId="11" xfId="0" applyFont="1" applyBorder="1">
      <alignment vertical="center"/>
    </xf>
    <xf numFmtId="0" fontId="11" fillId="0" borderId="1" xfId="0" applyFont="1" applyBorder="1">
      <alignment vertical="center"/>
    </xf>
    <xf numFmtId="0" fontId="11" fillId="0" borderId="7" xfId="0" applyFont="1" applyBorder="1">
      <alignment vertical="center"/>
    </xf>
    <xf numFmtId="0" fontId="31" fillId="0" borderId="0" xfId="0" applyFont="1">
      <alignment vertical="center"/>
    </xf>
    <xf numFmtId="0" fontId="11" fillId="0" borderId="30" xfId="0" applyFont="1" applyBorder="1">
      <alignment vertical="center"/>
    </xf>
    <xf numFmtId="0" fontId="11" fillId="0" borderId="31" xfId="0" applyFont="1" applyBorder="1">
      <alignment vertical="center"/>
    </xf>
    <xf numFmtId="0" fontId="11" fillId="4" borderId="0" xfId="0" applyFont="1" applyFill="1">
      <alignment vertical="center"/>
    </xf>
    <xf numFmtId="0" fontId="11" fillId="4" borderId="13" xfId="0" applyFont="1" applyFill="1" applyBorder="1">
      <alignment vertical="center"/>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11" fillId="0" borderId="35" xfId="0" applyFont="1" applyBorder="1">
      <alignment vertical="center"/>
    </xf>
    <xf numFmtId="0" fontId="11" fillId="4" borderId="35" xfId="0" applyFont="1" applyFill="1" applyBorder="1">
      <alignment vertical="center"/>
    </xf>
    <xf numFmtId="0" fontId="11" fillId="4" borderId="36" xfId="0" applyFont="1" applyFill="1" applyBorder="1">
      <alignment vertical="center"/>
    </xf>
    <xf numFmtId="0" fontId="11" fillId="0" borderId="5" xfId="0" applyFont="1" applyBorder="1">
      <alignment vertical="center"/>
    </xf>
    <xf numFmtId="0" fontId="12" fillId="0" borderId="6" xfId="0" applyFont="1" applyBorder="1" applyAlignment="1">
      <alignment vertical="center" wrapText="1"/>
    </xf>
    <xf numFmtId="0" fontId="11" fillId="0" borderId="39" xfId="0" applyFont="1" applyBorder="1">
      <alignment vertical="center"/>
    </xf>
    <xf numFmtId="0" fontId="7" fillId="0" borderId="5" xfId="0" applyFont="1" applyBorder="1">
      <alignment vertical="center"/>
    </xf>
    <xf numFmtId="0" fontId="7" fillId="0" borderId="39" xfId="0" applyFont="1" applyBorder="1">
      <alignment vertical="center"/>
    </xf>
    <xf numFmtId="0" fontId="7" fillId="0" borderId="31" xfId="0" applyFont="1" applyBorder="1">
      <alignment vertical="center"/>
    </xf>
    <xf numFmtId="0" fontId="7" fillId="0" borderId="35" xfId="0" applyFont="1" applyBorder="1">
      <alignment vertical="center"/>
    </xf>
    <xf numFmtId="0" fontId="8" fillId="0" borderId="0" xfId="0" applyFont="1" applyAlignment="1">
      <alignment horizontal="center" vertical="distributed" textRotation="255" indent="5"/>
    </xf>
    <xf numFmtId="0" fontId="11" fillId="0" borderId="38" xfId="0" applyFont="1" applyBorder="1">
      <alignment vertical="center"/>
    </xf>
    <xf numFmtId="0" fontId="11" fillId="0" borderId="41" xfId="0" applyFont="1" applyBorder="1" applyAlignment="1">
      <alignment horizontal="left" vertical="center"/>
    </xf>
    <xf numFmtId="0" fontId="11" fillId="0" borderId="42" xfId="0" applyFont="1" applyBorder="1">
      <alignment vertical="center"/>
    </xf>
    <xf numFmtId="49" fontId="11" fillId="0" borderId="16" xfId="0" applyNumberFormat="1" applyFont="1" applyBorder="1" applyAlignment="1">
      <alignment vertical="center" wrapText="1"/>
    </xf>
    <xf numFmtId="0" fontId="11" fillId="0" borderId="40" xfId="0" applyFont="1" applyBorder="1" applyAlignment="1">
      <alignment vertical="center" wrapText="1"/>
    </xf>
    <xf numFmtId="0" fontId="11" fillId="0" borderId="44" xfId="0" applyFont="1" applyBorder="1">
      <alignment vertical="center"/>
    </xf>
    <xf numFmtId="0" fontId="11" fillId="0" borderId="45" xfId="0" applyFont="1" applyBorder="1" applyAlignment="1">
      <alignment vertical="center" wrapText="1"/>
    </xf>
    <xf numFmtId="0" fontId="11" fillId="0" borderId="33" xfId="0" applyFont="1" applyBorder="1" applyAlignment="1">
      <alignment vertical="center" wrapText="1"/>
    </xf>
    <xf numFmtId="0" fontId="27" fillId="0" borderId="0" xfId="0" applyFont="1" applyAlignment="1">
      <alignment vertical="center" wrapText="1"/>
    </xf>
    <xf numFmtId="0" fontId="11" fillId="0" borderId="11" xfId="0" applyFont="1" applyBorder="1" applyAlignment="1">
      <alignment horizontal="left" vertical="center"/>
    </xf>
    <xf numFmtId="0" fontId="12" fillId="0" borderId="0" xfId="0" applyFont="1">
      <alignment vertical="center"/>
    </xf>
    <xf numFmtId="0" fontId="24" fillId="0" borderId="0" xfId="0" applyFont="1">
      <alignment vertical="center"/>
    </xf>
    <xf numFmtId="0" fontId="12" fillId="0" borderId="1" xfId="0" applyFont="1" applyBorder="1">
      <alignment vertical="center"/>
    </xf>
    <xf numFmtId="0" fontId="12" fillId="0" borderId="1" xfId="0" applyFont="1" applyBorder="1" applyAlignment="1">
      <alignment vertical="center" wrapText="1"/>
    </xf>
    <xf numFmtId="0" fontId="12" fillId="0" borderId="0" xfId="0" applyFont="1" applyAlignment="1">
      <alignment vertical="center" wrapText="1"/>
    </xf>
    <xf numFmtId="176" fontId="10" fillId="0" borderId="0" xfId="0" applyNumberFormat="1" applyFont="1">
      <alignment vertical="center"/>
    </xf>
    <xf numFmtId="0" fontId="32" fillId="0" borderId="0" xfId="0" applyFont="1">
      <alignment vertical="center"/>
    </xf>
    <xf numFmtId="0" fontId="11" fillId="3" borderId="2" xfId="0" applyFont="1" applyFill="1" applyBorder="1" applyAlignment="1" applyProtection="1">
      <alignment horizontal="right" vertical="center"/>
      <protection locked="0"/>
    </xf>
    <xf numFmtId="179" fontId="7" fillId="0" borderId="0" xfId="0" applyNumberFormat="1" applyFont="1">
      <alignment vertical="center"/>
    </xf>
    <xf numFmtId="0" fontId="11" fillId="0" borderId="17" xfId="0" applyFont="1" applyBorder="1" applyAlignment="1">
      <alignment horizontal="center" vertical="center"/>
    </xf>
    <xf numFmtId="0" fontId="12" fillId="0" borderId="0" xfId="0" applyFont="1" applyAlignment="1">
      <alignment horizontal="left" vertical="center" wrapText="1"/>
    </xf>
    <xf numFmtId="49" fontId="11" fillId="0" borderId="16" xfId="0" applyNumberFormat="1" applyFont="1" applyBorder="1" applyAlignment="1">
      <alignment horizontal="center" vertical="center" wrapText="1"/>
    </xf>
    <xf numFmtId="0" fontId="11" fillId="0" borderId="39" xfId="0" applyFont="1" applyBorder="1" applyAlignment="1">
      <alignment horizontal="left" vertical="center"/>
    </xf>
    <xf numFmtId="0" fontId="42" fillId="0" borderId="0" xfId="0" applyFont="1">
      <alignment vertical="center"/>
    </xf>
    <xf numFmtId="0" fontId="45" fillId="0" borderId="0" xfId="0" applyFont="1">
      <alignment vertical="center"/>
    </xf>
    <xf numFmtId="0" fontId="7" fillId="0" borderId="42" xfId="0" applyFont="1" applyBorder="1">
      <alignment vertical="center"/>
    </xf>
    <xf numFmtId="0" fontId="7" fillId="0" borderId="47" xfId="0" applyFont="1" applyBorder="1">
      <alignment vertical="center"/>
    </xf>
    <xf numFmtId="0" fontId="10" fillId="0" borderId="0" xfId="0" applyFont="1" applyAlignment="1">
      <alignment horizontal="center" vertical="center" shrinkToFit="1"/>
    </xf>
    <xf numFmtId="49" fontId="10" fillId="0" borderId="0" xfId="0" applyNumberFormat="1" applyFont="1" applyAlignment="1">
      <alignment horizontal="right" vertical="center"/>
    </xf>
    <xf numFmtId="49" fontId="10" fillId="0" borderId="0" xfId="0" applyNumberFormat="1" applyFont="1">
      <alignment vertical="center"/>
    </xf>
    <xf numFmtId="0" fontId="8" fillId="0" borderId="0" xfId="0" applyFont="1" applyAlignment="1">
      <alignment horizontal="left" vertical="center" wrapText="1"/>
    </xf>
    <xf numFmtId="0" fontId="12" fillId="0" borderId="0" xfId="0" applyFont="1" applyAlignment="1">
      <alignment horizontal="right" vertical="center"/>
    </xf>
    <xf numFmtId="0" fontId="8" fillId="0" borderId="0" xfId="0" applyFont="1" applyAlignment="1">
      <alignment horizontal="left" vertical="center"/>
    </xf>
    <xf numFmtId="0" fontId="16" fillId="0" borderId="0" xfId="0" applyFont="1" applyAlignment="1">
      <alignment horizontal="left" vertical="center"/>
    </xf>
    <xf numFmtId="0" fontId="4" fillId="2" borderId="7" xfId="0" applyFont="1" applyFill="1" applyBorder="1" applyAlignment="1">
      <alignment horizontal="center" vertical="center" shrinkToFit="1"/>
    </xf>
    <xf numFmtId="38" fontId="4" fillId="0" borderId="0" xfId="2" applyFont="1" applyFill="1" applyAlignment="1">
      <alignment vertical="center" shrinkToFit="1"/>
    </xf>
    <xf numFmtId="0" fontId="30" fillId="0" borderId="0" xfId="0" applyFont="1">
      <alignment vertical="center"/>
    </xf>
    <xf numFmtId="0" fontId="51" fillId="0" borderId="16" xfId="0" applyFont="1" applyBorder="1">
      <alignment vertical="center"/>
    </xf>
    <xf numFmtId="0" fontId="51" fillId="0" borderId="0" xfId="0" applyFont="1">
      <alignment vertical="center"/>
    </xf>
    <xf numFmtId="0" fontId="49" fillId="0" borderId="0" xfId="0" applyFont="1" applyAlignment="1">
      <alignment horizontal="left" vertical="center" shrinkToFit="1"/>
    </xf>
    <xf numFmtId="0" fontId="49" fillId="0" borderId="0" xfId="0" applyFont="1" applyAlignment="1">
      <alignment vertical="center" shrinkToFit="1"/>
    </xf>
    <xf numFmtId="0" fontId="49" fillId="0" borderId="3" xfId="0" applyFont="1" applyBorder="1" applyAlignment="1">
      <alignment horizontal="center" vertical="center"/>
    </xf>
    <xf numFmtId="0" fontId="49" fillId="0" borderId="20" xfId="0" applyFont="1" applyBorder="1" applyAlignment="1">
      <alignment horizontal="center" vertical="center"/>
    </xf>
    <xf numFmtId="0" fontId="49" fillId="0" borderId="62" xfId="0" applyFont="1" applyBorder="1" applyAlignment="1">
      <alignment horizontal="center" vertical="center"/>
    </xf>
    <xf numFmtId="0" fontId="49" fillId="0" borderId="0" xfId="0" applyFont="1" applyAlignment="1">
      <alignment horizontal="center" vertical="center" textRotation="255"/>
    </xf>
    <xf numFmtId="0" fontId="49" fillId="0" borderId="23" xfId="0" applyFont="1" applyBorder="1">
      <alignment vertical="center"/>
    </xf>
    <xf numFmtId="0" fontId="49" fillId="0" borderId="22" xfId="0" applyFont="1" applyBorder="1">
      <alignment vertical="center"/>
    </xf>
    <xf numFmtId="178" fontId="49" fillId="0" borderId="24" xfId="0" applyNumberFormat="1" applyFont="1" applyBorder="1">
      <alignment vertical="center"/>
    </xf>
    <xf numFmtId="0" fontId="49" fillId="0" borderId="11" xfId="0" applyFont="1" applyBorder="1">
      <alignment vertical="center"/>
    </xf>
    <xf numFmtId="0" fontId="49" fillId="0" borderId="17" xfId="0" applyFont="1" applyBorder="1">
      <alignment vertical="center"/>
    </xf>
    <xf numFmtId="178" fontId="49" fillId="0" borderId="88" xfId="0" applyNumberFormat="1" applyFont="1" applyBorder="1">
      <alignment vertical="center"/>
    </xf>
    <xf numFmtId="0" fontId="49" fillId="0" borderId="18" xfId="0" applyFont="1" applyBorder="1">
      <alignment vertical="center"/>
    </xf>
    <xf numFmtId="0" fontId="49" fillId="0" borderId="66" xfId="0" applyFont="1" applyBorder="1">
      <alignment vertical="center"/>
    </xf>
    <xf numFmtId="0" fontId="49" fillId="0" borderId="26" xfId="0" applyFont="1" applyBorder="1">
      <alignment vertical="center"/>
    </xf>
    <xf numFmtId="0" fontId="49" fillId="0" borderId="6" xfId="0" applyFont="1" applyBorder="1" applyAlignment="1">
      <alignment horizontal="center" vertical="center" textRotation="255"/>
    </xf>
    <xf numFmtId="0" fontId="8" fillId="0" borderId="0" xfId="0" applyFont="1" applyAlignment="1">
      <alignment horizontal="left" vertical="center" shrinkToFit="1"/>
    </xf>
    <xf numFmtId="0" fontId="4" fillId="0" borderId="7" xfId="0" applyFont="1" applyBorder="1" applyAlignment="1">
      <alignment horizontal="center" vertical="center" shrinkToFit="1"/>
    </xf>
    <xf numFmtId="0" fontId="4" fillId="0" borderId="7" xfId="0" applyFont="1" applyBorder="1" applyAlignment="1">
      <alignment vertical="center" shrinkToFit="1"/>
    </xf>
    <xf numFmtId="57" fontId="4" fillId="0" borderId="7" xfId="0" applyNumberFormat="1" applyFont="1" applyBorder="1" applyAlignment="1">
      <alignment vertical="center" shrinkToFit="1"/>
    </xf>
    <xf numFmtId="181" fontId="7" fillId="0" borderId="8" xfId="0" applyNumberFormat="1" applyFont="1" applyBorder="1" applyAlignment="1">
      <alignment horizontal="center" vertical="center" shrinkToFit="1"/>
    </xf>
    <xf numFmtId="0" fontId="4" fillId="0" borderId="7" xfId="0" applyFont="1" applyBorder="1" applyAlignment="1">
      <alignment horizontal="right" vertical="center" shrinkToFit="1"/>
    </xf>
    <xf numFmtId="38" fontId="4" fillId="0" borderId="7" xfId="2" applyFont="1" applyFill="1" applyBorder="1" applyAlignment="1">
      <alignment vertical="center" shrinkToFit="1"/>
    </xf>
    <xf numFmtId="182" fontId="4" fillId="0" borderId="9" xfId="0" applyNumberFormat="1" applyFont="1" applyBorder="1" applyAlignment="1">
      <alignment horizontal="center" vertical="center" shrinkToFit="1"/>
    </xf>
    <xf numFmtId="20" fontId="4" fillId="0" borderId="7" xfId="0" applyNumberFormat="1" applyFont="1" applyBorder="1" applyAlignment="1">
      <alignment horizontal="center" vertical="center" shrinkToFit="1"/>
    </xf>
    <xf numFmtId="38" fontId="4" fillId="0" borderId="0" xfId="2" applyFont="1" applyFill="1" applyAlignment="1">
      <alignment horizontal="center" vertical="center" shrinkToFit="1"/>
    </xf>
    <xf numFmtId="0" fontId="26" fillId="2" borderId="7" xfId="0" applyFont="1" applyFill="1" applyBorder="1" applyAlignment="1">
      <alignment horizontal="center" vertical="center" wrapText="1" shrinkToFit="1"/>
    </xf>
    <xf numFmtId="38" fontId="4" fillId="0" borderId="0" xfId="2" applyFont="1" applyFill="1" applyAlignment="1">
      <alignment vertical="center"/>
    </xf>
    <xf numFmtId="0" fontId="4" fillId="0" borderId="10" xfId="0" applyFont="1" applyBorder="1" applyAlignment="1">
      <alignment horizontal="center" vertical="center" shrinkToFit="1"/>
    </xf>
    <xf numFmtId="38" fontId="4" fillId="0" borderId="7" xfId="2" applyFont="1" applyFill="1" applyBorder="1" applyAlignment="1">
      <alignment horizontal="center" vertical="center" shrinkToFit="1"/>
    </xf>
    <xf numFmtId="38" fontId="4" fillId="0" borderId="7" xfId="2" applyFont="1" applyFill="1" applyBorder="1" applyAlignment="1">
      <alignment horizontal="right" vertical="center" shrinkToFit="1"/>
    </xf>
    <xf numFmtId="38" fontId="4" fillId="0" borderId="0" xfId="2" applyFont="1" applyAlignment="1">
      <alignment vertical="center" shrinkToFit="1"/>
    </xf>
    <xf numFmtId="38" fontId="4" fillId="0" borderId="7" xfId="2" applyFont="1" applyBorder="1" applyAlignment="1">
      <alignment vertical="center" shrinkToFit="1"/>
    </xf>
    <xf numFmtId="0" fontId="4" fillId="2" borderId="7" xfId="0" applyFont="1" applyFill="1" applyBorder="1" applyAlignment="1">
      <alignment horizontal="center" vertical="center" wrapText="1" shrinkToFit="1"/>
    </xf>
    <xf numFmtId="0" fontId="4" fillId="2" borderId="48"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54" fillId="0" borderId="7" xfId="0" applyFont="1" applyBorder="1" applyAlignment="1">
      <alignment vertical="center" shrinkToFit="1"/>
    </xf>
    <xf numFmtId="0" fontId="54" fillId="0" borderId="7" xfId="0" applyFont="1" applyBorder="1" applyAlignment="1">
      <alignment horizontal="center" vertical="center" shrinkToFit="1"/>
    </xf>
    <xf numFmtId="186" fontId="4" fillId="0" borderId="7" xfId="2" applyNumberFormat="1" applyFont="1" applyBorder="1" applyAlignment="1">
      <alignment vertical="center" shrinkToFit="1"/>
    </xf>
    <xf numFmtId="40" fontId="4" fillId="0" borderId="7" xfId="2" applyNumberFormat="1" applyFont="1" applyBorder="1" applyAlignment="1">
      <alignment vertical="center" shrinkToFit="1"/>
    </xf>
    <xf numFmtId="2" fontId="4" fillId="0" borderId="7" xfId="0" applyNumberFormat="1" applyFont="1" applyBorder="1" applyAlignment="1">
      <alignment vertical="center" shrinkToFit="1"/>
    </xf>
    <xf numFmtId="187" fontId="4" fillId="0" borderId="7" xfId="0" applyNumberFormat="1" applyFont="1" applyBorder="1" applyAlignment="1">
      <alignment vertical="center" shrinkToFit="1"/>
    </xf>
    <xf numFmtId="2" fontId="54" fillId="0" borderId="7" xfId="0" applyNumberFormat="1" applyFont="1" applyBorder="1" applyAlignment="1">
      <alignment horizontal="center" vertical="center" shrinkToFit="1"/>
    </xf>
    <xf numFmtId="2" fontId="54" fillId="0" borderId="10"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0" fontId="4" fillId="2" borderId="17" xfId="0" applyFont="1" applyFill="1" applyBorder="1" applyAlignment="1">
      <alignment horizontal="center" vertical="distributed" shrinkToFit="1"/>
    </xf>
    <xf numFmtId="0" fontId="52" fillId="2" borderId="48" xfId="0" applyFont="1" applyFill="1" applyBorder="1" applyAlignment="1">
      <alignment horizontal="center" vertical="top" wrapText="1" shrinkToFit="1"/>
    </xf>
    <xf numFmtId="0" fontId="52" fillId="2" borderId="7" xfId="0" applyFont="1" applyFill="1" applyBorder="1" applyAlignment="1">
      <alignment horizontal="center" vertical="center" wrapText="1" shrinkToFit="1"/>
    </xf>
    <xf numFmtId="0" fontId="21" fillId="2" borderId="7" xfId="0" applyFont="1" applyFill="1" applyBorder="1" applyAlignment="1">
      <alignment horizontal="center" vertical="center" wrapText="1" shrinkToFit="1"/>
    </xf>
    <xf numFmtId="38" fontId="4" fillId="2" borderId="7" xfId="2" applyFont="1" applyFill="1" applyBorder="1" applyAlignment="1">
      <alignment horizontal="center" vertical="center" shrinkToFit="1"/>
    </xf>
    <xf numFmtId="57" fontId="4" fillId="2" borderId="7" xfId="0" applyNumberFormat="1" applyFont="1" applyFill="1" applyBorder="1" applyAlignment="1">
      <alignment horizontal="center" vertical="center" wrapText="1" shrinkToFit="1"/>
    </xf>
    <xf numFmtId="0" fontId="52" fillId="2" borderId="8" xfId="0" applyFont="1" applyFill="1" applyBorder="1" applyAlignment="1">
      <alignment vertical="top" shrinkToFit="1"/>
    </xf>
    <xf numFmtId="0" fontId="52" fillId="2" borderId="7" xfId="0" applyFont="1" applyFill="1" applyBorder="1" applyAlignment="1">
      <alignment horizontal="center" vertical="center" shrinkToFit="1"/>
    </xf>
    <xf numFmtId="0" fontId="52" fillId="2" borderId="8"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10" xfId="0" applyFont="1" applyFill="1" applyBorder="1" applyAlignment="1">
      <alignment horizontal="center" vertical="center" shrinkToFit="1"/>
    </xf>
    <xf numFmtId="0" fontId="52" fillId="7" borderId="7" xfId="0" applyFont="1" applyFill="1" applyBorder="1" applyAlignment="1">
      <alignment horizontal="center" vertical="center" wrapText="1" shrinkToFit="1"/>
    </xf>
    <xf numFmtId="0" fontId="4" fillId="7" borderId="8" xfId="0" applyFont="1" applyFill="1" applyBorder="1" applyAlignment="1">
      <alignment horizontal="center" vertical="center" shrinkToFit="1"/>
    </xf>
    <xf numFmtId="0" fontId="4" fillId="7" borderId="48" xfId="0" applyFont="1" applyFill="1" applyBorder="1" applyAlignment="1">
      <alignment vertical="center" shrinkToFit="1"/>
    </xf>
    <xf numFmtId="0" fontId="52" fillId="5" borderId="7" xfId="0" applyFont="1" applyFill="1" applyBorder="1" applyAlignment="1">
      <alignment horizontal="center" vertical="center" wrapText="1" shrinkToFit="1"/>
    </xf>
    <xf numFmtId="0" fontId="52" fillId="5" borderId="10" xfId="0" applyFont="1" applyFill="1" applyBorder="1" applyAlignment="1">
      <alignment horizontal="center" vertical="center" wrapText="1" shrinkToFit="1"/>
    </xf>
    <xf numFmtId="0" fontId="11" fillId="0" borderId="32" xfId="0" applyFont="1" applyBorder="1" applyAlignment="1">
      <alignment horizontal="center" vertical="center" shrinkToFit="1"/>
    </xf>
    <xf numFmtId="49" fontId="11" fillId="0" borderId="32" xfId="0" applyNumberFormat="1" applyFont="1" applyBorder="1" applyAlignment="1">
      <alignment vertical="center" shrinkToFit="1"/>
    </xf>
    <xf numFmtId="187" fontId="4" fillId="0" borderId="7" xfId="0" applyNumberFormat="1" applyFont="1" applyBorder="1" applyAlignment="1">
      <alignment horizontal="center" vertical="center" shrinkToFit="1"/>
    </xf>
    <xf numFmtId="0" fontId="4" fillId="0" borderId="7" xfId="0" applyFont="1" applyBorder="1" applyAlignment="1">
      <alignment horizontal="left" vertical="center" shrinkToFit="1"/>
    </xf>
    <xf numFmtId="1" fontId="4" fillId="0" borderId="7" xfId="0" applyNumberFormat="1" applyFont="1" applyBorder="1" applyAlignment="1">
      <alignment horizontal="right" vertical="center" shrinkToFit="1"/>
    </xf>
    <xf numFmtId="0" fontId="4" fillId="2" borderId="1" xfId="0" applyFont="1" applyFill="1" applyBorder="1" applyAlignment="1">
      <alignment vertical="distributed" shrinkToFit="1"/>
    </xf>
    <xf numFmtId="0" fontId="4" fillId="2" borderId="12" xfId="0" applyFont="1" applyFill="1" applyBorder="1" applyAlignment="1">
      <alignment vertical="distributed" shrinkToFit="1"/>
    </xf>
    <xf numFmtId="2" fontId="4" fillId="0" borderId="7" xfId="0" applyNumberFormat="1" applyFont="1" applyBorder="1" applyAlignment="1">
      <alignment horizontal="center" vertical="center" shrinkToFit="1"/>
    </xf>
    <xf numFmtId="0" fontId="4" fillId="0" borderId="0" xfId="2" applyNumberFormat="1" applyFont="1" applyAlignment="1">
      <alignment vertical="center" shrinkToFit="1"/>
    </xf>
    <xf numFmtId="0" fontId="11" fillId="0" borderId="10" xfId="0" applyFont="1" applyBorder="1" applyAlignment="1">
      <alignment horizontal="left" vertical="center"/>
    </xf>
    <xf numFmtId="0" fontId="11" fillId="0" borderId="16" xfId="0" applyFont="1" applyBorder="1" applyAlignment="1">
      <alignment horizontal="center" vertical="center"/>
    </xf>
    <xf numFmtId="0" fontId="11" fillId="0" borderId="0" xfId="0" applyFont="1" applyAlignment="1">
      <alignment horizontal="center" vertical="center" wrapText="1"/>
    </xf>
    <xf numFmtId="0" fontId="36" fillId="0" borderId="0" xfId="0" applyFont="1" applyAlignment="1">
      <alignment horizontal="center" vertical="center"/>
    </xf>
    <xf numFmtId="0" fontId="9" fillId="0" borderId="0" xfId="0" applyFont="1" applyAlignment="1">
      <alignment horizontal="left" vertical="top" shrinkToFit="1"/>
    </xf>
    <xf numFmtId="0" fontId="30" fillId="0" borderId="0" xfId="0" applyFont="1" applyAlignment="1">
      <alignment horizontal="center" vertical="center"/>
    </xf>
    <xf numFmtId="0" fontId="11" fillId="0" borderId="16" xfId="0" applyFont="1" applyBorder="1" applyAlignment="1">
      <alignment horizontal="center" vertical="center" shrinkToFit="1"/>
    </xf>
    <xf numFmtId="0" fontId="9" fillId="0" borderId="0" xfId="0" applyFont="1" applyAlignment="1">
      <alignment horizontal="left" vertical="center"/>
    </xf>
    <xf numFmtId="0" fontId="34"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left" vertical="center"/>
    </xf>
    <xf numFmtId="0" fontId="14" fillId="0" borderId="0" xfId="0" applyFont="1" applyAlignment="1">
      <alignment horizontal="left" vertical="center" wrapText="1"/>
    </xf>
    <xf numFmtId="0" fontId="44" fillId="0" borderId="0" xfId="0" applyFont="1" applyAlignment="1">
      <alignment horizontal="left" vertical="center" wrapText="1"/>
    </xf>
    <xf numFmtId="0" fontId="7" fillId="0" borderId="0" xfId="0" applyFont="1" applyAlignment="1">
      <alignment horizontal="left" vertical="center" shrinkToFit="1"/>
    </xf>
    <xf numFmtId="0" fontId="5" fillId="0" borderId="0" xfId="0" applyFont="1" applyAlignment="1">
      <alignment horizontal="center" vertical="center"/>
    </xf>
    <xf numFmtId="0" fontId="12" fillId="0" borderId="0" xfId="0" applyFont="1" applyAlignment="1">
      <alignment horizontal="left" vertical="center"/>
    </xf>
    <xf numFmtId="0" fontId="37" fillId="0" borderId="0" xfId="0" applyFont="1" applyAlignment="1">
      <alignment horizontal="center" vertical="center" wrapText="1" shrinkToFit="1"/>
    </xf>
    <xf numFmtId="178" fontId="39" fillId="0" borderId="0" xfId="0" applyNumberFormat="1" applyFont="1" applyAlignment="1">
      <alignment horizontal="center" vertical="center" wrapText="1"/>
    </xf>
    <xf numFmtId="0" fontId="41" fillId="0" borderId="0" xfId="0" applyFont="1" applyAlignment="1">
      <alignment horizontal="center" vertical="center" wrapText="1"/>
    </xf>
    <xf numFmtId="0" fontId="38" fillId="0" borderId="0" xfId="0" applyFont="1" applyAlignment="1">
      <alignment horizontal="center" vertical="center" wrapText="1"/>
    </xf>
    <xf numFmtId="0" fontId="10" fillId="0" borderId="0" xfId="0" applyFont="1" applyAlignment="1">
      <alignment horizontal="center" vertical="center" wrapText="1" shrinkToFit="1"/>
    </xf>
    <xf numFmtId="0" fontId="10" fillId="0" borderId="0" xfId="0" applyFont="1" applyAlignment="1">
      <alignment horizontal="center" wrapText="1"/>
    </xf>
    <xf numFmtId="178" fontId="22" fillId="0" borderId="0" xfId="0" applyNumberFormat="1" applyFont="1" applyAlignment="1">
      <alignment horizontal="center" vertical="center"/>
    </xf>
    <xf numFmtId="0" fontId="10" fillId="0" borderId="0" xfId="0" applyFont="1" applyAlignment="1">
      <alignment horizontal="center" vertical="center"/>
    </xf>
    <xf numFmtId="0" fontId="35" fillId="0" borderId="0" xfId="0" applyFont="1" applyAlignment="1">
      <alignment horizontal="center" vertical="center"/>
    </xf>
    <xf numFmtId="0" fontId="42" fillId="0" borderId="0" xfId="0" applyFont="1" applyAlignment="1">
      <alignment horizontal="center" vertical="center" shrinkToFit="1"/>
    </xf>
    <xf numFmtId="176" fontId="7" fillId="0" borderId="16" xfId="0" applyNumberFormat="1" applyFont="1" applyBorder="1" applyAlignment="1">
      <alignment horizontal="center" vertical="center"/>
    </xf>
    <xf numFmtId="0" fontId="33" fillId="0" borderId="0" xfId="0" applyFont="1" applyAlignment="1">
      <alignment horizontal="center" vertical="center"/>
    </xf>
    <xf numFmtId="49" fontId="11" fillId="0" borderId="0" xfId="0" applyNumberFormat="1" applyFont="1" applyAlignment="1">
      <alignment horizontal="center" vertical="center"/>
    </xf>
    <xf numFmtId="49" fontId="10" fillId="0" borderId="0" xfId="0" applyNumberFormat="1" applyFont="1" applyAlignment="1">
      <alignment horizontal="left" vertical="center"/>
    </xf>
    <xf numFmtId="49" fontId="11" fillId="0" borderId="0" xfId="0" applyNumberFormat="1" applyFont="1" applyAlignment="1">
      <alignment horizontal="left" vertical="center" shrinkToFit="1"/>
    </xf>
    <xf numFmtId="0" fontId="11" fillId="4" borderId="0" xfId="0" applyFont="1" applyFill="1" applyAlignment="1">
      <alignment horizontal="left" vertical="center" shrinkToFit="1"/>
    </xf>
    <xf numFmtId="0" fontId="7" fillId="0" borderId="0" xfId="0" applyFont="1" applyAlignment="1">
      <alignment horizontal="center" vertical="center" shrinkToFit="1"/>
    </xf>
    <xf numFmtId="0" fontId="11" fillId="0" borderId="0" xfId="0" applyFont="1" applyAlignment="1">
      <alignment horizontal="left" vertical="top" wrapText="1"/>
    </xf>
    <xf numFmtId="179" fontId="11" fillId="0" borderId="0" xfId="0" applyNumberFormat="1" applyFont="1" applyAlignment="1">
      <alignment horizontal="center" vertical="distributed"/>
    </xf>
    <xf numFmtId="179" fontId="11" fillId="0" borderId="0" xfId="0" applyNumberFormat="1" applyFont="1" applyAlignment="1">
      <alignment horizontal="distributed" vertical="distributed" wrapText="1" indent="1"/>
    </xf>
    <xf numFmtId="179" fontId="11" fillId="0" borderId="0" xfId="0" applyNumberFormat="1" applyFont="1" applyAlignment="1">
      <alignment horizontal="center" vertical="distributed" wrapText="1"/>
    </xf>
    <xf numFmtId="0" fontId="11" fillId="0" borderId="0" xfId="0" applyFont="1" applyAlignment="1">
      <alignment horizontal="center" vertical="distributed" wrapText="1"/>
    </xf>
    <xf numFmtId="177" fontId="11" fillId="0" borderId="0" xfId="0" applyNumberFormat="1" applyFont="1" applyAlignment="1">
      <alignment horizontal="distributed" vertical="distributed" wrapText="1" indent="1"/>
    </xf>
    <xf numFmtId="0" fontId="43" fillId="0" borderId="0" xfId="0" applyFont="1" applyAlignment="1">
      <alignment vertical="center" shrinkToFit="1"/>
    </xf>
    <xf numFmtId="0" fontId="11" fillId="0" borderId="16" xfId="0" applyFont="1" applyBorder="1" applyAlignment="1">
      <alignment horizontal="center" vertical="distributed" wrapText="1"/>
    </xf>
    <xf numFmtId="184" fontId="11" fillId="0" borderId="0" xfId="0" applyNumberFormat="1" applyFont="1" applyAlignment="1">
      <alignment horizontal="right" vertical="center"/>
    </xf>
    <xf numFmtId="184" fontId="11" fillId="0" borderId="0" xfId="2" applyNumberFormat="1" applyFont="1" applyFill="1" applyBorder="1" applyAlignment="1" applyProtection="1">
      <alignment horizontal="right" vertical="center"/>
    </xf>
    <xf numFmtId="42" fontId="11" fillId="0" borderId="0" xfId="0" applyNumberFormat="1" applyFont="1" applyAlignment="1">
      <alignment vertical="center" shrinkToFit="1"/>
    </xf>
    <xf numFmtId="42" fontId="11" fillId="0" borderId="0" xfId="2" applyNumberFormat="1" applyFont="1" applyFill="1" applyBorder="1" applyAlignment="1" applyProtection="1">
      <alignment horizontal="right" vertical="top"/>
    </xf>
    <xf numFmtId="0" fontId="7" fillId="0" borderId="11" xfId="0" applyFont="1" applyBorder="1" applyAlignment="1">
      <alignment horizontal="left" vertical="center" wrapText="1"/>
    </xf>
    <xf numFmtId="0" fontId="13" fillId="0" borderId="7" xfId="0" applyFont="1" applyBorder="1" applyAlignment="1">
      <alignment horizontal="center" vertical="center" wrapText="1"/>
    </xf>
    <xf numFmtId="0" fontId="11" fillId="2" borderId="7" xfId="0" applyFont="1" applyFill="1" applyBorder="1" applyAlignment="1" applyProtection="1">
      <alignment horizontal="center" vertical="center" shrinkToFit="1"/>
      <protection locked="0"/>
    </xf>
    <xf numFmtId="0" fontId="11" fillId="0" borderId="15" xfId="0" applyFont="1" applyBorder="1" applyAlignment="1">
      <alignment horizontal="left" vertical="center" wrapText="1" shrinkToFit="1"/>
    </xf>
    <xf numFmtId="0" fontId="11" fillId="0" borderId="1" xfId="0" applyFont="1" applyBorder="1" applyAlignment="1">
      <alignment horizontal="left" vertical="center" wrapText="1" shrinkToFit="1"/>
    </xf>
    <xf numFmtId="0" fontId="11" fillId="0" borderId="12" xfId="0" applyFont="1" applyBorder="1" applyAlignment="1">
      <alignment horizontal="left" vertical="center" wrapText="1" shrinkToFit="1"/>
    </xf>
    <xf numFmtId="0" fontId="11" fillId="0" borderId="16"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13"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6" xfId="0" applyFont="1" applyBorder="1" applyAlignment="1">
      <alignment horizontal="left" vertical="center" wrapText="1" shrinkToFit="1"/>
    </xf>
    <xf numFmtId="0" fontId="11" fillId="0" borderId="14" xfId="0" applyFont="1" applyBorder="1" applyAlignment="1">
      <alignment horizontal="left" vertical="center" wrapText="1" shrinkToFit="1"/>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3" borderId="10" xfId="0" applyFont="1" applyFill="1" applyBorder="1" applyAlignment="1" applyProtection="1">
      <alignment horizontal="left" vertical="center" shrinkToFit="1"/>
      <protection locked="0"/>
    </xf>
    <xf numFmtId="0" fontId="11" fillId="3" borderId="11" xfId="0" applyFont="1" applyFill="1" applyBorder="1" applyAlignment="1" applyProtection="1">
      <alignment horizontal="left" vertical="center" shrinkToFit="1"/>
      <protection locked="0"/>
    </xf>
    <xf numFmtId="0" fontId="11" fillId="3" borderId="17" xfId="0" applyFont="1" applyFill="1" applyBorder="1" applyAlignment="1" applyProtection="1">
      <alignment horizontal="left" vertical="center" shrinkToFit="1"/>
      <protection locked="0"/>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49" fontId="11" fillId="3" borderId="11" xfId="0" applyNumberFormat="1" applyFont="1" applyFill="1" applyBorder="1" applyAlignment="1" applyProtection="1">
      <alignment horizontal="center" vertical="center"/>
      <protection locked="0"/>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8" xfId="0" applyFont="1" applyBorder="1" applyAlignment="1">
      <alignment horizontal="center" vertical="center" textRotation="255"/>
    </xf>
    <xf numFmtId="0" fontId="11" fillId="2" borderId="39"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7" fillId="0" borderId="5" xfId="0" applyFont="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17" xfId="0" applyFont="1" applyBorder="1" applyAlignment="1">
      <alignment horizontal="right" vertical="center"/>
    </xf>
    <xf numFmtId="0" fontId="11" fillId="2" borderId="10"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17" xfId="0" applyFont="1" applyFill="1" applyBorder="1" applyAlignment="1" applyProtection="1">
      <alignment horizontal="center" vertical="center" shrinkToFit="1"/>
      <protection locked="0"/>
    </xf>
    <xf numFmtId="0" fontId="33" fillId="0" borderId="11"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11" fillId="4" borderId="42" xfId="0" applyFont="1" applyFill="1" applyBorder="1" applyAlignment="1" applyProtection="1">
      <alignment horizontal="center" vertical="center" shrinkToFit="1"/>
      <protection locked="0"/>
    </xf>
    <xf numFmtId="0" fontId="11" fillId="4" borderId="5" xfId="0" applyFont="1" applyFill="1" applyBorder="1" applyAlignment="1" applyProtection="1">
      <alignment horizontal="center" vertical="center" shrinkToFit="1"/>
      <protection locked="0"/>
    </xf>
    <xf numFmtId="0" fontId="11" fillId="4" borderId="40" xfId="0" applyFont="1" applyFill="1" applyBorder="1" applyAlignment="1" applyProtection="1">
      <alignment horizontal="center" vertical="center" shrinkToFit="1"/>
      <protection locked="0"/>
    </xf>
    <xf numFmtId="0" fontId="11" fillId="4" borderId="51"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49" fillId="0" borderId="90" xfId="0" applyFont="1" applyBorder="1" applyAlignment="1">
      <alignment horizontal="left" vertical="center"/>
    </xf>
    <xf numFmtId="0" fontId="49" fillId="0" borderId="23" xfId="0" applyFont="1" applyBorder="1" applyAlignment="1">
      <alignment horizontal="left" vertical="center"/>
    </xf>
    <xf numFmtId="0" fontId="49" fillId="0" borderId="22"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7" xfId="0" applyFont="1" applyBorder="1" applyAlignment="1">
      <alignment horizontal="left"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left" vertical="center" wrapText="1"/>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6"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2" borderId="1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49" fillId="3" borderId="4" xfId="0" applyFont="1" applyFill="1" applyBorder="1" applyAlignment="1" applyProtection="1">
      <alignment horizontal="center" vertical="center"/>
      <protection locked="0"/>
    </xf>
    <xf numFmtId="0" fontId="49" fillId="3" borderId="23" xfId="0" applyFont="1" applyFill="1" applyBorder="1" applyAlignment="1" applyProtection="1">
      <alignment horizontal="center" vertical="center"/>
      <protection locked="0"/>
    </xf>
    <xf numFmtId="0" fontId="12" fillId="0" borderId="1" xfId="0" applyFont="1" applyBorder="1" applyAlignment="1">
      <alignment horizontal="left" vertical="center" wrapTex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7" xfId="0" applyFont="1" applyBorder="1" applyAlignment="1">
      <alignment horizontal="left" vertical="center" shrinkToFit="1"/>
    </xf>
    <xf numFmtId="0" fontId="11" fillId="4" borderId="15"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6" xfId="0" applyFont="1" applyFill="1" applyBorder="1" applyAlignment="1">
      <alignment horizontal="left" vertical="center"/>
    </xf>
    <xf numFmtId="0" fontId="11" fillId="4" borderId="0" xfId="0" applyFont="1" applyFill="1" applyAlignment="1">
      <alignment horizontal="left" vertical="center"/>
    </xf>
    <xf numFmtId="0" fontId="11" fillId="4" borderId="13" xfId="0" applyFont="1" applyFill="1" applyBorder="1" applyAlignment="1">
      <alignment horizontal="left" vertical="center"/>
    </xf>
    <xf numFmtId="0" fontId="11" fillId="4" borderId="9" xfId="0" applyFont="1" applyFill="1" applyBorder="1" applyAlignment="1">
      <alignment horizontal="left" vertical="center"/>
    </xf>
    <xf numFmtId="0" fontId="11" fillId="4" borderId="6"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15"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0" xfId="0" applyFont="1" applyFill="1" applyAlignment="1">
      <alignment horizontal="left" vertical="center" wrapText="1"/>
    </xf>
    <xf numFmtId="0" fontId="11" fillId="0" borderId="9" xfId="0" applyFont="1" applyBorder="1" applyAlignment="1">
      <alignment horizontal="left" vertical="center"/>
    </xf>
    <xf numFmtId="0" fontId="11" fillId="0" borderId="6" xfId="0" applyFont="1" applyBorder="1" applyAlignment="1">
      <alignment horizontal="left" vertical="center"/>
    </xf>
    <xf numFmtId="0" fontId="11" fillId="0" borderId="14" xfId="0" applyFont="1" applyBorder="1" applyAlignment="1">
      <alignment horizontal="left" vertical="center"/>
    </xf>
    <xf numFmtId="0" fontId="11" fillId="0" borderId="9" xfId="0" applyFont="1" applyBorder="1" applyAlignment="1">
      <alignment horizontal="left" vertical="center" wrapText="1"/>
    </xf>
    <xf numFmtId="0" fontId="11" fillId="0" borderId="6" xfId="0" applyFont="1" applyBorder="1" applyAlignment="1">
      <alignment horizontal="left" vertical="center" wrapText="1"/>
    </xf>
    <xf numFmtId="0" fontId="11" fillId="0" borderId="14" xfId="0" applyFont="1" applyBorder="1" applyAlignment="1">
      <alignment horizontal="left" vertical="center" wrapText="1"/>
    </xf>
    <xf numFmtId="0" fontId="11" fillId="0" borderId="16"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9"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wrapText="1"/>
    </xf>
    <xf numFmtId="0" fontId="11" fillId="0" borderId="15"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9" xfId="0" applyFont="1" applyBorder="1" applyAlignment="1">
      <alignment horizontal="center" vertical="center" shrinkToFit="1"/>
    </xf>
    <xf numFmtId="0" fontId="37" fillId="0" borderId="2" xfId="0" applyFont="1" applyBorder="1" applyAlignment="1">
      <alignment horizontal="center" vertical="center"/>
    </xf>
    <xf numFmtId="0" fontId="37" fillId="0" borderId="20" xfId="0" applyFont="1" applyBorder="1" applyAlignment="1">
      <alignment horizontal="center" vertical="center"/>
    </xf>
    <xf numFmtId="0" fontId="37" fillId="0" borderId="62" xfId="0" applyFont="1" applyBorder="1" applyAlignment="1">
      <alignment horizontal="center" vertical="center"/>
    </xf>
    <xf numFmtId="0" fontId="49" fillId="0" borderId="2" xfId="0" applyFont="1" applyBorder="1" applyAlignment="1">
      <alignment horizontal="center" vertical="center"/>
    </xf>
    <xf numFmtId="0" fontId="49" fillId="0" borderId="20" xfId="0" applyFont="1" applyBorder="1" applyAlignment="1">
      <alignment horizontal="center" vertical="center"/>
    </xf>
    <xf numFmtId="0" fontId="49" fillId="0" borderId="62" xfId="0" applyFont="1" applyBorder="1" applyAlignment="1">
      <alignment horizontal="center" vertical="center"/>
    </xf>
    <xf numFmtId="0" fontId="11" fillId="0" borderId="7" xfId="0" applyFont="1" applyBorder="1" applyAlignment="1">
      <alignment horizontal="left" vertical="center" wrapText="1"/>
    </xf>
    <xf numFmtId="0" fontId="11" fillId="0" borderId="10" xfId="0" applyFont="1" applyBorder="1" applyAlignment="1">
      <alignment horizontal="left" vertical="center" wrapText="1"/>
    </xf>
    <xf numFmtId="0" fontId="11" fillId="0" borderId="5" xfId="0" applyFont="1" applyBorder="1" applyAlignment="1">
      <alignment horizontal="left" vertical="top" wrapText="1"/>
    </xf>
    <xf numFmtId="0" fontId="11" fillId="0" borderId="33" xfId="0" applyFont="1" applyBorder="1" applyAlignment="1">
      <alignment horizontal="left" vertical="top" wrapText="1"/>
    </xf>
    <xf numFmtId="0" fontId="11" fillId="2" borderId="42"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7" fillId="0" borderId="33"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7" fillId="0" borderId="5" xfId="0" applyFont="1" applyBorder="1" applyAlignment="1">
      <alignment horizontal="center" vertical="center"/>
    </xf>
    <xf numFmtId="0" fontId="7" fillId="0" borderId="35" xfId="0" applyFont="1" applyBorder="1" applyAlignment="1">
      <alignment horizontal="center" vertical="center"/>
    </xf>
    <xf numFmtId="49" fontId="11" fillId="3" borderId="17"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textRotation="255"/>
    </xf>
    <xf numFmtId="0" fontId="11" fillId="0" borderId="16"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15" xfId="0" applyFont="1" applyBorder="1" applyAlignment="1">
      <alignment horizontal="left" vertical="center"/>
    </xf>
    <xf numFmtId="0" fontId="11" fillId="0" borderId="1"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left" vertical="center" wrapText="1"/>
    </xf>
    <xf numFmtId="0" fontId="11" fillId="0" borderId="17" xfId="0" applyFont="1" applyBorder="1" applyAlignment="1">
      <alignment horizontal="left" vertical="center" wrapText="1"/>
    </xf>
    <xf numFmtId="0" fontId="11" fillId="0" borderId="11"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0" xfId="0" applyFont="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11" fillId="0" borderId="31" xfId="0" applyFont="1" applyBorder="1" applyAlignment="1">
      <alignment horizontal="center" vertical="center"/>
    </xf>
    <xf numFmtId="0" fontId="11" fillId="0" borderId="37" xfId="0" applyFont="1" applyBorder="1" applyAlignment="1">
      <alignment horizontal="center" vertical="center"/>
    </xf>
    <xf numFmtId="0" fontId="11" fillId="0" borderId="44"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57" fontId="33" fillId="3" borderId="11" xfId="0" applyNumberFormat="1" applyFont="1" applyFill="1" applyBorder="1" applyAlignment="1" applyProtection="1">
      <alignment horizontal="center" vertical="center"/>
      <protection locked="0"/>
    </xf>
    <xf numFmtId="0" fontId="33" fillId="3" borderId="11" xfId="0" applyFont="1" applyFill="1" applyBorder="1" applyAlignment="1" applyProtection="1">
      <alignment horizontal="center" vertical="center"/>
      <protection locked="0"/>
    </xf>
    <xf numFmtId="0" fontId="11" fillId="0" borderId="1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0" xfId="0" applyFont="1" applyBorder="1" applyAlignment="1">
      <alignment horizontal="center"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7" xfId="0" applyFont="1" applyBorder="1" applyAlignment="1">
      <alignment vertical="center" wrapText="1"/>
    </xf>
    <xf numFmtId="0" fontId="11" fillId="0" borderId="7" xfId="0" applyFont="1" applyBorder="1" applyAlignment="1">
      <alignment horizontal="center" vertical="center"/>
    </xf>
    <xf numFmtId="0" fontId="11" fillId="3" borderId="10"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wrapText="1"/>
      <protection locked="0"/>
    </xf>
    <xf numFmtId="0" fontId="11" fillId="3" borderId="11" xfId="0" applyFont="1" applyFill="1" applyBorder="1" applyAlignment="1" applyProtection="1">
      <alignment horizontal="left" vertical="center" wrapText="1"/>
      <protection locked="0"/>
    </xf>
    <xf numFmtId="0" fontId="11" fillId="3" borderId="17" xfId="0" applyFont="1" applyFill="1" applyBorder="1" applyAlignment="1" applyProtection="1">
      <alignment horizontal="left" vertical="center" wrapText="1"/>
      <protection locked="0"/>
    </xf>
    <xf numFmtId="0" fontId="11" fillId="0" borderId="15" xfId="0" applyFont="1" applyBorder="1" applyAlignment="1">
      <alignment horizontal="center" vertical="distributed" wrapText="1"/>
    </xf>
    <xf numFmtId="0" fontId="11" fillId="0" borderId="1" xfId="0" applyFont="1" applyBorder="1" applyAlignment="1">
      <alignment horizontal="center" vertical="distributed" wrapText="1"/>
    </xf>
    <xf numFmtId="0" fontId="11" fillId="0" borderId="12" xfId="0" applyFont="1" applyBorder="1" applyAlignment="1">
      <alignment horizontal="center" vertical="distributed" wrapText="1"/>
    </xf>
    <xf numFmtId="0" fontId="11" fillId="0" borderId="9" xfId="0" applyFont="1" applyBorder="1" applyAlignment="1">
      <alignment horizontal="center" vertical="distributed" wrapText="1"/>
    </xf>
    <xf numFmtId="0" fontId="11" fillId="0" borderId="6" xfId="0" applyFont="1" applyBorder="1" applyAlignment="1">
      <alignment horizontal="center" vertical="distributed" wrapText="1"/>
    </xf>
    <xf numFmtId="0" fontId="11" fillId="0" borderId="14" xfId="0" applyFont="1" applyBorder="1" applyAlignment="1">
      <alignment horizontal="center" vertical="distributed" wrapText="1"/>
    </xf>
    <xf numFmtId="179" fontId="11" fillId="3" borderId="15" xfId="0" applyNumberFormat="1" applyFont="1" applyFill="1" applyBorder="1" applyAlignment="1" applyProtection="1">
      <alignment horizontal="center" vertical="distributed" wrapText="1"/>
      <protection locked="0"/>
    </xf>
    <xf numFmtId="179" fontId="11" fillId="3" borderId="1" xfId="0" applyNumberFormat="1" applyFont="1" applyFill="1" applyBorder="1" applyAlignment="1" applyProtection="1">
      <alignment horizontal="center" vertical="distributed" wrapText="1"/>
      <protection locked="0"/>
    </xf>
    <xf numFmtId="179" fontId="11" fillId="3" borderId="12" xfId="0" applyNumberFormat="1" applyFont="1" applyFill="1" applyBorder="1" applyAlignment="1" applyProtection="1">
      <alignment horizontal="center" vertical="distributed" wrapText="1"/>
      <protection locked="0"/>
    </xf>
    <xf numFmtId="179" fontId="11" fillId="3" borderId="9" xfId="0" applyNumberFormat="1" applyFont="1" applyFill="1" applyBorder="1" applyAlignment="1" applyProtection="1">
      <alignment horizontal="center" vertical="distributed" wrapText="1"/>
      <protection locked="0"/>
    </xf>
    <xf numFmtId="179" fontId="11" fillId="3" borderId="6" xfId="0" applyNumberFormat="1" applyFont="1" applyFill="1" applyBorder="1" applyAlignment="1" applyProtection="1">
      <alignment horizontal="center" vertical="distributed" wrapText="1"/>
      <protection locked="0"/>
    </xf>
    <xf numFmtId="179" fontId="11" fillId="3" borderId="14" xfId="0" applyNumberFormat="1" applyFont="1" applyFill="1" applyBorder="1" applyAlignment="1" applyProtection="1">
      <alignment horizontal="center" vertical="distributed" wrapText="1"/>
      <protection locked="0"/>
    </xf>
    <xf numFmtId="179" fontId="11" fillId="0" borderId="15" xfId="0" applyNumberFormat="1" applyFont="1" applyBorder="1" applyAlignment="1">
      <alignment horizontal="center" vertical="distributed" wrapText="1"/>
    </xf>
    <xf numFmtId="0" fontId="50" fillId="0" borderId="65" xfId="0" applyFont="1" applyBorder="1" applyAlignment="1">
      <alignment horizontal="left" vertical="center" wrapText="1" shrinkToFit="1"/>
    </xf>
    <xf numFmtId="0" fontId="50" fillId="0" borderId="18" xfId="0" applyFont="1" applyBorder="1" applyAlignment="1">
      <alignment horizontal="left" vertical="center" wrapText="1" shrinkToFit="1"/>
    </xf>
    <xf numFmtId="0" fontId="50" fillId="0" borderId="66" xfId="0" applyFont="1" applyBorder="1" applyAlignment="1">
      <alignment horizontal="left" vertical="center" wrapText="1" shrinkToFit="1"/>
    </xf>
    <xf numFmtId="0" fontId="49" fillId="3" borderId="71" xfId="0" applyFont="1" applyFill="1" applyBorder="1" applyAlignment="1" applyProtection="1">
      <alignment horizontal="center" vertical="center"/>
      <protection locked="0"/>
    </xf>
    <xf numFmtId="0" fontId="49" fillId="3" borderId="18" xfId="0" applyFont="1" applyFill="1" applyBorder="1" applyAlignment="1" applyProtection="1">
      <alignment horizontal="center" vertical="center"/>
      <protection locked="0"/>
    </xf>
    <xf numFmtId="0" fontId="49" fillId="0" borderId="103" xfId="0" applyFont="1" applyBorder="1" applyAlignment="1">
      <alignment horizontal="center" vertical="center"/>
    </xf>
    <xf numFmtId="0" fontId="49" fillId="0" borderId="18" xfId="0" applyFont="1" applyBorder="1" applyAlignment="1">
      <alignment horizontal="center" vertical="center"/>
    </xf>
    <xf numFmtId="0" fontId="49" fillId="0" borderId="102" xfId="0" applyFont="1" applyBorder="1" applyAlignment="1">
      <alignment horizontal="center" vertical="center"/>
    </xf>
    <xf numFmtId="0" fontId="49" fillId="0" borderId="63" xfId="0" applyFont="1" applyBorder="1" applyAlignment="1">
      <alignment horizontal="center" vertical="center"/>
    </xf>
    <xf numFmtId="0" fontId="49" fillId="0" borderId="21" xfId="0" applyFont="1" applyBorder="1" applyAlignment="1">
      <alignment horizontal="center" vertical="center"/>
    </xf>
    <xf numFmtId="0" fontId="49" fillId="0" borderId="59" xfId="0" applyFont="1" applyBorder="1" applyAlignment="1">
      <alignment horizontal="center" vertical="center"/>
    </xf>
    <xf numFmtId="0" fontId="49" fillId="0" borderId="23" xfId="0" applyFont="1" applyBorder="1" applyAlignment="1">
      <alignment horizontal="center" vertical="center"/>
    </xf>
    <xf numFmtId="0" fontId="49" fillId="0" borderId="23" xfId="0" applyFont="1" applyBorder="1" applyAlignment="1">
      <alignment vertical="top" wrapText="1"/>
    </xf>
    <xf numFmtId="0" fontId="11" fillId="0" borderId="39" xfId="0" applyFont="1" applyBorder="1" applyAlignment="1">
      <alignment horizontal="right" vertical="center"/>
    </xf>
    <xf numFmtId="0" fontId="7" fillId="0" borderId="51"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0" fontId="11" fillId="0" borderId="31" xfId="0" applyFont="1" applyBorder="1" applyAlignment="1">
      <alignment horizontal="right" vertical="center"/>
    </xf>
    <xf numFmtId="0" fontId="11" fillId="0" borderId="1" xfId="0" applyFont="1" applyBorder="1" applyAlignment="1">
      <alignment horizontal="right" vertical="center"/>
    </xf>
    <xf numFmtId="0" fontId="11" fillId="0" borderId="105" xfId="0" applyFont="1" applyBorder="1" applyAlignment="1">
      <alignment horizontal="right" vertical="center"/>
    </xf>
    <xf numFmtId="0" fontId="11" fillId="0" borderId="38" xfId="0" applyFont="1" applyBorder="1" applyAlignment="1">
      <alignment horizontal="right" vertical="center"/>
    </xf>
    <xf numFmtId="184" fontId="11" fillId="3" borderId="93" xfId="0" applyNumberFormat="1" applyFont="1" applyFill="1" applyBorder="1" applyAlignment="1" applyProtection="1">
      <alignment horizontal="right" vertical="center"/>
      <protection locked="0"/>
    </xf>
    <xf numFmtId="184" fontId="11" fillId="3" borderId="17" xfId="0" applyNumberFormat="1" applyFont="1" applyFill="1" applyBorder="1" applyAlignment="1" applyProtection="1">
      <alignment horizontal="right" vertical="center"/>
      <protection locked="0"/>
    </xf>
    <xf numFmtId="0" fontId="11" fillId="0" borderId="5" xfId="0" applyFont="1" applyBorder="1" applyAlignment="1" applyProtection="1">
      <alignment horizontal="left" vertical="center" shrinkToFit="1"/>
      <protection locked="0"/>
    </xf>
    <xf numFmtId="0" fontId="11" fillId="0" borderId="40" xfId="0" applyFont="1" applyBorder="1" applyAlignment="1" applyProtection="1">
      <alignment horizontal="left" vertical="center" shrinkToFit="1"/>
      <protection locked="0"/>
    </xf>
    <xf numFmtId="184" fontId="11" fillId="3" borderId="93" xfId="2" applyNumberFormat="1" applyFont="1" applyFill="1" applyBorder="1" applyAlignment="1" applyProtection="1">
      <alignment horizontal="right" vertical="center"/>
      <protection locked="0"/>
    </xf>
    <xf numFmtId="184" fontId="11" fillId="3" borderId="17" xfId="2" applyNumberFormat="1" applyFont="1" applyFill="1" applyBorder="1" applyAlignment="1" applyProtection="1">
      <alignment horizontal="right" vertical="center"/>
      <protection locked="0"/>
    </xf>
    <xf numFmtId="185" fontId="11" fillId="3" borderId="11" xfId="0" applyNumberFormat="1" applyFont="1" applyFill="1" applyBorder="1" applyAlignment="1" applyProtection="1">
      <alignment horizontal="left" vertical="center"/>
      <protection locked="0"/>
    </xf>
    <xf numFmtId="185" fontId="11" fillId="3" borderId="94" xfId="0" applyNumberFormat="1" applyFont="1" applyFill="1" applyBorder="1" applyAlignment="1" applyProtection="1">
      <alignment horizontal="left" vertical="center"/>
      <protection locked="0"/>
    </xf>
    <xf numFmtId="42" fontId="11" fillId="3" borderId="93" xfId="2" applyNumberFormat="1" applyFont="1" applyFill="1" applyBorder="1" applyAlignment="1" applyProtection="1">
      <alignment horizontal="right" vertical="top"/>
      <protection locked="0"/>
    </xf>
    <xf numFmtId="42" fontId="11" fillId="3" borderId="17" xfId="2" applyNumberFormat="1" applyFont="1" applyFill="1" applyBorder="1" applyAlignment="1" applyProtection="1">
      <alignment horizontal="right" vertical="top"/>
      <protection locked="0"/>
    </xf>
    <xf numFmtId="187" fontId="11" fillId="0" borderId="10" xfId="0" applyNumberFormat="1" applyFont="1" applyBorder="1" applyAlignment="1">
      <alignment horizontal="center" vertical="center" shrinkToFit="1"/>
    </xf>
    <xf numFmtId="187" fontId="11" fillId="0" borderId="11" xfId="0" applyNumberFormat="1" applyFont="1" applyBorder="1" applyAlignment="1">
      <alignment horizontal="center" vertical="center" shrinkToFit="1"/>
    </xf>
    <xf numFmtId="0" fontId="36" fillId="0" borderId="0" xfId="0" applyFont="1" applyAlignment="1">
      <alignment horizontal="center" vertical="center"/>
    </xf>
    <xf numFmtId="0" fontId="36" fillId="0" borderId="13" xfId="0" applyFont="1" applyBorder="1" applyAlignment="1">
      <alignment horizontal="center" vertical="center"/>
    </xf>
    <xf numFmtId="0" fontId="9" fillId="0" borderId="16" xfId="0" applyFont="1" applyBorder="1" applyAlignment="1">
      <alignment horizontal="left" vertical="top" shrinkToFit="1"/>
    </xf>
    <xf numFmtId="0" fontId="9" fillId="0" borderId="0" xfId="0" applyFont="1" applyAlignment="1">
      <alignment horizontal="left" vertical="top" shrinkToFit="1"/>
    </xf>
    <xf numFmtId="0" fontId="9" fillId="0" borderId="13" xfId="0" applyFont="1" applyBorder="1" applyAlignment="1">
      <alignment horizontal="left" vertical="top" shrinkToFit="1"/>
    </xf>
    <xf numFmtId="0" fontId="11" fillId="0" borderId="0" xfId="0" applyFont="1" applyAlignment="1">
      <alignment horizontal="left" vertical="top" shrinkToFit="1"/>
    </xf>
    <xf numFmtId="0" fontId="11" fillId="5" borderId="3" xfId="0" applyFont="1" applyFill="1" applyBorder="1" applyAlignment="1">
      <alignment horizontal="center" vertical="top"/>
    </xf>
    <xf numFmtId="0" fontId="11" fillId="5" borderId="21" xfId="0" applyFont="1" applyFill="1" applyBorder="1" applyAlignment="1">
      <alignment horizontal="center" vertical="top"/>
    </xf>
    <xf numFmtId="0" fontId="30" fillId="0" borderId="0" xfId="0" applyFont="1" applyAlignment="1">
      <alignment horizontal="center" vertical="center"/>
    </xf>
    <xf numFmtId="0" fontId="30" fillId="0" borderId="13" xfId="0" applyFont="1" applyBorder="1" applyAlignment="1">
      <alignment horizontal="center" vertical="center"/>
    </xf>
    <xf numFmtId="0" fontId="11" fillId="0" borderId="0" xfId="0" applyFont="1" applyAlignment="1">
      <alignment horizontal="left" vertical="center" shrinkToFit="1"/>
    </xf>
    <xf numFmtId="0" fontId="11" fillId="5" borderId="3" xfId="0" applyFont="1" applyFill="1" applyBorder="1" applyAlignment="1">
      <alignment horizontal="center" vertical="center" shrinkToFit="1"/>
    </xf>
    <xf numFmtId="0" fontId="11" fillId="5" borderId="21" xfId="0" applyFont="1" applyFill="1" applyBorder="1" applyAlignment="1">
      <alignment horizontal="center" vertical="center" shrinkToFit="1"/>
    </xf>
    <xf numFmtId="0" fontId="11" fillId="0" borderId="0" xfId="0" applyFont="1" applyAlignment="1">
      <alignment horizontal="right" vertical="center"/>
    </xf>
    <xf numFmtId="0" fontId="49" fillId="0" borderId="87" xfId="0" applyFont="1" applyBorder="1" applyAlignment="1">
      <alignment horizontal="left" vertical="center" wrapText="1" shrinkToFit="1"/>
    </xf>
    <xf numFmtId="0" fontId="49" fillId="0" borderId="11" xfId="0" applyFont="1" applyBorder="1" applyAlignment="1">
      <alignment horizontal="left" vertical="center" wrapText="1" shrinkToFit="1"/>
    </xf>
    <xf numFmtId="0" fontId="49" fillId="0" borderId="17" xfId="0" applyFont="1" applyBorder="1" applyAlignment="1">
      <alignment horizontal="left" vertical="center" wrapText="1" shrinkToFit="1"/>
    </xf>
    <xf numFmtId="0" fontId="49" fillId="3" borderId="10" xfId="0" applyFont="1" applyFill="1" applyBorder="1" applyAlignment="1" applyProtection="1">
      <alignment horizontal="center" vertical="center"/>
      <protection locked="0"/>
    </xf>
    <xf numFmtId="0" fontId="49" fillId="3" borderId="11" xfId="0" applyFont="1" applyFill="1" applyBorder="1" applyAlignment="1" applyProtection="1">
      <alignment horizontal="center" vertical="center"/>
      <protection locked="0"/>
    </xf>
    <xf numFmtId="0" fontId="7" fillId="0" borderId="5" xfId="0" applyFont="1" applyBorder="1" applyAlignment="1">
      <alignment horizontal="left" vertical="center"/>
    </xf>
    <xf numFmtId="0" fontId="11" fillId="0" borderId="5" xfId="0" applyFont="1" applyBorder="1" applyAlignment="1">
      <alignment horizontal="left" vertical="center"/>
    </xf>
    <xf numFmtId="0" fontId="11" fillId="0" borderId="33" xfId="0" applyFont="1" applyBorder="1" applyAlignment="1">
      <alignment horizontal="left" vertical="center"/>
    </xf>
    <xf numFmtId="176" fontId="7" fillId="0" borderId="5" xfId="0" applyNumberFormat="1" applyFont="1" applyBorder="1" applyAlignment="1" applyProtection="1">
      <alignment horizontal="center" vertical="center"/>
      <protection locked="0"/>
    </xf>
    <xf numFmtId="176" fontId="7" fillId="0" borderId="40" xfId="0" applyNumberFormat="1" applyFont="1" applyBorder="1" applyAlignment="1" applyProtection="1">
      <alignment horizontal="center" vertical="center"/>
      <protection locked="0"/>
    </xf>
    <xf numFmtId="0" fontId="8" fillId="0" borderId="0" xfId="0" applyFont="1" applyAlignment="1">
      <alignment horizontal="left" vertical="center" wrapText="1"/>
    </xf>
    <xf numFmtId="183" fontId="11" fillId="0" borderId="5" xfId="0" applyNumberFormat="1" applyFont="1" applyBorder="1" applyAlignment="1" applyProtection="1">
      <alignment horizontal="center" vertical="center"/>
      <protection locked="0"/>
    </xf>
    <xf numFmtId="183" fontId="11" fillId="0" borderId="33" xfId="0" applyNumberFormat="1" applyFont="1" applyBorder="1" applyAlignment="1" applyProtection="1">
      <alignment horizontal="center" vertical="center"/>
      <protection locked="0"/>
    </xf>
    <xf numFmtId="0" fontId="11" fillId="0" borderId="33"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7" fillId="3" borderId="5"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3" borderId="35"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11" fillId="2" borderId="93" xfId="0" applyFont="1" applyFill="1" applyBorder="1" applyAlignment="1" applyProtection="1">
      <alignment horizontal="center" vertical="center"/>
      <protection locked="0"/>
    </xf>
    <xf numFmtId="0" fontId="11" fillId="0" borderId="94" xfId="0" applyFont="1" applyBorder="1" applyAlignment="1">
      <alignment horizontal="right" vertical="center"/>
    </xf>
    <xf numFmtId="0" fontId="11" fillId="0" borderId="5" xfId="0" applyFont="1" applyBorder="1" applyAlignment="1">
      <alignment horizontal="right" vertical="center"/>
    </xf>
    <xf numFmtId="0" fontId="11" fillId="0" borderId="43" xfId="0" applyFont="1" applyBorder="1" applyAlignment="1">
      <alignment horizontal="right" vertical="center"/>
    </xf>
    <xf numFmtId="0" fontId="11" fillId="0" borderId="16" xfId="0" applyFont="1" applyBorder="1" applyAlignment="1">
      <alignment horizontal="center" vertical="center" shrinkToFit="1"/>
    </xf>
    <xf numFmtId="0" fontId="11" fillId="0" borderId="13" xfId="0" applyFont="1" applyBorder="1" applyAlignment="1">
      <alignment horizontal="center" vertical="center" shrinkToFit="1"/>
    </xf>
    <xf numFmtId="0" fontId="11" fillId="4" borderId="9"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0" borderId="9"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1" xfId="0" applyFont="1" applyBorder="1" applyAlignment="1">
      <alignment horizontal="left" vertical="center" shrinkToFit="1"/>
    </xf>
    <xf numFmtId="0" fontId="8" fillId="0" borderId="1" xfId="0" applyFont="1" applyBorder="1" applyAlignment="1">
      <alignment horizontal="left" vertical="center" wrapText="1"/>
    </xf>
    <xf numFmtId="0" fontId="12" fillId="0" borderId="6" xfId="0" applyFont="1" applyBorder="1" applyAlignment="1">
      <alignment horizontal="left" vertical="center"/>
    </xf>
    <xf numFmtId="0" fontId="11" fillId="0" borderId="12" xfId="0" applyFont="1" applyBorder="1" applyAlignment="1">
      <alignment horizontal="left" vertical="center" shrinkToFit="1"/>
    </xf>
    <xf numFmtId="0" fontId="7" fillId="0" borderId="15"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3"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0" fontId="11" fillId="4" borderId="42"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4" borderId="40" xfId="0" applyFont="1" applyFill="1" applyBorder="1" applyAlignment="1" applyProtection="1">
      <alignment horizontal="center" vertical="center"/>
      <protection locked="0"/>
    </xf>
    <xf numFmtId="0" fontId="11" fillId="0" borderId="7" xfId="0" applyFont="1" applyBorder="1" applyAlignment="1">
      <alignment horizontal="left" vertical="center"/>
    </xf>
    <xf numFmtId="0" fontId="11" fillId="2" borderId="7" xfId="0" applyFont="1" applyFill="1" applyBorder="1" applyAlignment="1" applyProtection="1">
      <alignment horizontal="center" vertical="center"/>
      <protection locked="0"/>
    </xf>
    <xf numFmtId="0" fontId="11" fillId="0" borderId="48" xfId="0" applyFont="1" applyBorder="1" applyAlignment="1">
      <alignment horizontal="center" vertical="center" textRotation="255"/>
    </xf>
    <xf numFmtId="0" fontId="11" fillId="0" borderId="49" xfId="0" applyFont="1" applyBorder="1" applyAlignment="1">
      <alignment horizontal="center" vertical="center" textRotation="255"/>
    </xf>
    <xf numFmtId="0" fontId="11" fillId="0" borderId="8" xfId="0" applyFont="1" applyBorder="1" applyAlignment="1">
      <alignment horizontal="center" vertical="center" textRotation="255"/>
    </xf>
    <xf numFmtId="0" fontId="17" fillId="0" borderId="11" xfId="0" applyFont="1" applyBorder="1" applyAlignment="1">
      <alignment horizontal="left" vertical="center" shrinkToFit="1"/>
    </xf>
    <xf numFmtId="0" fontId="11" fillId="0" borderId="16" xfId="0" applyFont="1" applyBorder="1" applyAlignment="1">
      <alignment horizontal="left" vertical="center" shrinkToFit="1"/>
    </xf>
    <xf numFmtId="0" fontId="11" fillId="0" borderId="48" xfId="0" applyFont="1" applyBorder="1" applyAlignment="1">
      <alignment horizontal="center" vertical="center" textRotation="255" shrinkToFit="1"/>
    </xf>
    <xf numFmtId="0" fontId="11" fillId="0" borderId="49" xfId="0" applyFont="1" applyBorder="1" applyAlignment="1">
      <alignment horizontal="center" vertical="center" textRotation="255" shrinkToFit="1"/>
    </xf>
    <xf numFmtId="0" fontId="11" fillId="3" borderId="15" xfId="0" applyFont="1" applyFill="1" applyBorder="1" applyAlignment="1" applyProtection="1">
      <alignment horizontal="left" vertical="center" shrinkToFit="1"/>
      <protection locked="0"/>
    </xf>
    <xf numFmtId="0" fontId="11" fillId="3" borderId="1"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3" borderId="7" xfId="0" applyFont="1" applyFill="1" applyBorder="1" applyAlignment="1" applyProtection="1">
      <alignment horizontal="left" vertical="center" shrinkToFit="1"/>
      <protection locked="0"/>
    </xf>
    <xf numFmtId="0" fontId="9" fillId="0" borderId="16" xfId="0" applyFont="1" applyBorder="1" applyAlignment="1">
      <alignment horizontal="left" vertical="center"/>
    </xf>
    <xf numFmtId="0" fontId="9" fillId="0" borderId="0" xfId="0" applyFont="1" applyAlignment="1">
      <alignment horizontal="left" vertical="center"/>
    </xf>
    <xf numFmtId="0" fontId="9" fillId="0" borderId="13" xfId="0" applyFont="1" applyBorder="1" applyAlignment="1">
      <alignment horizontal="left" vertical="center"/>
    </xf>
    <xf numFmtId="0" fontId="11" fillId="5" borderId="3" xfId="0" applyFont="1" applyFill="1" applyBorder="1" applyAlignment="1">
      <alignment horizontal="center" vertical="center"/>
    </xf>
    <xf numFmtId="0" fontId="11" fillId="5" borderId="21" xfId="0" applyFont="1" applyFill="1" applyBorder="1" applyAlignment="1">
      <alignment horizontal="center" vertical="center"/>
    </xf>
    <xf numFmtId="0" fontId="7" fillId="0" borderId="0" xfId="0" applyFont="1" applyAlignment="1">
      <alignment horizontal="center" vertical="center"/>
    </xf>
    <xf numFmtId="0" fontId="11" fillId="0" borderId="1"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7" xfId="0" applyFont="1" applyBorder="1" applyAlignment="1">
      <alignment horizontal="center" vertical="center" shrinkToFit="1"/>
    </xf>
    <xf numFmtId="0" fontId="11" fillId="0" borderId="17" xfId="0" applyFont="1" applyBorder="1" applyAlignment="1">
      <alignment horizontal="left" vertical="center" wrapText="1" shrinkToFit="1"/>
    </xf>
    <xf numFmtId="0" fontId="11" fillId="0" borderId="52" xfId="0" applyFont="1" applyBorder="1" applyAlignment="1">
      <alignment horizontal="center" vertical="center"/>
    </xf>
    <xf numFmtId="187" fontId="11" fillId="3" borderId="11" xfId="0" applyNumberFormat="1" applyFont="1" applyFill="1" applyBorder="1" applyAlignment="1" applyProtection="1">
      <alignment horizontal="center" vertical="center"/>
      <protection locked="0"/>
    </xf>
    <xf numFmtId="188" fontId="11" fillId="0" borderId="1" xfId="0" applyNumberFormat="1" applyFont="1" applyBorder="1" applyAlignment="1">
      <alignment horizontal="center" vertical="center" wrapText="1"/>
    </xf>
    <xf numFmtId="188" fontId="11" fillId="0" borderId="6"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49" fillId="0" borderId="104" xfId="0" applyFont="1" applyBorder="1" applyAlignment="1">
      <alignment horizontal="center" vertical="center"/>
    </xf>
    <xf numFmtId="0" fontId="49" fillId="0" borderId="11" xfId="0" applyFont="1" applyBorder="1" applyAlignment="1">
      <alignment horizontal="center" vertical="center"/>
    </xf>
    <xf numFmtId="187" fontId="11" fillId="0" borderId="15" xfId="0" applyNumberFormat="1" applyFont="1" applyBorder="1" applyAlignment="1">
      <alignment horizontal="center" vertical="center" shrinkToFit="1"/>
    </xf>
    <xf numFmtId="187" fontId="11" fillId="0" borderId="1" xfId="0" applyNumberFormat="1" applyFont="1" applyBorder="1" applyAlignment="1">
      <alignment horizontal="center" vertical="center" shrinkToFit="1"/>
    </xf>
    <xf numFmtId="187" fontId="11" fillId="0" borderId="16" xfId="0" applyNumberFormat="1" applyFont="1" applyBorder="1" applyAlignment="1">
      <alignment horizontal="center" vertical="center" shrinkToFit="1"/>
    </xf>
    <xf numFmtId="187" fontId="11" fillId="0" borderId="0" xfId="0" applyNumberFormat="1" applyFont="1" applyAlignment="1">
      <alignment horizontal="center" vertical="center" shrinkToFi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187" fontId="11" fillId="3" borderId="1" xfId="0" applyNumberFormat="1" applyFont="1" applyFill="1" applyBorder="1" applyAlignment="1" applyProtection="1">
      <alignment horizontal="center" vertical="center"/>
      <protection locked="0"/>
    </xf>
    <xf numFmtId="187" fontId="11" fillId="3" borderId="6" xfId="0" applyNumberFormat="1" applyFont="1" applyFill="1" applyBorder="1" applyAlignment="1" applyProtection="1">
      <alignment horizontal="center" vertical="center"/>
      <protection locked="0"/>
    </xf>
    <xf numFmtId="0" fontId="8" fillId="0" borderId="48" xfId="0" applyFont="1" applyBorder="1" applyAlignment="1">
      <alignment horizontal="center" vertical="distributed" textRotation="255" indent="8"/>
    </xf>
    <xf numFmtId="0" fontId="8" fillId="0" borderId="49" xfId="0" applyFont="1" applyBorder="1" applyAlignment="1">
      <alignment horizontal="center" vertical="distributed" textRotation="255" indent="8"/>
    </xf>
    <xf numFmtId="0" fontId="8" fillId="0" borderId="8" xfId="0" applyFont="1" applyBorder="1" applyAlignment="1">
      <alignment horizontal="center" vertical="distributed" textRotation="255" indent="8"/>
    </xf>
    <xf numFmtId="0" fontId="34" fillId="0" borderId="0" xfId="0" applyFont="1" applyAlignment="1">
      <alignment horizontal="center" vertical="center"/>
    </xf>
    <xf numFmtId="0" fontId="34" fillId="0" borderId="13" xfId="0" applyFont="1" applyBorder="1" applyAlignment="1">
      <alignment horizontal="center" vertical="center"/>
    </xf>
    <xf numFmtId="0" fontId="35" fillId="0" borderId="6" xfId="0" applyFont="1" applyBorder="1" applyAlignment="1">
      <alignment horizontal="center" vertical="center"/>
    </xf>
    <xf numFmtId="0" fontId="35" fillId="0" borderId="14" xfId="0" applyFont="1" applyBorder="1" applyAlignment="1">
      <alignment horizontal="center" vertical="center"/>
    </xf>
    <xf numFmtId="0" fontId="11" fillId="0" borderId="6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2" xfId="0" applyFont="1" applyBorder="1" applyAlignment="1">
      <alignment horizontal="center" vertical="center" wrapText="1"/>
    </xf>
    <xf numFmtId="0" fontId="10" fillId="5" borderId="65"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26" xfId="0" applyFont="1" applyFill="1" applyBorder="1" applyAlignment="1">
      <alignment horizontal="center" vertical="center"/>
    </xf>
    <xf numFmtId="0" fontId="21" fillId="0" borderId="61" xfId="0" applyFont="1" applyBorder="1" applyAlignment="1">
      <alignment horizontal="center" vertical="center" wrapText="1"/>
    </xf>
    <xf numFmtId="0" fontId="21" fillId="0" borderId="28" xfId="0" applyFont="1" applyBorder="1" applyAlignment="1">
      <alignment horizontal="center" vertical="center" wrapText="1"/>
    </xf>
    <xf numFmtId="0" fontId="11" fillId="3" borderId="61" xfId="0" applyFont="1" applyFill="1" applyBorder="1" applyAlignment="1" applyProtection="1">
      <alignment horizontal="center" vertical="center" wrapText="1"/>
      <protection locked="0"/>
    </xf>
    <xf numFmtId="0" fontId="11" fillId="3" borderId="29" xfId="0" applyFont="1" applyFill="1" applyBorder="1" applyAlignment="1" applyProtection="1">
      <alignment horizontal="center" vertical="center" wrapText="1"/>
      <protection locked="0"/>
    </xf>
    <xf numFmtId="0" fontId="13" fillId="0" borderId="29" xfId="0" applyFont="1" applyBorder="1" applyAlignment="1">
      <alignment horizontal="left" vertical="center"/>
    </xf>
    <xf numFmtId="0" fontId="13" fillId="0" borderId="25" xfId="0" applyFont="1" applyBorder="1" applyAlignment="1">
      <alignment horizontal="left" vertical="center"/>
    </xf>
    <xf numFmtId="0" fontId="11" fillId="3" borderId="60"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0" borderId="60" xfId="0" applyFont="1" applyBorder="1" applyAlignment="1">
      <alignment horizontal="center" vertical="center"/>
    </xf>
    <xf numFmtId="0" fontId="11" fillId="0" borderId="29" xfId="0" applyFont="1" applyBorder="1" applyAlignment="1">
      <alignment horizontal="center" vertical="center"/>
    </xf>
    <xf numFmtId="0" fontId="11" fillId="0" borderId="65" xfId="0" applyFont="1" applyBorder="1" applyAlignment="1">
      <alignment horizontal="center" vertical="center"/>
    </xf>
    <xf numFmtId="0" fontId="11" fillId="0" borderId="18" xfId="0" applyFont="1" applyBorder="1" applyAlignment="1">
      <alignment horizontal="center" vertical="center"/>
    </xf>
    <xf numFmtId="0" fontId="11" fillId="0" borderId="67" xfId="0" applyFont="1" applyBorder="1" applyAlignment="1">
      <alignment horizontal="center" vertical="center" wrapText="1"/>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7" fillId="0" borderId="7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61" xfId="0" applyFont="1" applyBorder="1" applyAlignment="1">
      <alignment horizontal="center" vertical="center"/>
    </xf>
    <xf numFmtId="0" fontId="7" fillId="0" borderId="25" xfId="0" applyFont="1" applyBorder="1" applyAlignment="1">
      <alignment horizontal="center" vertical="center"/>
    </xf>
    <xf numFmtId="0" fontId="11" fillId="0" borderId="18" xfId="0" applyFont="1" applyBorder="1" applyAlignment="1">
      <alignment horizontal="center" vertical="center" wrapText="1"/>
    </xf>
    <xf numFmtId="0" fontId="21" fillId="0" borderId="25" xfId="0" applyFont="1" applyBorder="1" applyAlignment="1">
      <alignment horizontal="center" vertical="center" wrapText="1"/>
    </xf>
    <xf numFmtId="0" fontId="11" fillId="0" borderId="3" xfId="0" applyFont="1" applyBorder="1" applyAlignment="1">
      <alignment horizontal="center" vertical="center"/>
    </xf>
    <xf numFmtId="0" fontId="11" fillId="0" borderId="20"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0" fillId="5" borderId="67" xfId="0" applyFont="1" applyFill="1" applyBorder="1" applyAlignment="1">
      <alignment horizontal="center" wrapText="1"/>
    </xf>
    <xf numFmtId="0" fontId="10" fillId="5" borderId="0" xfId="0" applyFont="1" applyFill="1" applyAlignment="1">
      <alignment horizontal="center" wrapText="1"/>
    </xf>
    <xf numFmtId="0" fontId="10" fillId="5" borderId="72" xfId="0" applyFont="1" applyFill="1" applyBorder="1" applyAlignment="1">
      <alignment horizontal="center" wrapText="1"/>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23" xfId="0" applyFont="1" applyBorder="1" applyAlignment="1">
      <alignment horizontal="center" vertical="center" wrapText="1"/>
    </xf>
    <xf numFmtId="0" fontId="11" fillId="0" borderId="64"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26"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6" xfId="0" applyFont="1" applyBorder="1" applyAlignment="1">
      <alignment horizontal="center" vertical="center" wrapText="1"/>
    </xf>
    <xf numFmtId="178" fontId="22" fillId="5" borderId="67" xfId="0" applyNumberFormat="1" applyFont="1" applyFill="1" applyBorder="1" applyAlignment="1">
      <alignment horizontal="center" vertical="center"/>
    </xf>
    <xf numFmtId="178" fontId="22" fillId="5" borderId="0" xfId="0" applyNumberFormat="1" applyFont="1" applyFill="1" applyAlignment="1">
      <alignment horizontal="center" vertical="center"/>
    </xf>
    <xf numFmtId="178" fontId="22" fillId="5" borderId="72" xfId="0" applyNumberFormat="1" applyFont="1" applyFill="1" applyBorder="1" applyAlignment="1">
      <alignment horizontal="center" vertical="center"/>
    </xf>
    <xf numFmtId="0" fontId="7" fillId="0" borderId="15" xfId="0" applyFont="1" applyBorder="1" applyAlignment="1">
      <alignment horizontal="center" vertical="center"/>
    </xf>
    <xf numFmtId="0" fontId="7" fillId="0" borderId="71" xfId="0" applyFont="1" applyBorder="1" applyAlignment="1">
      <alignment horizontal="center" vertical="center"/>
    </xf>
    <xf numFmtId="0" fontId="7" fillId="0" borderId="66" xfId="0" applyFont="1" applyBorder="1" applyAlignment="1">
      <alignment horizontal="center" vertical="center"/>
    </xf>
    <xf numFmtId="0" fontId="7" fillId="0" borderId="15"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26" xfId="0" applyFont="1" applyBorder="1" applyAlignment="1">
      <alignment horizontal="center" vertical="center" wrapText="1"/>
    </xf>
    <xf numFmtId="0" fontId="11" fillId="0" borderId="67" xfId="0" applyFont="1" applyBorder="1" applyAlignment="1">
      <alignment horizontal="center" vertical="center"/>
    </xf>
    <xf numFmtId="0" fontId="11" fillId="0" borderId="66" xfId="0" applyFont="1" applyBorder="1" applyAlignment="1">
      <alignment horizontal="center" vertical="center"/>
    </xf>
    <xf numFmtId="0" fontId="21" fillId="0" borderId="1"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6" xfId="0" applyFont="1" applyBorder="1" applyAlignment="1">
      <alignment horizontal="center" vertical="center" wrapText="1"/>
    </xf>
    <xf numFmtId="0" fontId="7" fillId="0" borderId="20" xfId="0" applyFont="1" applyBorder="1" applyAlignment="1">
      <alignment horizontal="center" vertical="center"/>
    </xf>
    <xf numFmtId="0" fontId="7" fillId="0" borderId="62" xfId="0" applyFont="1" applyBorder="1" applyAlignment="1">
      <alignment horizontal="center" vertical="center"/>
    </xf>
    <xf numFmtId="0" fontId="11" fillId="0" borderId="0" xfId="0" applyFont="1" applyAlignment="1">
      <alignment horizontal="left" vertical="top" wrapText="1" shrinkToFit="1"/>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75" xfId="0" applyFont="1" applyBorder="1" applyAlignment="1">
      <alignment horizontal="center"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85" xfId="0" applyFont="1" applyBorder="1" applyAlignment="1">
      <alignment horizontal="center" vertical="center"/>
    </xf>
    <xf numFmtId="0" fontId="11" fillId="0" borderId="72" xfId="0" applyFont="1" applyBorder="1" applyAlignment="1">
      <alignment horizontal="center" vertical="center" wrapText="1"/>
    </xf>
    <xf numFmtId="0" fontId="13" fillId="0" borderId="0" xfId="0" applyFont="1" applyAlignment="1">
      <alignment horizontal="center" vertical="center" wrapText="1"/>
    </xf>
    <xf numFmtId="0" fontId="13" fillId="0" borderId="72" xfId="0" applyFont="1" applyBorder="1" applyAlignment="1">
      <alignment horizontal="center" vertical="center" wrapText="1"/>
    </xf>
    <xf numFmtId="0" fontId="10" fillId="5" borderId="64" xfId="0" applyFont="1" applyFill="1" applyBorder="1" applyAlignment="1">
      <alignment horizontal="center" vertical="center" wrapText="1" shrinkToFit="1"/>
    </xf>
    <xf numFmtId="0" fontId="10" fillId="5" borderId="79" xfId="0" applyFont="1" applyFill="1" applyBorder="1" applyAlignment="1">
      <alignment horizontal="center" vertical="center" wrapText="1" shrinkToFit="1"/>
    </xf>
    <xf numFmtId="0" fontId="10" fillId="5" borderId="80" xfId="0" applyFont="1" applyFill="1" applyBorder="1" applyAlignment="1">
      <alignment horizontal="center" vertical="center" wrapText="1" shrinkToFit="1"/>
    </xf>
    <xf numFmtId="0" fontId="10" fillId="5" borderId="67" xfId="0" applyFont="1" applyFill="1" applyBorder="1" applyAlignment="1">
      <alignment horizontal="center" vertical="center" wrapText="1" shrinkToFit="1"/>
    </xf>
    <xf numFmtId="0" fontId="10" fillId="5" borderId="0" xfId="0" applyFont="1" applyFill="1" applyAlignment="1">
      <alignment horizontal="center" vertical="center" wrapText="1" shrinkToFit="1"/>
    </xf>
    <xf numFmtId="0" fontId="10" fillId="5" borderId="72" xfId="0" applyFont="1" applyFill="1" applyBorder="1" applyAlignment="1">
      <alignment horizontal="center" vertical="center" wrapText="1" shrinkToFi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10" fillId="5" borderId="65" xfId="0" applyFont="1" applyFill="1" applyBorder="1" applyAlignment="1">
      <alignment horizontal="center" vertical="center" wrapText="1" shrinkToFit="1"/>
    </xf>
    <xf numFmtId="0" fontId="10" fillId="5" borderId="18" xfId="0" applyFont="1" applyFill="1" applyBorder="1" applyAlignment="1">
      <alignment horizontal="center" vertical="center" wrapText="1" shrinkToFit="1"/>
    </xf>
    <xf numFmtId="0" fontId="10" fillId="5" borderId="26" xfId="0" applyFont="1" applyFill="1" applyBorder="1" applyAlignment="1">
      <alignment horizontal="center" vertical="center" wrapText="1" shrinkToFit="1"/>
    </xf>
    <xf numFmtId="0" fontId="37" fillId="5" borderId="64" xfId="0" applyFont="1" applyFill="1" applyBorder="1" applyAlignment="1">
      <alignment horizontal="center" vertical="center" wrapText="1" shrinkToFit="1"/>
    </xf>
    <xf numFmtId="0" fontId="37" fillId="5" borderId="79" xfId="0" applyFont="1" applyFill="1" applyBorder="1" applyAlignment="1">
      <alignment horizontal="center" vertical="center" wrapText="1" shrinkToFit="1"/>
    </xf>
    <xf numFmtId="0" fontId="37" fillId="5" borderId="80" xfId="0" applyFont="1" applyFill="1" applyBorder="1" applyAlignment="1">
      <alignment horizontal="center" vertical="center" wrapText="1" shrinkToFit="1"/>
    </xf>
    <xf numFmtId="0" fontId="37" fillId="5" borderId="67" xfId="0" applyFont="1" applyFill="1" applyBorder="1" applyAlignment="1">
      <alignment horizontal="center" vertical="center" wrapText="1" shrinkToFit="1"/>
    </xf>
    <xf numFmtId="0" fontId="37" fillId="5" borderId="0" xfId="0" applyFont="1" applyFill="1" applyAlignment="1">
      <alignment horizontal="center" vertical="center" wrapText="1" shrinkToFit="1"/>
    </xf>
    <xf numFmtId="0" fontId="37" fillId="5" borderId="72" xfId="0" applyFont="1" applyFill="1" applyBorder="1" applyAlignment="1">
      <alignment horizontal="center" vertical="center" wrapText="1" shrinkToFit="1"/>
    </xf>
    <xf numFmtId="0" fontId="37" fillId="5" borderId="65" xfId="0" applyFont="1" applyFill="1" applyBorder="1" applyAlignment="1">
      <alignment horizontal="center" vertical="center" wrapText="1" shrinkToFit="1"/>
    </xf>
    <xf numFmtId="0" fontId="37" fillId="5" borderId="18" xfId="0" applyFont="1" applyFill="1" applyBorder="1" applyAlignment="1">
      <alignment horizontal="center" vertical="center" wrapText="1" shrinkToFit="1"/>
    </xf>
    <xf numFmtId="0" fontId="37" fillId="5" borderId="26" xfId="0" applyFont="1" applyFill="1" applyBorder="1" applyAlignment="1">
      <alignment horizontal="center" vertical="center" wrapText="1" shrinkToFit="1"/>
    </xf>
    <xf numFmtId="0" fontId="7" fillId="0" borderId="64" xfId="0" applyFont="1" applyBorder="1" applyAlignment="1">
      <alignment horizontal="left" vertical="top" wrapText="1" shrinkToFit="1"/>
    </xf>
    <xf numFmtId="0" fontId="7" fillId="0" borderId="79" xfId="0" applyFont="1" applyBorder="1" applyAlignment="1">
      <alignment horizontal="left" vertical="top" wrapText="1" shrinkToFit="1"/>
    </xf>
    <xf numFmtId="0" fontId="7" fillId="0" borderId="80" xfId="0" applyFont="1" applyBorder="1" applyAlignment="1">
      <alignment horizontal="left" vertical="top" wrapText="1" shrinkToFit="1"/>
    </xf>
    <xf numFmtId="0" fontId="7" fillId="0" borderId="67"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72" xfId="0" applyFont="1" applyBorder="1" applyAlignment="1">
      <alignment horizontal="left" vertical="top" wrapText="1" shrinkToFit="1"/>
    </xf>
    <xf numFmtId="0" fontId="7" fillId="0" borderId="65" xfId="0" applyFont="1" applyBorder="1" applyAlignment="1">
      <alignment horizontal="left" vertical="top" wrapText="1" shrinkToFit="1"/>
    </xf>
    <xf numFmtId="0" fontId="7" fillId="0" borderId="18" xfId="0" applyFont="1" applyBorder="1" applyAlignment="1">
      <alignment horizontal="left" vertical="top" wrapText="1" shrinkToFit="1"/>
    </xf>
    <xf numFmtId="0" fontId="7" fillId="0" borderId="26" xfId="0" applyFont="1" applyBorder="1" applyAlignment="1">
      <alignment horizontal="left" vertical="top" wrapText="1" shrinkToFit="1"/>
    </xf>
    <xf numFmtId="178" fontId="18" fillId="5" borderId="67" xfId="0" applyNumberFormat="1" applyFont="1" applyFill="1" applyBorder="1" applyAlignment="1">
      <alignment horizontal="center" vertical="center" wrapText="1"/>
    </xf>
    <xf numFmtId="178" fontId="18" fillId="5" borderId="0" xfId="0" applyNumberFormat="1" applyFont="1" applyFill="1" applyAlignment="1">
      <alignment horizontal="center" vertical="center" wrapText="1"/>
    </xf>
    <xf numFmtId="178" fontId="18" fillId="5" borderId="72" xfId="0" applyNumberFormat="1" applyFont="1" applyFill="1" applyBorder="1" applyAlignment="1">
      <alignment horizontal="center" vertical="center" wrapText="1"/>
    </xf>
    <xf numFmtId="178" fontId="39" fillId="5" borderId="67" xfId="0" applyNumberFormat="1" applyFont="1" applyFill="1" applyBorder="1" applyAlignment="1">
      <alignment horizontal="center" vertical="center" wrapText="1"/>
    </xf>
    <xf numFmtId="178" fontId="39" fillId="5" borderId="0" xfId="0" applyNumberFormat="1" applyFont="1" applyFill="1" applyAlignment="1">
      <alignment horizontal="center" vertical="center" wrapText="1"/>
    </xf>
    <xf numFmtId="178" fontId="39" fillId="5" borderId="72" xfId="0" applyNumberFormat="1" applyFont="1" applyFill="1" applyBorder="1" applyAlignment="1">
      <alignment horizontal="center" vertical="center" wrapText="1"/>
    </xf>
    <xf numFmtId="0" fontId="20" fillId="5" borderId="6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72" xfId="0" applyFont="1" applyFill="1" applyBorder="1" applyAlignment="1">
      <alignment horizontal="center" vertical="center" wrapText="1"/>
    </xf>
    <xf numFmtId="0" fontId="40" fillId="5" borderId="67"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72"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7" fillId="2" borderId="16" xfId="0" applyFont="1" applyFill="1" applyBorder="1" applyAlignment="1" applyProtection="1">
      <alignment horizontal="center" vertical="center" wrapText="1" shrinkToFit="1"/>
      <protection locked="0"/>
    </xf>
    <xf numFmtId="0" fontId="7" fillId="2" borderId="13" xfId="0" applyFont="1" applyFill="1" applyBorder="1" applyAlignment="1" applyProtection="1">
      <alignment horizontal="center" vertical="center" wrapText="1" shrinkToFit="1"/>
      <protection locked="0"/>
    </xf>
    <xf numFmtId="0" fontId="7" fillId="2" borderId="9" xfId="0" applyFont="1" applyFill="1" applyBorder="1" applyAlignment="1" applyProtection="1">
      <alignment horizontal="center" vertical="center" wrapText="1" shrinkToFit="1"/>
      <protection locked="0"/>
    </xf>
    <xf numFmtId="0" fontId="7" fillId="2" borderId="14" xfId="0" applyFont="1" applyFill="1" applyBorder="1" applyAlignment="1" applyProtection="1">
      <alignment horizontal="center" vertical="center" wrapText="1" shrinkToFit="1"/>
      <protection locked="0"/>
    </xf>
    <xf numFmtId="0" fontId="11" fillId="0" borderId="67" xfId="0" applyFont="1" applyBorder="1" applyAlignment="1">
      <alignment vertical="center" wrapText="1" shrinkToFit="1"/>
    </xf>
    <xf numFmtId="0" fontId="11" fillId="0" borderId="0" xfId="0" applyFont="1" applyAlignment="1">
      <alignment vertical="center" wrapText="1" shrinkToFit="1"/>
    </xf>
    <xf numFmtId="0" fontId="11" fillId="0" borderId="72" xfId="0" applyFont="1" applyBorder="1" applyAlignment="1">
      <alignment vertical="center" wrapText="1" shrinkToFit="1"/>
    </xf>
    <xf numFmtId="0" fontId="11" fillId="0" borderId="64" xfId="0" applyFont="1" applyBorder="1" applyAlignment="1">
      <alignment horizontal="right" vertical="center" shrinkToFit="1"/>
    </xf>
    <xf numFmtId="0" fontId="11" fillId="0" borderId="79" xfId="0" applyFont="1" applyBorder="1" applyAlignment="1">
      <alignment horizontal="right" vertical="center" shrinkToFit="1"/>
    </xf>
    <xf numFmtId="0" fontId="11" fillId="0" borderId="80" xfId="0" applyFont="1" applyBorder="1" applyAlignment="1">
      <alignment horizontal="right" vertical="center" shrinkToFit="1"/>
    </xf>
    <xf numFmtId="0" fontId="11" fillId="0" borderId="65" xfId="0" applyFont="1" applyBorder="1" applyAlignment="1">
      <alignment horizontal="right" vertical="center" shrinkToFit="1"/>
    </xf>
    <xf numFmtId="0" fontId="11" fillId="0" borderId="18" xfId="0" applyFont="1" applyBorder="1" applyAlignment="1">
      <alignment horizontal="right" vertical="center" shrinkToFit="1"/>
    </xf>
    <xf numFmtId="0" fontId="11" fillId="0" borderId="26" xfId="0" applyFont="1" applyBorder="1" applyAlignment="1">
      <alignment horizontal="right" vertical="center" shrinkToFit="1"/>
    </xf>
    <xf numFmtId="0" fontId="11" fillId="0" borderId="3"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87" xfId="0" applyFont="1" applyBorder="1" applyAlignment="1">
      <alignment horizontal="center" vertical="center" shrinkToFit="1"/>
    </xf>
    <xf numFmtId="0" fontId="10" fillId="0" borderId="88" xfId="0" applyFont="1" applyBorder="1" applyAlignment="1">
      <alignment horizontal="center" vertical="center" shrinkToFit="1"/>
    </xf>
    <xf numFmtId="0" fontId="11" fillId="0" borderId="87"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11" xfId="0" applyFont="1" applyBorder="1" applyAlignment="1">
      <alignment horizontal="center" vertical="center" shrinkToFit="1"/>
    </xf>
    <xf numFmtId="0" fontId="13" fillId="0" borderId="64" xfId="0" applyFont="1" applyBorder="1" applyAlignment="1">
      <alignment horizontal="center" vertical="center" wrapText="1" shrinkToFit="1"/>
    </xf>
    <xf numFmtId="0" fontId="13" fillId="0" borderId="79" xfId="0" applyFont="1" applyBorder="1" applyAlignment="1">
      <alignment horizontal="center" vertical="center" wrapText="1" shrinkToFit="1"/>
    </xf>
    <xf numFmtId="0" fontId="13" fillId="0" borderId="80"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13" fillId="0" borderId="26" xfId="0" applyFont="1" applyBorder="1" applyAlignment="1">
      <alignment horizontal="center" vertical="center" wrapText="1" shrinkToFit="1"/>
    </xf>
    <xf numFmtId="0" fontId="11" fillId="0" borderId="64" xfId="0" applyFont="1" applyBorder="1" applyAlignment="1">
      <alignment horizontal="center" vertical="center" wrapText="1" shrinkToFit="1"/>
    </xf>
    <xf numFmtId="0" fontId="11" fillId="0" borderId="79" xfId="0" applyFont="1" applyBorder="1" applyAlignment="1">
      <alignment horizontal="center" vertical="center" wrapText="1" shrinkToFit="1"/>
    </xf>
    <xf numFmtId="0" fontId="11" fillId="0" borderId="80" xfId="0" applyFont="1" applyBorder="1" applyAlignment="1">
      <alignment horizontal="center" vertical="center" wrapText="1" shrinkToFit="1"/>
    </xf>
    <xf numFmtId="0" fontId="11" fillId="0" borderId="65"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1" fillId="0" borderId="26" xfId="0" applyFont="1" applyBorder="1" applyAlignment="1">
      <alignment horizontal="center" vertical="center" wrapText="1" shrinkToFit="1"/>
    </xf>
    <xf numFmtId="0" fontId="11" fillId="0" borderId="89" xfId="0" applyFont="1" applyBorder="1" applyAlignment="1">
      <alignment horizontal="center" vertical="center" shrinkToFit="1"/>
    </xf>
    <xf numFmtId="0" fontId="10" fillId="0" borderId="90"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37" fillId="5" borderId="65"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8" fillId="5" borderId="26" xfId="0" applyFont="1" applyFill="1" applyBorder="1" applyAlignment="1">
      <alignment horizontal="center" vertical="center" wrapText="1"/>
    </xf>
    <xf numFmtId="0" fontId="7" fillId="0" borderId="0" xfId="0" applyFont="1" applyAlignment="1">
      <alignment vertical="top" wrapText="1"/>
    </xf>
    <xf numFmtId="0" fontId="11" fillId="0" borderId="0" xfId="0" applyFont="1" applyAlignment="1">
      <alignment horizontal="left" vertical="top"/>
    </xf>
    <xf numFmtId="0" fontId="7" fillId="0" borderId="0" xfId="0" applyFont="1" applyAlignment="1">
      <alignment horizontal="left" vertical="center"/>
    </xf>
    <xf numFmtId="0" fontId="9" fillId="0" borderId="15" xfId="0" applyFont="1" applyBorder="1" applyAlignment="1">
      <alignment horizontal="left" vertical="center" wrapText="1"/>
    </xf>
    <xf numFmtId="0" fontId="9" fillId="0" borderId="1" xfId="0" applyFont="1" applyBorder="1" applyAlignment="1">
      <alignment horizontal="left" vertical="center" wrapText="1"/>
    </xf>
    <xf numFmtId="0" fontId="10" fillId="0" borderId="3" xfId="0" applyFont="1" applyBorder="1" applyAlignment="1">
      <alignment horizontal="center" vertical="center" shrinkToFit="1"/>
    </xf>
    <xf numFmtId="0" fontId="11" fillId="0" borderId="3" xfId="0" applyFont="1" applyBorder="1" applyAlignment="1">
      <alignment horizontal="right" vertical="center" shrinkToFit="1"/>
    </xf>
    <xf numFmtId="0" fontId="11" fillId="0" borderId="20" xfId="0" applyFont="1" applyBorder="1" applyAlignment="1">
      <alignment horizontal="right" vertical="center" shrinkToFit="1"/>
    </xf>
    <xf numFmtId="0" fontId="10" fillId="0" borderId="60"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25" xfId="0" applyFont="1" applyBorder="1" applyAlignment="1">
      <alignment horizontal="center" vertical="center" shrinkToFit="1"/>
    </xf>
    <xf numFmtId="0" fontId="11" fillId="3" borderId="1"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7" fillId="0" borderId="9" xfId="0" applyFont="1" applyBorder="1" applyAlignment="1">
      <alignment horizontal="center" vertical="center"/>
    </xf>
    <xf numFmtId="179" fontId="11" fillId="3" borderId="15" xfId="0" applyNumberFormat="1" applyFont="1" applyFill="1" applyBorder="1" applyAlignment="1" applyProtection="1">
      <alignment horizontal="center" vertical="center" shrinkToFit="1"/>
      <protection locked="0"/>
    </xf>
    <xf numFmtId="179" fontId="11" fillId="3" borderId="9" xfId="0" applyNumberFormat="1" applyFont="1" applyFill="1" applyBorder="1" applyAlignment="1" applyProtection="1">
      <alignment horizontal="center" vertical="center" shrinkToFit="1"/>
      <protection locked="0"/>
    </xf>
    <xf numFmtId="49" fontId="7" fillId="0" borderId="1"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179" fontId="11" fillId="3" borderId="1" xfId="0" applyNumberFormat="1" applyFont="1" applyFill="1" applyBorder="1" applyAlignment="1" applyProtection="1">
      <alignment horizontal="center" vertical="center" shrinkToFit="1"/>
      <protection locked="0"/>
    </xf>
    <xf numFmtId="179" fontId="11" fillId="3" borderId="6" xfId="0" applyNumberFormat="1" applyFont="1" applyFill="1" applyBorder="1" applyAlignment="1" applyProtection="1">
      <alignment horizontal="center" vertical="center" shrinkToFit="1"/>
      <protection locked="0"/>
    </xf>
    <xf numFmtId="49" fontId="7" fillId="0" borderId="12"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0" fontId="7" fillId="3" borderId="38" xfId="0" applyFont="1" applyFill="1" applyBorder="1" applyAlignment="1" applyProtection="1">
      <alignment horizontal="center" vertical="center" wrapText="1"/>
      <protection locked="0"/>
    </xf>
    <xf numFmtId="0" fontId="7" fillId="3" borderId="41"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49" fillId="0" borderId="15"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3"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0" borderId="1" xfId="0" applyFont="1" applyBorder="1" applyAlignment="1">
      <alignment horizontal="left" vertical="center" wrapText="1"/>
    </xf>
    <xf numFmtId="0" fontId="11" fillId="3" borderId="0" xfId="0" applyFont="1" applyFill="1" applyAlignment="1" applyProtection="1">
      <alignment horizontal="center" vertical="center"/>
      <protection locked="0"/>
    </xf>
    <xf numFmtId="179" fontId="11" fillId="3" borderId="16" xfId="0" applyNumberFormat="1" applyFont="1" applyFill="1" applyBorder="1" applyAlignment="1" applyProtection="1">
      <alignment horizontal="center" vertical="center" shrinkToFit="1"/>
      <protection locked="0"/>
    </xf>
    <xf numFmtId="49" fontId="7" fillId="0" borderId="0" xfId="0" applyNumberFormat="1" applyFont="1" applyAlignment="1">
      <alignment horizontal="center" vertical="center" shrinkToFit="1"/>
    </xf>
    <xf numFmtId="179" fontId="11" fillId="3" borderId="0" xfId="0" applyNumberFormat="1" applyFont="1" applyFill="1" applyAlignment="1" applyProtection="1">
      <alignment horizontal="center" vertical="center" shrinkToFit="1"/>
      <protection locked="0"/>
    </xf>
    <xf numFmtId="49" fontId="7" fillId="0" borderId="13" xfId="0" applyNumberFormat="1" applyFont="1" applyBorder="1" applyAlignment="1">
      <alignment horizontal="center" vertical="center" shrinkToFit="1"/>
    </xf>
    <xf numFmtId="0" fontId="11" fillId="3" borderId="79"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179" fontId="11" fillId="3" borderId="79" xfId="0" applyNumberFormat="1" applyFont="1" applyFill="1" applyBorder="1" applyAlignment="1" applyProtection="1">
      <alignment horizontal="center" vertical="center" shrinkToFit="1"/>
      <protection locked="0"/>
    </xf>
    <xf numFmtId="179" fontId="11" fillId="3" borderId="18" xfId="0" applyNumberFormat="1" applyFont="1" applyFill="1" applyBorder="1" applyAlignment="1" applyProtection="1">
      <alignment horizontal="center" vertical="center" shrinkToFit="1"/>
      <protection locked="0"/>
    </xf>
    <xf numFmtId="49" fontId="7" fillId="0" borderId="19" xfId="0" applyNumberFormat="1" applyFont="1" applyBorder="1" applyAlignment="1">
      <alignment horizontal="center" vertical="center" shrinkToFit="1"/>
    </xf>
    <xf numFmtId="49" fontId="7" fillId="0" borderId="66" xfId="0" applyNumberFormat="1" applyFont="1" applyBorder="1" applyAlignment="1">
      <alignment horizontal="center" vertical="center" shrinkToFit="1"/>
    </xf>
    <xf numFmtId="0" fontId="11" fillId="0" borderId="71" xfId="0" applyFont="1" applyBorder="1" applyAlignment="1">
      <alignment horizontal="center" vertical="center"/>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85"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66" xfId="0" applyFont="1" applyBorder="1" applyAlignment="1">
      <alignment horizontal="center" vertical="center" shrinkToFit="1"/>
    </xf>
    <xf numFmtId="0" fontId="7" fillId="3" borderId="91" xfId="0" applyFont="1" applyFill="1" applyBorder="1" applyAlignment="1" applyProtection="1">
      <alignment horizontal="center" vertical="center" wrapText="1"/>
      <protection locked="0"/>
    </xf>
    <xf numFmtId="0" fontId="7" fillId="3" borderId="92" xfId="0" applyFont="1" applyFill="1" applyBorder="1" applyAlignment="1" applyProtection="1">
      <alignment horizontal="center" vertical="center" wrapText="1"/>
      <protection locked="0"/>
    </xf>
    <xf numFmtId="0" fontId="7" fillId="0" borderId="85" xfId="0" applyFont="1" applyBorder="1" applyAlignment="1">
      <alignment horizontal="center" vertical="center"/>
    </xf>
    <xf numFmtId="0" fontId="7" fillId="0" borderId="19" xfId="0" applyFont="1" applyBorder="1" applyAlignment="1">
      <alignment horizontal="center" vertical="center"/>
    </xf>
    <xf numFmtId="0" fontId="11" fillId="3" borderId="85"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179" fontId="11" fillId="3" borderId="85" xfId="0" applyNumberFormat="1" applyFont="1" applyFill="1" applyBorder="1" applyAlignment="1" applyProtection="1">
      <alignment horizontal="center" vertical="center" shrinkToFit="1"/>
      <protection locked="0"/>
    </xf>
    <xf numFmtId="179" fontId="11" fillId="3" borderId="71" xfId="0" applyNumberFormat="1" applyFont="1" applyFill="1" applyBorder="1" applyAlignment="1" applyProtection="1">
      <alignment horizontal="center" vertical="center" shrinkToFit="1"/>
      <protection locked="0"/>
    </xf>
    <xf numFmtId="49" fontId="7" fillId="0" borderId="79" xfId="0" applyNumberFormat="1" applyFont="1" applyBorder="1" applyAlignment="1">
      <alignment horizontal="center" vertical="center" shrinkToFit="1"/>
    </xf>
    <xf numFmtId="49" fontId="7" fillId="0" borderId="18" xfId="0" applyNumberFormat="1" applyFont="1" applyBorder="1" applyAlignment="1">
      <alignment horizontal="center" vertical="center" shrinkToFit="1"/>
    </xf>
    <xf numFmtId="0" fontId="14" fillId="0" borderId="16" xfId="0" applyFont="1" applyBorder="1" applyAlignment="1">
      <alignment horizontal="left" vertical="center"/>
    </xf>
    <xf numFmtId="0" fontId="14" fillId="0" borderId="0" xfId="0" applyFont="1" applyAlignment="1">
      <alignment horizontal="left" vertical="center"/>
    </xf>
    <xf numFmtId="0" fontId="14" fillId="0" borderId="13" xfId="0" applyFont="1" applyBorder="1" applyAlignment="1">
      <alignment horizontal="left" vertical="center"/>
    </xf>
    <xf numFmtId="0" fontId="14" fillId="0" borderId="16"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xf>
    <xf numFmtId="0" fontId="15" fillId="0" borderId="6" xfId="0" applyFont="1" applyBorder="1" applyAlignment="1">
      <alignment horizontal="left" vertical="center"/>
    </xf>
    <xf numFmtId="0" fontId="16" fillId="0" borderId="6" xfId="0" applyFont="1" applyBorder="1" applyAlignment="1">
      <alignment horizontal="left"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11" fillId="0" borderId="12"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3" xfId="0" applyFont="1" applyBorder="1" applyAlignment="1">
      <alignment horizontal="center" vertical="center"/>
    </xf>
    <xf numFmtId="0" fontId="11" fillId="0" borderId="79" xfId="0" applyFont="1" applyBorder="1" applyAlignment="1">
      <alignment horizontal="center" vertical="center" shrinkToFit="1"/>
    </xf>
    <xf numFmtId="0" fontId="11" fillId="2" borderId="18" xfId="0" applyFont="1" applyFill="1" applyBorder="1" applyAlignment="1" applyProtection="1">
      <alignment horizontal="center" vertical="center"/>
      <protection locked="0"/>
    </xf>
    <xf numFmtId="0" fontId="8" fillId="0" borderId="1"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6" xfId="0" applyFont="1" applyBorder="1" applyAlignment="1">
      <alignment horizontal="center" vertical="center" textRotation="255" wrapText="1"/>
    </xf>
    <xf numFmtId="0" fontId="11" fillId="3" borderId="16" xfId="0" applyFont="1" applyFill="1" applyBorder="1" applyAlignment="1" applyProtection="1">
      <alignment horizontal="center" vertical="center"/>
      <protection locked="0"/>
    </xf>
    <xf numFmtId="42" fontId="11" fillId="3" borderId="10" xfId="0" applyNumberFormat="1" applyFont="1" applyFill="1" applyBorder="1" applyAlignment="1" applyProtection="1">
      <alignment horizontal="center" vertical="center" shrinkToFit="1"/>
      <protection locked="0"/>
    </xf>
    <xf numFmtId="42" fontId="11" fillId="3" borderId="11" xfId="0" applyNumberFormat="1" applyFont="1" applyFill="1" applyBorder="1" applyAlignment="1" applyProtection="1">
      <alignment horizontal="center" vertical="center" shrinkToFit="1"/>
      <protection locked="0"/>
    </xf>
    <xf numFmtId="42" fontId="11" fillId="3" borderId="94" xfId="0" applyNumberFormat="1" applyFont="1" applyFill="1" applyBorder="1" applyAlignment="1" applyProtection="1">
      <alignment horizontal="center" vertical="center" shrinkToFit="1"/>
      <protection locked="0"/>
    </xf>
    <xf numFmtId="42" fontId="11" fillId="3" borderId="93" xfId="2" applyNumberFormat="1" applyFont="1" applyFill="1" applyBorder="1" applyAlignment="1" applyProtection="1">
      <alignment horizontal="center" vertical="center"/>
      <protection locked="0"/>
    </xf>
    <xf numFmtId="42" fontId="11" fillId="3" borderId="11" xfId="2" applyNumberFormat="1" applyFont="1" applyFill="1" applyBorder="1" applyAlignment="1" applyProtection="1">
      <alignment horizontal="center" vertical="center"/>
      <protection locked="0"/>
    </xf>
    <xf numFmtId="42" fontId="11" fillId="3" borderId="17" xfId="2" applyNumberFormat="1" applyFont="1" applyFill="1" applyBorder="1" applyAlignment="1" applyProtection="1">
      <alignment horizontal="center" vertical="center"/>
      <protection locked="0"/>
    </xf>
    <xf numFmtId="42" fontId="11" fillId="3" borderId="10" xfId="2" applyNumberFormat="1" applyFont="1" applyFill="1" applyBorder="1" applyAlignment="1" applyProtection="1">
      <alignment horizontal="center" vertical="center"/>
      <protection locked="0"/>
    </xf>
    <xf numFmtId="42" fontId="11" fillId="3" borderId="94" xfId="2" applyNumberFormat="1" applyFont="1" applyFill="1" applyBorder="1" applyAlignment="1" applyProtection="1">
      <alignment horizontal="center" vertical="center"/>
      <protection locked="0"/>
    </xf>
    <xf numFmtId="42" fontId="11" fillId="3" borderId="10" xfId="0" applyNumberFormat="1" applyFont="1" applyFill="1" applyBorder="1" applyAlignment="1" applyProtection="1">
      <alignment horizontal="center" vertical="center"/>
      <protection locked="0"/>
    </xf>
    <xf numFmtId="42" fontId="11" fillId="3" borderId="11" xfId="0" applyNumberFormat="1" applyFont="1" applyFill="1" applyBorder="1" applyAlignment="1" applyProtection="1">
      <alignment horizontal="center" vertical="center"/>
      <protection locked="0"/>
    </xf>
    <xf numFmtId="42" fontId="11" fillId="3" borderId="17" xfId="0" applyNumberFormat="1" applyFont="1" applyFill="1" applyBorder="1" applyAlignment="1" applyProtection="1">
      <alignment horizontal="center" vertical="center"/>
      <protection locked="0"/>
    </xf>
    <xf numFmtId="179" fontId="11" fillId="0" borderId="1" xfId="0" applyNumberFormat="1" applyFont="1" applyBorder="1" applyAlignment="1">
      <alignment horizontal="center" vertical="distributed" wrapText="1"/>
    </xf>
    <xf numFmtId="179" fontId="11" fillId="0" borderId="12" xfId="0" applyNumberFormat="1" applyFont="1" applyBorder="1" applyAlignment="1">
      <alignment horizontal="center" vertical="distributed" wrapText="1"/>
    </xf>
    <xf numFmtId="179" fontId="11" fillId="0" borderId="9" xfId="0" applyNumberFormat="1" applyFont="1" applyBorder="1" applyAlignment="1">
      <alignment horizontal="center" vertical="distributed" wrapText="1"/>
    </xf>
    <xf numFmtId="179" fontId="11" fillId="0" borderId="6" xfId="0" applyNumberFormat="1" applyFont="1" applyBorder="1" applyAlignment="1">
      <alignment horizontal="center" vertical="distributed" wrapText="1"/>
    </xf>
    <xf numFmtId="179" fontId="11" fillId="0" borderId="14" xfId="0" applyNumberFormat="1" applyFont="1" applyBorder="1" applyAlignment="1">
      <alignment horizontal="center" vertical="distributed" wrapText="1"/>
    </xf>
    <xf numFmtId="0" fontId="13" fillId="0" borderId="15"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16"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9"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39" xfId="0" applyFont="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44" xfId="0" applyFont="1" applyBorder="1" applyAlignment="1">
      <alignment horizontal="center" vertical="center" wrapText="1" shrinkToFit="1"/>
    </xf>
    <xf numFmtId="0" fontId="13" fillId="0" borderId="33" xfId="0" applyFont="1" applyBorder="1" applyAlignment="1">
      <alignment horizontal="center" vertical="center" wrapText="1" shrinkToFit="1"/>
    </xf>
    <xf numFmtId="0" fontId="13" fillId="0" borderId="45" xfId="0" applyFont="1" applyBorder="1" applyAlignment="1">
      <alignment horizontal="center" vertical="center" wrapText="1" shrinkToFit="1"/>
    </xf>
    <xf numFmtId="0" fontId="13" fillId="0" borderId="47"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44" fillId="0" borderId="15" xfId="0" applyFont="1" applyBorder="1" applyAlignment="1">
      <alignment horizontal="left" vertical="center" wrapText="1"/>
    </xf>
    <xf numFmtId="0" fontId="44" fillId="0" borderId="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6" xfId="0" applyFont="1" applyBorder="1" applyAlignment="1">
      <alignment horizontal="left" vertical="center" wrapText="1"/>
    </xf>
    <xf numFmtId="0" fontId="44" fillId="0" borderId="0" xfId="0" applyFont="1" applyAlignment="1">
      <alignment horizontal="left" vertical="center" wrapText="1"/>
    </xf>
    <xf numFmtId="0" fontId="44" fillId="0" borderId="13" xfId="0" applyFont="1" applyBorder="1" applyAlignment="1">
      <alignment horizontal="left" vertical="center" wrapText="1"/>
    </xf>
    <xf numFmtId="0" fontId="44" fillId="0" borderId="9" xfId="0" applyFont="1" applyBorder="1" applyAlignment="1">
      <alignment horizontal="left" vertical="center" wrapText="1"/>
    </xf>
    <xf numFmtId="0" fontId="44" fillId="0" borderId="6" xfId="0" applyFont="1" applyBorder="1" applyAlignment="1">
      <alignment horizontal="left" vertical="center" wrapText="1"/>
    </xf>
    <xf numFmtId="0" fontId="44" fillId="0" borderId="14" xfId="0" applyFont="1" applyBorder="1" applyAlignment="1">
      <alignment horizontal="left" vertical="center" wrapText="1"/>
    </xf>
    <xf numFmtId="0" fontId="8" fillId="0" borderId="16" xfId="0" applyFont="1" applyBorder="1" applyAlignment="1">
      <alignment horizontal="center" vertical="center" textRotation="255"/>
    </xf>
    <xf numFmtId="0" fontId="7" fillId="0" borderId="0" xfId="0" applyFont="1" applyAlignment="1">
      <alignment horizontal="left" vertical="center" shrinkToFit="1"/>
    </xf>
    <xf numFmtId="0" fontId="7" fillId="0" borderId="13" xfId="0" applyFont="1" applyBorder="1" applyAlignment="1">
      <alignment horizontal="left" vertical="center" shrinkToFit="1"/>
    </xf>
    <xf numFmtId="0" fontId="11" fillId="0" borderId="48"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8" xfId="0" applyFont="1" applyBorder="1" applyAlignment="1">
      <alignment horizontal="center" vertical="center" shrinkToFit="1"/>
    </xf>
    <xf numFmtId="0" fontId="10" fillId="5" borderId="7" xfId="0" applyFont="1" applyFill="1" applyBorder="1" applyAlignment="1">
      <alignment horizontal="center" vertical="center" wrapText="1"/>
    </xf>
    <xf numFmtId="0" fontId="10" fillId="5" borderId="7" xfId="0" applyFont="1" applyFill="1" applyBorder="1" applyAlignment="1">
      <alignment horizontal="center" vertical="center"/>
    </xf>
    <xf numFmtId="179" fontId="11" fillId="0" borderId="95" xfId="0" applyNumberFormat="1" applyFont="1" applyBorder="1" applyAlignment="1">
      <alignment horizontal="center" vertical="distributed" wrapText="1"/>
    </xf>
    <xf numFmtId="0" fontId="11" fillId="0" borderId="96" xfId="0" applyFont="1" applyBorder="1" applyAlignment="1">
      <alignment horizontal="center" vertical="distributed" wrapText="1"/>
    </xf>
    <xf numFmtId="0" fontId="11" fillId="0" borderId="97" xfId="0" applyFont="1" applyBorder="1" applyAlignment="1">
      <alignment horizontal="center" vertical="distributed" wrapText="1"/>
    </xf>
    <xf numFmtId="177" fontId="11" fillId="0" borderId="98" xfId="0" applyNumberFormat="1" applyFont="1" applyBorder="1" applyAlignment="1">
      <alignment horizontal="distributed" vertical="distributed" wrapText="1" indent="1"/>
    </xf>
    <xf numFmtId="177" fontId="11" fillId="0" borderId="99" xfId="0" applyNumberFormat="1" applyFont="1" applyBorder="1" applyAlignment="1">
      <alignment horizontal="distributed" vertical="distributed" wrapText="1" indent="1"/>
    </xf>
    <xf numFmtId="177" fontId="11" fillId="0" borderId="100" xfId="0" applyNumberFormat="1" applyFont="1" applyBorder="1" applyAlignment="1">
      <alignment horizontal="distributed" vertical="distributed" wrapText="1" indent="1"/>
    </xf>
    <xf numFmtId="0" fontId="36" fillId="0" borderId="11" xfId="0" applyFont="1" applyBorder="1" applyAlignment="1">
      <alignment vertical="center" shrinkToFit="1"/>
    </xf>
    <xf numFmtId="0" fontId="43" fillId="0" borderId="11" xfId="0" applyFont="1" applyBorder="1" applyAlignment="1">
      <alignment vertical="center" shrinkToFit="1"/>
    </xf>
    <xf numFmtId="0" fontId="43" fillId="0" borderId="17" xfId="0" applyFont="1" applyBorder="1" applyAlignment="1">
      <alignment vertical="center" shrinkToFit="1"/>
    </xf>
    <xf numFmtId="179" fontId="11" fillId="3" borderId="95" xfId="0" applyNumberFormat="1" applyFont="1" applyFill="1" applyBorder="1" applyAlignment="1" applyProtection="1">
      <alignment horizontal="center" vertical="distributed" wrapText="1"/>
      <protection locked="0"/>
    </xf>
    <xf numFmtId="179" fontId="11" fillId="3" borderId="96" xfId="0" applyNumberFormat="1" applyFont="1" applyFill="1" applyBorder="1" applyAlignment="1" applyProtection="1">
      <alignment horizontal="center" vertical="distributed"/>
      <protection locked="0"/>
    </xf>
    <xf numFmtId="179" fontId="11" fillId="3" borderId="97" xfId="0" applyNumberFormat="1" applyFont="1" applyFill="1" applyBorder="1" applyAlignment="1" applyProtection="1">
      <alignment horizontal="center" vertical="distributed"/>
      <protection locked="0"/>
    </xf>
    <xf numFmtId="179" fontId="11" fillId="0" borderId="96" xfId="0" applyNumberFormat="1" applyFont="1" applyBorder="1" applyAlignment="1">
      <alignment horizontal="center" vertical="distributed" wrapText="1"/>
    </xf>
    <xf numFmtId="179" fontId="11" fillId="0" borderId="97" xfId="0" applyNumberFormat="1" applyFont="1" applyBorder="1" applyAlignment="1">
      <alignment horizontal="center" vertical="distributed" wrapText="1"/>
    </xf>
    <xf numFmtId="177" fontId="11" fillId="3" borderId="98" xfId="0" applyNumberFormat="1" applyFont="1" applyFill="1" applyBorder="1" applyAlignment="1" applyProtection="1">
      <alignment horizontal="distributed" vertical="distributed" wrapText="1" indent="1"/>
      <protection locked="0"/>
    </xf>
    <xf numFmtId="177" fontId="11" fillId="3" borderId="99" xfId="0" applyNumberFormat="1" applyFont="1" applyFill="1" applyBorder="1" applyAlignment="1" applyProtection="1">
      <alignment horizontal="distributed" vertical="distributed" wrapText="1" indent="1"/>
      <protection locked="0"/>
    </xf>
    <xf numFmtId="177" fontId="11" fillId="3" borderId="100" xfId="0" applyNumberFormat="1" applyFont="1" applyFill="1" applyBorder="1" applyAlignment="1" applyProtection="1">
      <alignment horizontal="distributed" vertical="distributed" wrapText="1" indent="1"/>
      <protection locked="0"/>
    </xf>
    <xf numFmtId="177" fontId="11" fillId="3" borderId="9" xfId="0" applyNumberFormat="1" applyFont="1" applyFill="1" applyBorder="1" applyAlignment="1" applyProtection="1">
      <alignment horizontal="distributed" vertical="distributed" wrapText="1" indent="1"/>
      <protection locked="0"/>
    </xf>
    <xf numFmtId="177" fontId="11" fillId="3" borderId="6" xfId="0" applyNumberFormat="1" applyFont="1" applyFill="1" applyBorder="1" applyAlignment="1" applyProtection="1">
      <alignment horizontal="distributed" vertical="distributed" wrapText="1" indent="1"/>
      <protection locked="0"/>
    </xf>
    <xf numFmtId="177" fontId="11" fillId="3" borderId="14" xfId="0" applyNumberFormat="1" applyFont="1" applyFill="1" applyBorder="1" applyAlignment="1" applyProtection="1">
      <alignment horizontal="distributed" vertical="distributed" wrapText="1" indent="1"/>
      <protection locked="0"/>
    </xf>
    <xf numFmtId="179" fontId="11" fillId="0" borderId="98" xfId="0" applyNumberFormat="1" applyFont="1" applyBorder="1" applyAlignment="1">
      <alignment horizontal="distributed" vertical="distributed" wrapText="1" indent="1"/>
    </xf>
    <xf numFmtId="179" fontId="11" fillId="0" borderId="99" xfId="0" applyNumberFormat="1" applyFont="1" applyBorder="1" applyAlignment="1">
      <alignment horizontal="distributed" vertical="distributed" wrapText="1" indent="1"/>
    </xf>
    <xf numFmtId="179" fontId="11" fillId="0" borderId="100" xfId="0" applyNumberFormat="1" applyFont="1" applyBorder="1" applyAlignment="1">
      <alignment horizontal="distributed" vertical="distributed" wrapText="1" indent="1"/>
    </xf>
    <xf numFmtId="0" fontId="7" fillId="0" borderId="15"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4" xfId="0" applyFont="1" applyBorder="1" applyAlignment="1">
      <alignment horizontal="center" vertical="center" shrinkToFit="1"/>
    </xf>
    <xf numFmtId="179" fontId="11" fillId="3" borderId="96" xfId="0" applyNumberFormat="1" applyFont="1" applyFill="1" applyBorder="1" applyAlignment="1" applyProtection="1">
      <alignment horizontal="center" vertical="distributed" wrapText="1"/>
      <protection locked="0"/>
    </xf>
    <xf numFmtId="179" fontId="11" fillId="3" borderId="97" xfId="0" applyNumberFormat="1" applyFont="1" applyFill="1" applyBorder="1" applyAlignment="1" applyProtection="1">
      <alignment horizontal="center" vertical="distributed" wrapText="1"/>
      <protection locked="0"/>
    </xf>
    <xf numFmtId="179" fontId="11" fillId="3" borderId="101" xfId="0" applyNumberFormat="1" applyFont="1" applyFill="1" applyBorder="1" applyAlignment="1" applyProtection="1">
      <alignment horizontal="center" vertical="distributed" wrapText="1"/>
      <protection locked="0"/>
    </xf>
    <xf numFmtId="179" fontId="11" fillId="3" borderId="101" xfId="0" applyNumberFormat="1" applyFont="1" applyFill="1" applyBorder="1" applyAlignment="1" applyProtection="1">
      <alignment horizontal="center" vertical="distributed"/>
      <protection locked="0"/>
    </xf>
    <xf numFmtId="179" fontId="11" fillId="0" borderId="101" xfId="0" applyNumberFormat="1" applyFont="1" applyBorder="1" applyAlignment="1">
      <alignment horizontal="center" vertical="distributed" wrapText="1"/>
    </xf>
    <xf numFmtId="179" fontId="11" fillId="0" borderId="101" xfId="0" applyNumberFormat="1" applyFont="1" applyBorder="1" applyAlignment="1">
      <alignment horizontal="center" vertical="distributed"/>
    </xf>
    <xf numFmtId="0" fontId="11" fillId="0" borderId="1" xfId="0" applyFont="1" applyBorder="1" applyAlignment="1">
      <alignment horizontal="left" vertical="top" wrapText="1"/>
    </xf>
    <xf numFmtId="0" fontId="8" fillId="0" borderId="48" xfId="0" applyFont="1" applyBorder="1" applyAlignment="1">
      <alignment horizontal="center" vertical="center" textRotation="255" wrapText="1"/>
    </xf>
    <xf numFmtId="0" fontId="10" fillId="5" borderId="7" xfId="0" applyFont="1" applyFill="1" applyBorder="1" applyAlignment="1">
      <alignment horizontal="center" vertical="distributed"/>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17"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49" fontId="11" fillId="0" borderId="11" xfId="0" applyNumberFormat="1" applyFont="1" applyBorder="1" applyAlignment="1">
      <alignment horizontal="center" vertical="center"/>
    </xf>
    <xf numFmtId="0" fontId="10" fillId="5" borderId="0" xfId="0" applyFont="1" applyFill="1" applyAlignment="1">
      <alignment horizontal="center" vertical="center"/>
    </xf>
    <xf numFmtId="0" fontId="10" fillId="5" borderId="13"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12" xfId="0" applyFont="1" applyFill="1" applyBorder="1" applyAlignment="1">
      <alignment horizontal="center" vertical="center"/>
    </xf>
    <xf numFmtId="0" fontId="11" fillId="0" borderId="17" xfId="0" applyFont="1" applyBorder="1" applyAlignment="1">
      <alignment horizontal="center" vertical="center" wrapText="1"/>
    </xf>
    <xf numFmtId="0" fontId="11" fillId="3" borderId="10" xfId="0" applyFont="1" applyFill="1" applyBorder="1" applyAlignment="1" applyProtection="1">
      <alignment horizontal="center" vertical="center" shrinkToFit="1"/>
      <protection locked="0"/>
    </xf>
    <xf numFmtId="0" fontId="11" fillId="3" borderId="11" xfId="0" applyFont="1" applyFill="1" applyBorder="1" applyAlignment="1" applyProtection="1">
      <alignment horizontal="center" vertical="center" shrinkToFit="1"/>
      <protection locked="0"/>
    </xf>
    <xf numFmtId="0" fontId="11" fillId="3" borderId="17" xfId="0" applyFont="1" applyFill="1" applyBorder="1" applyAlignment="1" applyProtection="1">
      <alignment horizontal="center" vertical="center" shrinkToFit="1"/>
      <protection locked="0"/>
    </xf>
    <xf numFmtId="0" fontId="7" fillId="3" borderId="15" xfId="0"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49" fontId="11" fillId="0" borderId="6" xfId="0" applyNumberFormat="1" applyFont="1" applyBorder="1" applyAlignment="1">
      <alignment horizontal="center" vertical="center" wrapText="1"/>
    </xf>
    <xf numFmtId="0" fontId="11" fillId="0" borderId="11" xfId="0" applyFont="1" applyBorder="1" applyAlignment="1">
      <alignment horizontal="center" vertical="center" wrapText="1"/>
    </xf>
    <xf numFmtId="49" fontId="11" fillId="3" borderId="11" xfId="0" applyNumberFormat="1" applyFont="1" applyFill="1" applyBorder="1" applyAlignment="1" applyProtection="1">
      <alignment horizontal="center" vertical="center" shrinkToFit="1"/>
      <protection locked="0"/>
    </xf>
    <xf numFmtId="49" fontId="11" fillId="3" borderId="17" xfId="0" applyNumberFormat="1" applyFont="1" applyFill="1" applyBorder="1" applyAlignment="1" applyProtection="1">
      <alignment horizontal="center" vertical="center" shrinkToFit="1"/>
      <protection locked="0"/>
    </xf>
    <xf numFmtId="0" fontId="11" fillId="0" borderId="14" xfId="0" applyFont="1" applyBorder="1" applyAlignment="1">
      <alignment horizontal="center" vertical="center" wrapText="1" shrinkToFit="1"/>
    </xf>
    <xf numFmtId="0" fontId="11" fillId="4" borderId="10" xfId="0" applyFont="1" applyFill="1" applyBorder="1" applyAlignment="1">
      <alignment horizontal="left" vertical="center" shrinkToFit="1"/>
    </xf>
    <xf numFmtId="0" fontId="11" fillId="4" borderId="11" xfId="0" applyFont="1" applyFill="1" applyBorder="1" applyAlignment="1">
      <alignment horizontal="left" vertical="center" shrinkToFit="1"/>
    </xf>
    <xf numFmtId="0" fontId="11" fillId="4" borderId="17" xfId="0" applyFont="1" applyFill="1" applyBorder="1" applyAlignment="1">
      <alignment horizontal="left" vertical="center" shrinkToFit="1"/>
    </xf>
    <xf numFmtId="0" fontId="7" fillId="3" borderId="10" xfId="0" applyFont="1" applyFill="1" applyBorder="1" applyAlignment="1" applyProtection="1">
      <alignment horizontal="left" vertical="center" shrinkToFit="1"/>
      <protection locked="0"/>
    </xf>
    <xf numFmtId="0" fontId="7" fillId="3" borderId="11" xfId="0" applyFont="1" applyFill="1" applyBorder="1" applyAlignment="1" applyProtection="1">
      <alignment horizontal="left" vertical="center" shrinkToFit="1"/>
      <protection locked="0"/>
    </xf>
    <xf numFmtId="0" fontId="7" fillId="3" borderId="17" xfId="0" applyFont="1" applyFill="1" applyBorder="1" applyAlignment="1" applyProtection="1">
      <alignment horizontal="left" vertical="center" shrinkToFit="1"/>
      <protection locked="0"/>
    </xf>
    <xf numFmtId="49" fontId="11" fillId="3" borderId="1" xfId="0" applyNumberFormat="1" applyFont="1" applyFill="1" applyBorder="1" applyAlignment="1" applyProtection="1">
      <alignment horizontal="center" vertical="center"/>
      <protection locked="0"/>
    </xf>
    <xf numFmtId="0" fontId="11" fillId="3" borderId="9" xfId="0" applyFont="1" applyFill="1" applyBorder="1" applyAlignment="1" applyProtection="1">
      <alignment horizontal="left" vertical="center" shrinkToFit="1"/>
      <protection locked="0"/>
    </xf>
    <xf numFmtId="0" fontId="11" fillId="3" borderId="6" xfId="0" applyFont="1" applyFill="1" applyBorder="1" applyAlignment="1" applyProtection="1">
      <alignment horizontal="left" vertical="center" shrinkToFit="1"/>
      <protection locked="0"/>
    </xf>
    <xf numFmtId="0" fontId="11" fillId="3" borderId="14" xfId="0" applyFont="1" applyFill="1" applyBorder="1" applyAlignment="1" applyProtection="1">
      <alignment horizontal="left" vertical="center" shrinkToFit="1"/>
      <protection locked="0"/>
    </xf>
    <xf numFmtId="0" fontId="0" fillId="3" borderId="0" xfId="0" applyFill="1" applyProtection="1">
      <alignment vertical="center"/>
      <protection locked="0"/>
    </xf>
    <xf numFmtId="0" fontId="11" fillId="2" borderId="94" xfId="0" applyFont="1" applyFill="1" applyBorder="1" applyAlignment="1" applyProtection="1">
      <alignment horizontal="center" vertical="center"/>
      <protection locked="0"/>
    </xf>
    <xf numFmtId="49" fontId="11" fillId="2" borderId="11" xfId="0" applyNumberFormat="1" applyFont="1" applyFill="1" applyBorder="1" applyAlignment="1" applyProtection="1">
      <alignment horizontal="center" vertical="center"/>
      <protection locked="0"/>
    </xf>
    <xf numFmtId="49" fontId="11" fillId="3" borderId="11" xfId="0" applyNumberFormat="1" applyFont="1" applyFill="1" applyBorder="1" applyAlignment="1" applyProtection="1">
      <alignment horizontal="center" vertical="center" wrapText="1"/>
      <protection locked="0"/>
    </xf>
    <xf numFmtId="49" fontId="11" fillId="0" borderId="1"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5" fillId="0" borderId="0" xfId="0" applyFont="1" applyAlignment="1">
      <alignment horizontal="center" vertical="center"/>
    </xf>
    <xf numFmtId="0" fontId="47" fillId="6" borderId="64" xfId="0" applyFont="1" applyFill="1" applyBorder="1" applyAlignment="1">
      <alignment horizontal="left" vertical="center" wrapText="1"/>
    </xf>
    <xf numFmtId="0" fontId="47" fillId="6" borderId="79" xfId="0" applyFont="1" applyFill="1" applyBorder="1" applyAlignment="1">
      <alignment horizontal="left" vertical="center" wrapText="1"/>
    </xf>
    <xf numFmtId="0" fontId="47" fillId="6" borderId="80" xfId="0" applyFont="1" applyFill="1" applyBorder="1" applyAlignment="1">
      <alignment horizontal="left" vertical="center" wrapText="1"/>
    </xf>
    <xf numFmtId="0" fontId="47" fillId="6" borderId="67" xfId="0" applyFont="1" applyFill="1" applyBorder="1" applyAlignment="1">
      <alignment horizontal="left" vertical="center" wrapText="1"/>
    </xf>
    <xf numFmtId="0" fontId="47" fillId="6" borderId="0" xfId="0" applyFont="1" applyFill="1" applyAlignment="1">
      <alignment horizontal="left" vertical="center" wrapText="1"/>
    </xf>
    <xf numFmtId="0" fontId="47" fillId="6" borderId="72"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6" borderId="18" xfId="0" applyFont="1" applyFill="1" applyBorder="1" applyAlignment="1">
      <alignment horizontal="left" vertical="center" wrapText="1"/>
    </xf>
    <xf numFmtId="0" fontId="47" fillId="6" borderId="26" xfId="0" applyFont="1" applyFill="1" applyBorder="1" applyAlignment="1">
      <alignment horizontal="left" vertical="center" wrapText="1"/>
    </xf>
    <xf numFmtId="0" fontId="11" fillId="2" borderId="6"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13" xfId="0" applyFont="1" applyFill="1" applyBorder="1" applyAlignment="1" applyProtection="1">
      <alignment horizontal="left" vertical="center" shrinkToFit="1"/>
      <protection locked="0"/>
    </xf>
    <xf numFmtId="49" fontId="11" fillId="3" borderId="11" xfId="0" applyNumberFormat="1" applyFont="1" applyFill="1" applyBorder="1" applyAlignment="1" applyProtection="1">
      <alignment horizontal="left" vertical="center" shrinkToFit="1"/>
      <protection locked="0"/>
    </xf>
    <xf numFmtId="0" fontId="12" fillId="0" borderId="0" xfId="0" applyFont="1" applyAlignment="1">
      <alignment horizontal="left" vertical="center" wrapText="1"/>
    </xf>
    <xf numFmtId="0" fontId="11" fillId="0" borderId="13" xfId="0" applyFont="1" applyBorder="1" applyAlignment="1">
      <alignment horizontal="left" vertical="center" shrinkToFit="1"/>
    </xf>
    <xf numFmtId="42" fontId="11" fillId="0" borderId="10" xfId="0" applyNumberFormat="1" applyFont="1" applyBorder="1" applyAlignment="1">
      <alignment vertical="center" shrinkToFit="1"/>
    </xf>
    <xf numFmtId="42" fontId="11" fillId="0" borderId="11" xfId="0" applyNumberFormat="1" applyFont="1" applyBorder="1" applyAlignment="1">
      <alignment vertical="center" shrinkToFit="1"/>
    </xf>
    <xf numFmtId="42" fontId="11" fillId="0" borderId="17" xfId="0" applyNumberFormat="1" applyFont="1" applyBorder="1" applyAlignment="1">
      <alignment vertical="center" shrinkToFit="1"/>
    </xf>
    <xf numFmtId="0" fontId="11" fillId="0" borderId="10" xfId="0" applyFont="1" applyBorder="1">
      <alignment vertical="center"/>
    </xf>
    <xf numFmtId="0" fontId="11" fillId="0" borderId="11" xfId="0" applyFont="1" applyBorder="1">
      <alignment vertical="center"/>
    </xf>
    <xf numFmtId="0" fontId="11" fillId="0" borderId="94" xfId="0" applyFont="1" applyBorder="1">
      <alignment vertical="center"/>
    </xf>
    <xf numFmtId="0" fontId="11" fillId="0" borderId="10" xfId="0" applyFont="1" applyBorder="1" applyAlignment="1">
      <alignment vertical="center" shrinkToFit="1"/>
    </xf>
    <xf numFmtId="0" fontId="11" fillId="0" borderId="11" xfId="0" applyFont="1" applyBorder="1" applyAlignment="1">
      <alignment vertical="center" shrinkToFit="1"/>
    </xf>
    <xf numFmtId="0" fontId="11" fillId="0" borderId="94" xfId="0" applyFont="1" applyBorder="1" applyAlignment="1">
      <alignment vertical="center" shrinkToFit="1"/>
    </xf>
    <xf numFmtId="187" fontId="11" fillId="3" borderId="10" xfId="0" applyNumberFormat="1" applyFont="1" applyFill="1" applyBorder="1" applyAlignment="1" applyProtection="1">
      <alignment horizontal="center" vertical="center"/>
      <protection locked="0"/>
    </xf>
    <xf numFmtId="0" fontId="11" fillId="0" borderId="16" xfId="0" applyFont="1" applyBorder="1" applyAlignment="1">
      <alignment horizontal="left" vertical="center"/>
    </xf>
    <xf numFmtId="0" fontId="11" fillId="0" borderId="0" xfId="0" applyFont="1" applyAlignment="1">
      <alignment horizontal="left" vertical="center"/>
    </xf>
    <xf numFmtId="0" fontId="11" fillId="0" borderId="13" xfId="0" applyFont="1" applyBorder="1" applyAlignment="1">
      <alignment horizontal="left" vertical="center"/>
    </xf>
    <xf numFmtId="0" fontId="7" fillId="0" borderId="13" xfId="0" applyFont="1" applyBorder="1" applyAlignment="1">
      <alignment horizontal="left" vertical="center"/>
    </xf>
    <xf numFmtId="0" fontId="27" fillId="0" borderId="0" xfId="0" applyFont="1" applyAlignment="1">
      <alignment horizontal="left" vertical="center" wrapText="1"/>
    </xf>
    <xf numFmtId="0" fontId="16" fillId="0" borderId="0" xfId="0" applyFont="1" applyAlignment="1">
      <alignment horizontal="left" vertical="center"/>
    </xf>
    <xf numFmtId="0" fontId="8" fillId="0" borderId="12"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58" fontId="11" fillId="3" borderId="15" xfId="0" applyNumberFormat="1" applyFont="1" applyFill="1" applyBorder="1" applyAlignment="1" applyProtection="1">
      <alignment horizontal="left" vertical="center"/>
      <protection locked="0"/>
    </xf>
    <xf numFmtId="58" fontId="11" fillId="3" borderId="1" xfId="0" applyNumberFormat="1" applyFont="1" applyFill="1" applyBorder="1" applyAlignment="1" applyProtection="1">
      <alignment horizontal="left" vertical="center"/>
      <protection locked="0"/>
    </xf>
    <xf numFmtId="58" fontId="11" fillId="3" borderId="12" xfId="0" applyNumberFormat="1" applyFont="1" applyFill="1" applyBorder="1" applyAlignment="1" applyProtection="1">
      <alignment horizontal="left" vertical="center"/>
      <protection locked="0"/>
    </xf>
    <xf numFmtId="58" fontId="11" fillId="3" borderId="9" xfId="0" applyNumberFormat="1" applyFont="1" applyFill="1" applyBorder="1" applyAlignment="1" applyProtection="1">
      <alignment horizontal="left" vertical="center"/>
      <protection locked="0"/>
    </xf>
    <xf numFmtId="58" fontId="11" fillId="3" borderId="6" xfId="0" applyNumberFormat="1" applyFont="1" applyFill="1" applyBorder="1" applyAlignment="1" applyProtection="1">
      <alignment horizontal="left" vertical="center"/>
      <protection locked="0"/>
    </xf>
    <xf numFmtId="58" fontId="11" fillId="3" borderId="14" xfId="0" applyNumberFormat="1" applyFont="1" applyFill="1" applyBorder="1" applyAlignment="1" applyProtection="1">
      <alignment horizontal="left" vertical="center"/>
      <protection locked="0"/>
    </xf>
    <xf numFmtId="0" fontId="11" fillId="3" borderId="15"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3" borderId="9"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14" xfId="0" applyFont="1" applyFill="1" applyBorder="1" applyAlignment="1" applyProtection="1">
      <alignment horizontal="left" vertical="center"/>
      <protection locked="0"/>
    </xf>
    <xf numFmtId="0" fontId="12" fillId="0" borderId="0" xfId="0" applyFont="1" applyAlignment="1">
      <alignment horizontal="right" vertical="center"/>
    </xf>
    <xf numFmtId="0" fontId="8" fillId="0" borderId="0" xfId="0" applyFont="1" applyAlignment="1">
      <alignment horizontal="left" vertical="center"/>
    </xf>
    <xf numFmtId="0" fontId="52" fillId="2" borderId="48" xfId="0" applyFont="1" applyFill="1" applyBorder="1" applyAlignment="1">
      <alignment horizontal="center" vertical="center" wrapText="1" shrinkToFit="1"/>
    </xf>
    <xf numFmtId="0" fontId="52" fillId="2" borderId="8"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8" fillId="0" borderId="0" xfId="0" applyFont="1" applyAlignment="1">
      <alignment horizontal="left" vertical="center" shrinkToFit="1"/>
    </xf>
    <xf numFmtId="0" fontId="4" fillId="2" borderId="10" xfId="0" applyFont="1" applyFill="1" applyBorder="1" applyAlignment="1">
      <alignment horizontal="center" vertical="distributed" shrinkToFit="1"/>
    </xf>
    <xf numFmtId="0" fontId="4" fillId="2" borderId="11" xfId="0" applyFont="1" applyFill="1" applyBorder="1" applyAlignment="1">
      <alignment horizontal="center" vertical="distributed" shrinkToFit="1"/>
    </xf>
    <xf numFmtId="0" fontId="4" fillId="2" borderId="17" xfId="0" applyFont="1" applyFill="1" applyBorder="1" applyAlignment="1">
      <alignment horizontal="center" vertical="distributed" shrinkToFit="1"/>
    </xf>
    <xf numFmtId="0" fontId="4" fillId="2" borderId="7" xfId="0" applyFont="1" applyFill="1" applyBorder="1" applyAlignment="1">
      <alignment horizontal="center" vertical="distributed" shrinkToFit="1"/>
    </xf>
    <xf numFmtId="0" fontId="4" fillId="2" borderId="15"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48" xfId="0" applyFont="1" applyFill="1" applyBorder="1" applyAlignment="1">
      <alignment horizontal="center" vertical="center" wrapText="1" shrinkToFit="1"/>
    </xf>
    <xf numFmtId="0" fontId="4" fillId="2" borderId="49"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2" borderId="15" xfId="0" applyFont="1" applyFill="1" applyBorder="1" applyAlignment="1">
      <alignment horizontal="center" vertical="distributed" shrinkToFit="1"/>
    </xf>
    <xf numFmtId="0" fontId="4" fillId="2" borderId="1" xfId="0" applyFont="1" applyFill="1" applyBorder="1" applyAlignment="1">
      <alignment horizontal="center" vertical="distributed" shrinkToFit="1"/>
    </xf>
    <xf numFmtId="0" fontId="4" fillId="2" borderId="12" xfId="0" applyFont="1" applyFill="1" applyBorder="1" applyAlignment="1">
      <alignment horizontal="center" vertical="distributed" shrinkToFit="1"/>
    </xf>
    <xf numFmtId="0" fontId="4" fillId="2" borderId="9" xfId="0" applyFont="1" applyFill="1" applyBorder="1" applyAlignment="1">
      <alignment horizontal="center" vertical="distributed" shrinkToFit="1"/>
    </xf>
    <xf numFmtId="0" fontId="4" fillId="2" borderId="6" xfId="0" applyFont="1" applyFill="1" applyBorder="1" applyAlignment="1">
      <alignment horizontal="center" vertical="distributed" shrinkToFit="1"/>
    </xf>
    <xf numFmtId="0" fontId="4" fillId="2" borderId="14" xfId="0" applyFont="1" applyFill="1" applyBorder="1" applyAlignment="1">
      <alignment horizontal="center" vertical="distributed" shrinkToFit="1"/>
    </xf>
    <xf numFmtId="0" fontId="53" fillId="2" borderId="48" xfId="0" applyFont="1" applyFill="1" applyBorder="1" applyAlignment="1">
      <alignment horizontal="center" vertical="center" wrapText="1" shrinkToFit="1"/>
    </xf>
    <xf numFmtId="0" fontId="53" fillId="2" borderId="8" xfId="0" applyFont="1" applyFill="1" applyBorder="1" applyAlignment="1">
      <alignment horizontal="center" vertical="center" wrapText="1" shrinkToFit="1"/>
    </xf>
    <xf numFmtId="0" fontId="4" fillId="7" borderId="48" xfId="0" applyFont="1" applyFill="1" applyBorder="1" applyAlignment="1">
      <alignment horizontal="center" vertical="center" wrapText="1" shrinkToFit="1"/>
    </xf>
    <xf numFmtId="0" fontId="4" fillId="7" borderId="8" xfId="0" applyFont="1" applyFill="1" applyBorder="1" applyAlignment="1">
      <alignment horizontal="center" vertical="center" wrapText="1" shrinkToFit="1"/>
    </xf>
    <xf numFmtId="0" fontId="4" fillId="2" borderId="7" xfId="0" applyFont="1" applyFill="1" applyBorder="1" applyAlignment="1">
      <alignment horizontal="center" vertical="center" shrinkToFit="1"/>
    </xf>
    <xf numFmtId="0" fontId="4" fillId="2" borderId="15" xfId="0" applyFont="1" applyFill="1" applyBorder="1" applyAlignment="1">
      <alignment horizontal="center" vertical="center" wrapText="1" shrinkToFit="1"/>
    </xf>
    <xf numFmtId="38" fontId="4" fillId="2" borderId="15" xfId="2" applyFont="1" applyFill="1" applyBorder="1" applyAlignment="1">
      <alignment horizontal="center" vertical="center" wrapText="1" shrinkToFit="1"/>
    </xf>
    <xf numFmtId="38" fontId="4" fillId="2" borderId="1" xfId="2" applyFont="1" applyFill="1" applyBorder="1" applyAlignment="1">
      <alignment horizontal="center" vertical="center" shrinkToFit="1"/>
    </xf>
    <xf numFmtId="38" fontId="4" fillId="2" borderId="12" xfId="2" applyFont="1" applyFill="1" applyBorder="1" applyAlignment="1">
      <alignment horizontal="center" vertical="center" shrinkToFit="1"/>
    </xf>
    <xf numFmtId="38" fontId="4" fillId="2" borderId="9" xfId="2" applyFont="1" applyFill="1" applyBorder="1" applyAlignment="1">
      <alignment horizontal="center" vertical="center" shrinkToFit="1"/>
    </xf>
    <xf numFmtId="38" fontId="4" fillId="2" borderId="6" xfId="2" applyFont="1" applyFill="1" applyBorder="1" applyAlignment="1">
      <alignment horizontal="center" vertical="center" shrinkToFit="1"/>
    </xf>
    <xf numFmtId="38" fontId="4" fillId="2" borderId="14" xfId="2" applyFont="1" applyFill="1" applyBorder="1" applyAlignment="1">
      <alignment horizontal="center" vertical="center" shrinkToFit="1"/>
    </xf>
    <xf numFmtId="38" fontId="53" fillId="2" borderId="15" xfId="2" applyFont="1" applyFill="1" applyBorder="1" applyAlignment="1">
      <alignment horizontal="center" vertical="center" wrapText="1" shrinkToFit="1"/>
    </xf>
    <xf numFmtId="38" fontId="53" fillId="2" borderId="1" xfId="2" applyFont="1" applyFill="1" applyBorder="1" applyAlignment="1">
      <alignment horizontal="center" vertical="center" shrinkToFit="1"/>
    </xf>
    <xf numFmtId="38" fontId="53" fillId="2" borderId="12" xfId="2" applyFont="1" applyFill="1" applyBorder="1" applyAlignment="1">
      <alignment horizontal="center" vertical="center" shrinkToFit="1"/>
    </xf>
    <xf numFmtId="38" fontId="53" fillId="2" borderId="9" xfId="2" applyFont="1" applyFill="1" applyBorder="1" applyAlignment="1">
      <alignment horizontal="center" vertical="center" shrinkToFit="1"/>
    </xf>
    <xf numFmtId="38" fontId="53" fillId="2" borderId="6" xfId="2" applyFont="1" applyFill="1" applyBorder="1" applyAlignment="1">
      <alignment horizontal="center" vertical="center" shrinkToFit="1"/>
    </xf>
    <xf numFmtId="38" fontId="53" fillId="2" borderId="14" xfId="2" applyFont="1" applyFill="1" applyBorder="1" applyAlignment="1">
      <alignment horizontal="center" vertical="center" shrinkToFit="1"/>
    </xf>
    <xf numFmtId="38" fontId="21" fillId="2" borderId="15" xfId="2" applyFont="1" applyFill="1" applyBorder="1" applyAlignment="1">
      <alignment horizontal="center" vertical="center" wrapText="1" shrinkToFit="1"/>
    </xf>
    <xf numFmtId="38" fontId="21" fillId="2" borderId="1" xfId="2" applyFont="1" applyFill="1" applyBorder="1" applyAlignment="1">
      <alignment horizontal="center" vertical="center" shrinkToFit="1"/>
    </xf>
    <xf numFmtId="38" fontId="21" fillId="2" borderId="12" xfId="2" applyFont="1" applyFill="1" applyBorder="1" applyAlignment="1">
      <alignment horizontal="center" vertical="center" shrinkToFit="1"/>
    </xf>
    <xf numFmtId="38" fontId="21" fillId="2" borderId="9" xfId="2" applyFont="1" applyFill="1" applyBorder="1" applyAlignment="1">
      <alignment horizontal="center" vertical="center" shrinkToFit="1"/>
    </xf>
    <xf numFmtId="38" fontId="21" fillId="2" borderId="6" xfId="2" applyFont="1" applyFill="1" applyBorder="1" applyAlignment="1">
      <alignment horizontal="center" vertical="center" shrinkToFit="1"/>
    </xf>
    <xf numFmtId="38" fontId="21" fillId="2" borderId="14" xfId="2" applyFont="1" applyFill="1" applyBorder="1" applyAlignment="1">
      <alignment horizontal="center" vertical="center" shrinkToFit="1"/>
    </xf>
    <xf numFmtId="0" fontId="21" fillId="5" borderId="48" xfId="0" applyFont="1" applyFill="1" applyBorder="1" applyAlignment="1">
      <alignment horizontal="center" vertical="center" wrapText="1" shrinkToFit="1"/>
    </xf>
    <xf numFmtId="0" fontId="21" fillId="5"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7" borderId="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49"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57" fontId="4" fillId="2" borderId="15" xfId="0" applyNumberFormat="1" applyFont="1" applyFill="1" applyBorder="1" applyAlignment="1">
      <alignment horizontal="center" vertical="center" wrapText="1" shrinkToFit="1"/>
    </xf>
    <xf numFmtId="57" fontId="4" fillId="2" borderId="9" xfId="0" applyNumberFormat="1" applyFont="1" applyFill="1" applyBorder="1" applyAlignment="1">
      <alignment horizontal="center" vertical="center" wrapText="1" shrinkToFit="1"/>
    </xf>
    <xf numFmtId="0" fontId="52" fillId="2" borderId="15" xfId="0" applyFont="1" applyFill="1" applyBorder="1" applyAlignment="1">
      <alignment horizontal="center" vertical="center" wrapText="1" shrinkToFit="1"/>
    </xf>
    <xf numFmtId="0" fontId="52" fillId="2" borderId="9"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5" borderId="48" xfId="0" applyFont="1" applyFill="1" applyBorder="1" applyAlignment="1">
      <alignment horizontal="center" vertical="center" wrapText="1" shrinkToFit="1"/>
    </xf>
    <xf numFmtId="0" fontId="4" fillId="5" borderId="8" xfId="0" applyFont="1" applyFill="1" applyBorder="1" applyAlignment="1">
      <alignment horizontal="center" vertical="center" wrapText="1" shrinkToFit="1"/>
    </xf>
  </cellXfs>
  <cellStyles count="3">
    <cellStyle name="ハイパーリンク 2" xfId="1" xr:uid="{00000000-0005-0000-0000-000002000000}"/>
    <cellStyle name="桁区切り" xfId="2" builtinId="6"/>
    <cellStyle name="標準" xfId="0" builtinId="0"/>
  </cellStyles>
  <dxfs count="106">
    <dxf>
      <fill>
        <patternFill>
          <bgColor theme="0" tint="-0.34998626667073579"/>
        </patternFill>
      </fill>
    </dxf>
    <dxf>
      <fill>
        <patternFill>
          <bgColor theme="0" tint="-0.34998626667073579"/>
        </patternFill>
      </fill>
    </dxf>
    <dxf>
      <fill>
        <patternFill>
          <bgColor rgb="FFCCFFFF"/>
        </patternFill>
      </fill>
    </dxf>
    <dxf>
      <fill>
        <patternFill>
          <bgColor rgb="FFCCFFFF"/>
        </patternFill>
      </fill>
      <border>
        <left style="hair">
          <color indexed="64"/>
        </left>
        <right style="thin">
          <color indexed="64"/>
        </right>
        <top style="thin">
          <color indexed="64"/>
        </top>
        <bottom style="hair">
          <color indexed="64"/>
        </bottom>
      </border>
    </dxf>
    <dxf>
      <fill>
        <patternFill>
          <bgColor rgb="FFFFFFCC"/>
        </patternFill>
      </fill>
    </dxf>
    <dxf>
      <fill>
        <patternFill>
          <bgColor rgb="FFFFFFCC"/>
        </patternFill>
      </fill>
      <border>
        <left style="hair">
          <color indexed="64"/>
        </left>
        <right/>
        <top style="hair">
          <color indexed="64"/>
        </top>
        <bottom style="hair">
          <color indexed="64"/>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ill>
        <patternFill>
          <bgColor rgb="FFCCFFFF"/>
        </patternFill>
      </fill>
      <border>
        <left style="hair">
          <color indexed="64"/>
        </left>
        <right style="thin">
          <color indexed="64"/>
        </right>
        <top style="hair">
          <color indexed="64"/>
        </top>
        <bottom style="hair">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CCFFFF"/>
        </patternFill>
      </fill>
      <border>
        <left style="thin">
          <color indexed="64"/>
        </left>
        <right style="thin">
          <color indexed="64"/>
        </right>
        <top style="thin">
          <color indexed="64"/>
        </top>
        <bottom style="thin">
          <color indexed="64"/>
        </bottom>
      </border>
    </dxf>
    <dxf>
      <font>
        <color auto="1"/>
      </font>
      <numFmt numFmtId="176" formatCode="[$-411]ggge&quot;年&quot;m&quot;月&quot;d&quot;日&quot;;@"/>
      <fill>
        <patternFill>
          <bgColor rgb="FFFFFFCC"/>
        </patternFill>
      </fill>
    </dxf>
    <dxf>
      <fill>
        <patternFill>
          <bgColor rgb="FFCCFFFF"/>
        </patternFill>
      </fill>
      <border>
        <left style="hair">
          <color indexed="64"/>
        </left>
        <right style="thin">
          <color indexed="64"/>
        </right>
        <top style="hair">
          <color indexed="64"/>
        </top>
        <bottom style="hair">
          <color indexed="64"/>
        </bottom>
      </border>
    </dxf>
    <dxf>
      <fill>
        <patternFill>
          <bgColor rgb="FFCCFFFF"/>
        </patternFill>
      </fill>
    </dxf>
    <dxf>
      <fill>
        <patternFill>
          <bgColor rgb="FFCCFFFF"/>
        </patternFill>
      </fill>
      <border>
        <left style="hair">
          <color indexed="64"/>
        </left>
        <right style="thin">
          <color indexed="64"/>
        </right>
        <top style="hair">
          <color indexed="64"/>
        </top>
        <bottom style="hair">
          <color indexed="64"/>
        </bottom>
      </border>
    </dxf>
    <dxf>
      <fill>
        <patternFill>
          <bgColor rgb="FFCCFFFF"/>
        </patternFill>
      </fill>
    </dxf>
    <dxf>
      <font>
        <color rgb="FFFF0000"/>
      </font>
    </dxf>
    <dxf>
      <fill>
        <patternFill>
          <fgColor rgb="FFCCFFFF"/>
        </patternFill>
      </fill>
    </dxf>
    <dxf>
      <fill>
        <patternFill>
          <bgColor rgb="FFFFFFCC"/>
        </patternFill>
      </fill>
    </dxf>
    <dxf>
      <fill>
        <patternFill>
          <bgColor rgb="FFFFFFCC"/>
        </patternFill>
      </fill>
    </dxf>
    <dxf>
      <fill>
        <patternFill>
          <bgColor rgb="FFFFFFCC"/>
        </patternFill>
      </fill>
    </dxf>
    <dxf>
      <font>
        <b/>
        <i val="0"/>
        <color rgb="FFFF0000"/>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ill>
        <patternFill>
          <bgColor theme="0" tint="-0.34998626667073579"/>
        </patternFill>
      </fill>
    </dxf>
    <dxf>
      <fill>
        <patternFill>
          <bgColor theme="0" tint="-0.34998626667073579"/>
        </patternFill>
      </fill>
    </dxf>
    <dxf>
      <fill>
        <patternFill>
          <bgColor rgb="FFCCFFFF"/>
        </patternFill>
      </fill>
      <border>
        <left style="hair">
          <color indexed="64"/>
        </left>
        <right style="thin">
          <color indexed="64"/>
        </right>
        <top style="hair">
          <color indexed="64"/>
        </top>
        <bottom style="hair">
          <color indexed="64"/>
        </bottom>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FF0000"/>
      </font>
      <fill>
        <patternFill>
          <bgColor rgb="FFFFFF00"/>
        </patternFill>
      </fill>
    </dxf>
    <dxf>
      <font>
        <color rgb="FFFF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CCFFFF"/>
        </patternFill>
      </fill>
    </dxf>
    <dxf>
      <fill>
        <patternFill>
          <bgColor rgb="FFCCFFFF"/>
        </patternFill>
      </fill>
      <border>
        <left style="hair">
          <color indexed="64"/>
        </left>
        <right style="thin">
          <color indexed="64"/>
        </right>
        <top style="thin">
          <color indexed="64"/>
        </top>
        <bottom style="hair">
          <color indexed="64"/>
        </bottom>
      </border>
    </dxf>
    <dxf>
      <fill>
        <patternFill>
          <bgColor rgb="FFFFFFCC"/>
        </patternFill>
      </fill>
    </dxf>
    <dxf>
      <fill>
        <patternFill>
          <bgColor rgb="FFFFFFCC"/>
        </patternFill>
      </fill>
      <border>
        <left style="hair">
          <color indexed="64"/>
        </left>
        <right/>
        <top style="hair">
          <color indexed="64"/>
        </top>
        <bottom style="hair">
          <color indexed="64"/>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ill>
        <patternFill>
          <bgColor rgb="FFCCFFFF"/>
        </patternFill>
      </fill>
      <border>
        <left style="hair">
          <color indexed="64"/>
        </left>
        <right style="thin">
          <color indexed="64"/>
        </right>
        <top style="hair">
          <color indexed="64"/>
        </top>
        <bottom style="hair">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CCFFFF"/>
        </patternFill>
      </fill>
      <border>
        <left style="thin">
          <color indexed="64"/>
        </left>
        <right style="thin">
          <color indexed="64"/>
        </right>
        <top style="thin">
          <color indexed="64"/>
        </top>
        <bottom style="thin">
          <color indexed="64"/>
        </bottom>
      </border>
    </dxf>
    <dxf>
      <font>
        <color auto="1"/>
      </font>
      <numFmt numFmtId="176" formatCode="[$-411]ggge&quot;年&quot;m&quot;月&quot;d&quot;日&quot;;@"/>
      <fill>
        <patternFill>
          <bgColor rgb="FFFFFFCC"/>
        </patternFill>
      </fill>
    </dxf>
    <dxf>
      <fill>
        <patternFill>
          <bgColor rgb="FFCCFFFF"/>
        </patternFill>
      </fill>
      <border>
        <left style="hair">
          <color indexed="64"/>
        </left>
        <right style="thin">
          <color indexed="64"/>
        </right>
        <top style="hair">
          <color indexed="64"/>
        </top>
        <bottom style="hair">
          <color indexed="64"/>
        </bottom>
      </border>
    </dxf>
    <dxf>
      <fill>
        <patternFill>
          <bgColor rgb="FFCCFFFF"/>
        </patternFill>
      </fill>
    </dxf>
    <dxf>
      <fill>
        <patternFill>
          <bgColor rgb="FFCCFFFF"/>
        </patternFill>
      </fill>
      <border>
        <left style="hair">
          <color indexed="64"/>
        </left>
        <right style="thin">
          <color indexed="64"/>
        </right>
        <top style="hair">
          <color indexed="64"/>
        </top>
        <bottom style="hair">
          <color indexed="64"/>
        </bottom>
      </border>
    </dxf>
    <dxf>
      <fill>
        <patternFill>
          <bgColor rgb="FFCCFFFF"/>
        </patternFill>
      </fill>
    </dxf>
    <dxf>
      <font>
        <color rgb="FFFF0000"/>
      </font>
    </dxf>
    <dxf>
      <fill>
        <patternFill>
          <fgColor rgb="FFCCFFFF"/>
        </patternFill>
      </fill>
    </dxf>
    <dxf>
      <fill>
        <patternFill>
          <bgColor rgb="FFFFFFCC"/>
        </patternFill>
      </fill>
    </dxf>
    <dxf>
      <fill>
        <patternFill>
          <bgColor rgb="FFFFFFCC"/>
        </patternFill>
      </fill>
    </dxf>
    <dxf>
      <fill>
        <patternFill>
          <bgColor rgb="FFFFFFCC"/>
        </patternFill>
      </fill>
    </dxf>
    <dxf>
      <font>
        <b/>
        <i val="0"/>
        <color rgb="FFFF0000"/>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ill>
        <patternFill>
          <bgColor theme="0" tint="-0.34998626667073579"/>
        </patternFill>
      </fill>
    </dxf>
    <dxf>
      <fill>
        <patternFill>
          <bgColor theme="0" tint="-0.34998626667073579"/>
        </patternFill>
      </fill>
    </dxf>
    <dxf>
      <fill>
        <patternFill>
          <bgColor rgb="FFCCFFFF"/>
        </patternFill>
      </fill>
      <border>
        <left style="hair">
          <color indexed="64"/>
        </left>
        <right style="thin">
          <color indexed="64"/>
        </right>
        <top style="hair">
          <color indexed="64"/>
        </top>
        <bottom style="hair">
          <color indexed="64"/>
        </bottom>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FF0000"/>
      </font>
      <fill>
        <patternFill>
          <bgColor rgb="FFFFFF00"/>
        </patternFill>
      </fill>
    </dxf>
    <dxf>
      <font>
        <color rgb="FFFF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strike val="0"/>
      </font>
      <fill>
        <patternFill>
          <bgColor theme="0" tint="-0.34998626667073579"/>
        </patternFill>
      </fill>
    </dxf>
    <dxf>
      <font>
        <strike val="0"/>
      </font>
      <fill>
        <patternFill>
          <bgColor theme="0" tint="-0.34998626667073579"/>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border>
        <left style="thin">
          <color indexed="64"/>
        </left>
        <right style="thin">
          <color indexed="64"/>
        </right>
        <top style="thin">
          <color indexed="64"/>
        </top>
        <bottom style="thin">
          <color indexed="64"/>
        </bottom>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CCFF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33">
          <a:extLst>
            <a:ext uri="{FF2B5EF4-FFF2-40B4-BE49-F238E27FC236}">
              <a16:creationId xmlns:a16="http://schemas.microsoft.com/office/drawing/2014/main" id="{00000000-0008-0000-0300-000002000000}"/>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76200</xdr:colOff>
      <xdr:row>0</xdr:row>
      <xdr:rowOff>0</xdr:rowOff>
    </xdr:from>
    <xdr:to>
      <xdr:col>25</xdr:col>
      <xdr:colOff>276225</xdr:colOff>
      <xdr:row>0</xdr:row>
      <xdr:rowOff>0</xdr:rowOff>
    </xdr:to>
    <xdr:grpSp>
      <xdr:nvGrpSpPr>
        <xdr:cNvPr id="3" name="Group 3">
          <a:extLst>
            <a:ext uri="{FF2B5EF4-FFF2-40B4-BE49-F238E27FC236}">
              <a16:creationId xmlns:a16="http://schemas.microsoft.com/office/drawing/2014/main" id="{00000000-0008-0000-0300-000003000000}"/>
            </a:ext>
          </a:extLst>
        </xdr:cNvPr>
        <xdr:cNvGrpSpPr>
          <a:grpSpLocks/>
        </xdr:cNvGrpSpPr>
      </xdr:nvGrpSpPr>
      <xdr:grpSpPr bwMode="auto">
        <a:xfrm>
          <a:off x="4607379" y="0"/>
          <a:ext cx="2991394" cy="0"/>
          <a:chOff x="539" y="3724"/>
          <a:chExt cx="341" cy="22"/>
        </a:xfrm>
      </xdr:grpSpPr>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5935183281375"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～8時</a:t>
            </a:r>
          </a:p>
        </xdr:txBody>
      </xdr:sp>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9356720720100"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12時</a:t>
            </a:r>
          </a:p>
        </xdr:txBody>
      </xdr:sp>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165288908400"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16時</a:t>
            </a:r>
          </a:p>
        </xdr:txBody>
      </xdr:sp>
      <xdr:sp macro="" textlink="">
        <xdr:nvSpPr>
          <xdr:cNvPr id="7" name="Rectangle 4">
            <a:extLst>
              <a:ext uri="{FF2B5EF4-FFF2-40B4-BE49-F238E27FC236}">
                <a16:creationId xmlns:a16="http://schemas.microsoft.com/office/drawing/2014/main" id="{00000000-0008-0000-0300-000007000000}"/>
              </a:ext>
            </a:extLst>
          </xdr:cNvPr>
          <xdr:cNvSpPr>
            <a:spLocks noChangeArrowheads="1"/>
          </xdr:cNvSpPr>
        </xdr:nvSpPr>
        <xdr:spPr bwMode="auto">
          <a:xfrm>
            <a:off x="-15589912371675"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20時</a:t>
            </a:r>
          </a:p>
        </xdr:txBody>
      </xdr:sp>
      <xdr:sp macro="" textlink="">
        <xdr:nvSpPr>
          <xdr:cNvPr id="8" name="Rectangle 5">
            <a:extLst>
              <a:ext uri="{FF2B5EF4-FFF2-40B4-BE49-F238E27FC236}">
                <a16:creationId xmlns:a16="http://schemas.microsoft.com/office/drawing/2014/main" id="{00000000-0008-0000-0300-000008000000}"/>
              </a:ext>
            </a:extLst>
          </xdr:cNvPr>
          <xdr:cNvSpPr>
            <a:spLocks noChangeArrowheads="1"/>
          </xdr:cNvSpPr>
        </xdr:nvSpPr>
        <xdr:spPr bwMode="auto">
          <a:xfrm>
            <a:off x="-15589912371675"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22時</a:t>
            </a:r>
          </a:p>
        </xdr:txBody>
      </xdr:sp>
      <xdr:sp macro="" textlink="">
        <xdr:nvSpPr>
          <xdr:cNvPr id="9" name="Rectangle 6">
            <a:extLst>
              <a:ext uri="{FF2B5EF4-FFF2-40B4-BE49-F238E27FC236}">
                <a16:creationId xmlns:a16="http://schemas.microsoft.com/office/drawing/2014/main" id="{00000000-0008-0000-0300-000009000000}"/>
              </a:ext>
            </a:extLst>
          </xdr:cNvPr>
          <xdr:cNvSpPr>
            <a:spLocks noChangeArrowheads="1"/>
          </xdr:cNvSpPr>
        </xdr:nvSpPr>
        <xdr:spPr bwMode="auto">
          <a:xfrm>
            <a:off x="-5935183281375"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14時</a:t>
            </a:r>
          </a:p>
        </xdr:txBody>
      </xdr:sp>
      <xdr:sp macro="" textlink="">
        <xdr:nvSpPr>
          <xdr:cNvPr id="10" name="Rectangle 7">
            <a:extLst>
              <a:ext uri="{FF2B5EF4-FFF2-40B4-BE49-F238E27FC236}">
                <a16:creationId xmlns:a16="http://schemas.microsoft.com/office/drawing/2014/main" id="{00000000-0008-0000-0300-00000A000000}"/>
              </a:ext>
            </a:extLst>
          </xdr:cNvPr>
          <xdr:cNvSpPr>
            <a:spLocks noChangeArrowheads="1"/>
          </xdr:cNvSpPr>
        </xdr:nvSpPr>
        <xdr:spPr bwMode="auto">
          <a:xfrm>
            <a:off x="-5935183281375"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18時</a:t>
            </a:r>
          </a:p>
        </xdr:txBody>
      </xdr:sp>
      <xdr:sp macro="" textlink="">
        <xdr:nvSpPr>
          <xdr:cNvPr id="11" name="Rectangle 8">
            <a:extLst>
              <a:ext uri="{FF2B5EF4-FFF2-40B4-BE49-F238E27FC236}">
                <a16:creationId xmlns:a16="http://schemas.microsoft.com/office/drawing/2014/main" id="{00000000-0008-0000-0300-00000B000000}"/>
              </a:ext>
            </a:extLst>
          </xdr:cNvPr>
          <xdr:cNvSpPr>
            <a:spLocks noChangeArrowheads="1"/>
          </xdr:cNvSpPr>
        </xdr:nvSpPr>
        <xdr:spPr bwMode="auto">
          <a:xfrm>
            <a:off x="-9356720720100"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24時</a:t>
            </a:r>
          </a:p>
        </xdr:txBody>
      </xdr:sp>
      <xdr:sp macro="" textlink="">
        <xdr:nvSpPr>
          <xdr:cNvPr id="12" name="Rectangle 9">
            <a:extLst>
              <a:ext uri="{FF2B5EF4-FFF2-40B4-BE49-F238E27FC236}">
                <a16:creationId xmlns:a16="http://schemas.microsoft.com/office/drawing/2014/main" id="{00000000-0008-0000-0300-00000C000000}"/>
              </a:ext>
            </a:extLst>
          </xdr:cNvPr>
          <xdr:cNvSpPr>
            <a:spLocks noChangeArrowheads="1"/>
          </xdr:cNvSpPr>
        </xdr:nvSpPr>
        <xdr:spPr bwMode="auto">
          <a:xfrm>
            <a:off x="-15589912371675"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10時</a:t>
            </a:r>
          </a:p>
        </xdr:txBody>
      </xdr:sp>
      <xdr:sp macro="" textlink="">
        <xdr:nvSpPr>
          <xdr:cNvPr id="13" name="Rectangle 10">
            <a:extLst>
              <a:ext uri="{FF2B5EF4-FFF2-40B4-BE49-F238E27FC236}">
                <a16:creationId xmlns:a16="http://schemas.microsoft.com/office/drawing/2014/main" id="{00000000-0008-0000-0300-00000D000000}"/>
              </a:ext>
            </a:extLst>
          </xdr:cNvPr>
          <xdr:cNvSpPr>
            <a:spLocks noChangeArrowheads="1"/>
          </xdr:cNvSpPr>
        </xdr:nvSpPr>
        <xdr:spPr bwMode="auto">
          <a:xfrm>
            <a:off x="-9356720720100" y="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2時～</a:t>
            </a:r>
          </a:p>
        </xdr:txBody>
      </xdr:sp>
    </xdr:grpSp>
    <xdr:clientData/>
  </xdr:twoCellAnchor>
  <xdr:twoCellAnchor>
    <xdr:from>
      <xdr:col>11</xdr:col>
      <xdr:colOff>28575</xdr:colOff>
      <xdr:row>0</xdr:row>
      <xdr:rowOff>0</xdr:rowOff>
    </xdr:from>
    <xdr:to>
      <xdr:col>12</xdr:col>
      <xdr:colOff>257175</xdr:colOff>
      <xdr:row>0</xdr:row>
      <xdr:rowOff>0</xdr:rowOff>
    </xdr:to>
    <xdr:sp macro="" textlink="">
      <xdr:nvSpPr>
        <xdr:cNvPr id="14" name="Rectangle 21">
          <a:extLst>
            <a:ext uri="{FF2B5EF4-FFF2-40B4-BE49-F238E27FC236}">
              <a16:creationId xmlns:a16="http://schemas.microsoft.com/office/drawing/2014/main" id="{00000000-0008-0000-0300-00000E000000}"/>
            </a:ext>
          </a:extLst>
        </xdr:cNvPr>
        <xdr:cNvSpPr>
          <a:spLocks noChangeArrowheads="1"/>
        </xdr:cNvSpPr>
      </xdr:nvSpPr>
      <xdr:spPr bwMode="auto">
        <a:xfrm>
          <a:off x="3867150" y="0"/>
          <a:ext cx="533400" cy="0"/>
        </a:xfrm>
        <a:prstGeom prst="rect">
          <a:avLst/>
        </a:prstGeom>
        <a:solidFill>
          <a:srgbClr val="FFFFFF">
            <a:alpha val="0"/>
          </a:srgbClr>
        </a:solidFill>
        <a:ln w="9525">
          <a:solidFill>
            <a:srgbClr val="000000"/>
          </a:solidFill>
          <a:prstDash val="dash"/>
          <a:miter lim="800000"/>
          <a:headEnd/>
          <a:tailEnd/>
        </a:ln>
      </xdr:spPr>
    </xdr:sp>
    <xdr:clientData/>
  </xdr:twoCellAnchor>
  <xdr:twoCellAnchor>
    <xdr:from>
      <xdr:col>13</xdr:col>
      <xdr:colOff>158115</xdr:colOff>
      <xdr:row>0</xdr:row>
      <xdr:rowOff>0</xdr:rowOff>
    </xdr:from>
    <xdr:to>
      <xdr:col>18</xdr:col>
      <xdr:colOff>299044</xdr:colOff>
      <xdr:row>0</xdr:row>
      <xdr:rowOff>0</xdr:rowOff>
    </xdr:to>
    <xdr:sp macro="" textlink="">
      <xdr:nvSpPr>
        <xdr:cNvPr id="15" name="AutoShape 24">
          <a:extLst>
            <a:ext uri="{FF2B5EF4-FFF2-40B4-BE49-F238E27FC236}">
              <a16:creationId xmlns:a16="http://schemas.microsoft.com/office/drawing/2014/main" id="{00000000-0008-0000-0300-00000F000000}"/>
            </a:ext>
          </a:extLst>
        </xdr:cNvPr>
        <xdr:cNvSpPr>
          <a:spLocks noChangeArrowheads="1"/>
        </xdr:cNvSpPr>
      </xdr:nvSpPr>
      <xdr:spPr bwMode="auto">
        <a:xfrm>
          <a:off x="4606290" y="0"/>
          <a:ext cx="1664929" cy="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　小数点第1位まで計算する。</a:t>
          </a:r>
        </a:p>
        <a:p>
          <a:pPr algn="l" rtl="0">
            <a:defRPr sz="1000"/>
          </a:pPr>
          <a:r>
            <a:rPr lang="ja-JP" altLang="en-US" sz="900" b="0" i="0" u="none" strike="noStrike" baseline="0">
              <a:solidFill>
                <a:srgbClr val="000000"/>
              </a:solidFill>
              <a:latin typeface="ＭＳ Ｐゴシック"/>
              <a:ea typeface="ＭＳ Ｐゴシック"/>
            </a:rPr>
            <a:t>　　（第2位以下切捨）</a:t>
          </a:r>
        </a:p>
      </xdr:txBody>
    </xdr:sp>
    <xdr:clientData/>
  </xdr:twoCellAnchor>
  <xdr:twoCellAnchor>
    <xdr:from>
      <xdr:col>11</xdr:col>
      <xdr:colOff>38100</xdr:colOff>
      <xdr:row>0</xdr:row>
      <xdr:rowOff>0</xdr:rowOff>
    </xdr:from>
    <xdr:to>
      <xdr:col>12</xdr:col>
      <xdr:colOff>285750</xdr:colOff>
      <xdr:row>0</xdr:row>
      <xdr:rowOff>0</xdr:rowOff>
    </xdr:to>
    <xdr:sp macro="" textlink="">
      <xdr:nvSpPr>
        <xdr:cNvPr id="16" name="Rectangle 27">
          <a:extLst>
            <a:ext uri="{FF2B5EF4-FFF2-40B4-BE49-F238E27FC236}">
              <a16:creationId xmlns:a16="http://schemas.microsoft.com/office/drawing/2014/main" id="{00000000-0008-0000-0300-000010000000}"/>
            </a:ext>
          </a:extLst>
        </xdr:cNvPr>
        <xdr:cNvSpPr>
          <a:spLocks noChangeArrowheads="1"/>
        </xdr:cNvSpPr>
      </xdr:nvSpPr>
      <xdr:spPr bwMode="auto">
        <a:xfrm>
          <a:off x="3876675" y="0"/>
          <a:ext cx="552450" cy="0"/>
        </a:xfrm>
        <a:prstGeom prst="rect">
          <a:avLst/>
        </a:prstGeom>
        <a:solidFill>
          <a:srgbClr val="FFFFFF">
            <a:alpha val="0"/>
          </a:srgbClr>
        </a:solidFill>
        <a:ln w="9525">
          <a:solidFill>
            <a:srgbClr val="000000"/>
          </a:solidFill>
          <a:prstDash val="dash"/>
          <a:miter lim="800000"/>
          <a:headEnd/>
          <a:tailEnd/>
        </a:ln>
      </xdr:spPr>
    </xdr:sp>
    <xdr:clientData/>
  </xdr:twoCellAnchor>
  <xdr:twoCellAnchor>
    <xdr:from>
      <xdr:col>20</xdr:col>
      <xdr:colOff>93345</xdr:colOff>
      <xdr:row>0</xdr:row>
      <xdr:rowOff>0</xdr:rowOff>
    </xdr:from>
    <xdr:to>
      <xdr:col>22</xdr:col>
      <xdr:colOff>259054</xdr:colOff>
      <xdr:row>0</xdr:row>
      <xdr:rowOff>0</xdr:rowOff>
    </xdr:to>
    <xdr:sp macro="" textlink="">
      <xdr:nvSpPr>
        <xdr:cNvPr id="17" name="AutoShape 31">
          <a:extLst>
            <a:ext uri="{FF2B5EF4-FFF2-40B4-BE49-F238E27FC236}">
              <a16:creationId xmlns:a16="http://schemas.microsoft.com/office/drawing/2014/main" id="{00000000-0008-0000-0300-000011000000}"/>
            </a:ext>
          </a:extLst>
        </xdr:cNvPr>
        <xdr:cNvSpPr>
          <a:spLocks noChangeArrowheads="1"/>
        </xdr:cNvSpPr>
      </xdr:nvSpPr>
      <xdr:spPr bwMode="auto">
        <a:xfrm>
          <a:off x="6751320" y="0"/>
          <a:ext cx="775309" cy="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a:lstStyle/>
        <a:p>
          <a:pPr algn="l" rtl="0">
            <a:defRPr sz="1000"/>
          </a:pPr>
          <a:r>
            <a:rPr lang="ja-JP" altLang="en-US" sz="900" b="0" i="0" u="none" strike="noStrike" baseline="0">
              <a:solidFill>
                <a:srgbClr val="000000"/>
              </a:solidFill>
              <a:latin typeface="ＭＳ Ｐゴシック"/>
              <a:ea typeface="ＭＳ Ｐゴシック"/>
            </a:rPr>
            <a:t>合計欄は、小数点以下四捨五入する。</a:t>
          </a:r>
        </a:p>
      </xdr:txBody>
    </xdr:sp>
    <xdr:clientData/>
  </xdr:twoCellAnchor>
  <xdr:twoCellAnchor>
    <xdr:from>
      <xdr:col>19</xdr:col>
      <xdr:colOff>123825</xdr:colOff>
      <xdr:row>0</xdr:row>
      <xdr:rowOff>0</xdr:rowOff>
    </xdr:from>
    <xdr:to>
      <xdr:col>20</xdr:col>
      <xdr:colOff>247650</xdr:colOff>
      <xdr:row>0</xdr:row>
      <xdr:rowOff>0</xdr:rowOff>
    </xdr:to>
    <xdr:sp macro="" textlink="">
      <xdr:nvSpPr>
        <xdr:cNvPr id="18" name="右矢印 28">
          <a:extLst>
            <a:ext uri="{FF2B5EF4-FFF2-40B4-BE49-F238E27FC236}">
              <a16:creationId xmlns:a16="http://schemas.microsoft.com/office/drawing/2014/main" id="{00000000-0008-0000-0300-000012000000}"/>
            </a:ext>
          </a:extLst>
        </xdr:cNvPr>
        <xdr:cNvSpPr>
          <a:spLocks noChangeArrowheads="1"/>
        </xdr:cNvSpPr>
      </xdr:nvSpPr>
      <xdr:spPr bwMode="auto">
        <a:xfrm>
          <a:off x="6477000" y="0"/>
          <a:ext cx="428625" cy="0"/>
        </a:xfrm>
        <a:prstGeom prst="rightArrow">
          <a:avLst>
            <a:gd name="adj1" fmla="val 47407"/>
            <a:gd name="adj2" fmla="val -2147483648"/>
          </a:avLst>
        </a:prstGeom>
        <a:solidFill>
          <a:srgbClr val="FCD5B5"/>
        </a:solidFill>
        <a:ln w="9525" algn="ctr">
          <a:solidFill>
            <a:srgbClr val="000000"/>
          </a:solidFill>
          <a:miter lim="800000"/>
          <a:headEnd/>
          <a:tailEnd/>
        </a:ln>
      </xdr:spPr>
    </xdr:sp>
    <xdr:clientData/>
  </xdr:twoCellAnchor>
  <xdr:twoCellAnchor>
    <xdr:from>
      <xdr:col>17</xdr:col>
      <xdr:colOff>276225</xdr:colOff>
      <xdr:row>0</xdr:row>
      <xdr:rowOff>0</xdr:rowOff>
    </xdr:from>
    <xdr:to>
      <xdr:col>19</xdr:col>
      <xdr:colOff>76200</xdr:colOff>
      <xdr:row>0</xdr:row>
      <xdr:rowOff>0</xdr:rowOff>
    </xdr:to>
    <xdr:sp macro="" textlink="">
      <xdr:nvSpPr>
        <xdr:cNvPr id="19" name="AutoShape 29">
          <a:extLst>
            <a:ext uri="{FF2B5EF4-FFF2-40B4-BE49-F238E27FC236}">
              <a16:creationId xmlns:a16="http://schemas.microsoft.com/office/drawing/2014/main" id="{00000000-0008-0000-0300-000013000000}"/>
            </a:ext>
          </a:extLst>
        </xdr:cNvPr>
        <xdr:cNvSpPr>
          <a:spLocks noChangeArrowheads="1"/>
        </xdr:cNvSpPr>
      </xdr:nvSpPr>
      <xdr:spPr bwMode="auto">
        <a:xfrm>
          <a:off x="5943600" y="0"/>
          <a:ext cx="485775" cy="0"/>
        </a:xfrm>
        <a:prstGeom prst="downArrow">
          <a:avLst>
            <a:gd name="adj1" fmla="val 36843"/>
            <a:gd name="adj2" fmla="val -2147483648"/>
          </a:avLst>
        </a:prstGeom>
        <a:solidFill>
          <a:srgbClr val="FFCC99"/>
        </a:solidFill>
        <a:ln w="9525">
          <a:solidFill>
            <a:srgbClr val="000000"/>
          </a:solidFill>
          <a:miter lim="800000"/>
          <a:headEnd/>
          <a:tailEnd/>
        </a:ln>
      </xdr:spPr>
    </xdr:sp>
    <xdr:clientData/>
  </xdr:twoCellAnchor>
  <xdr:twoCellAnchor>
    <xdr:from>
      <xdr:col>3</xdr:col>
      <xdr:colOff>38100</xdr:colOff>
      <xdr:row>0</xdr:row>
      <xdr:rowOff>0</xdr:rowOff>
    </xdr:from>
    <xdr:to>
      <xdr:col>3</xdr:col>
      <xdr:colOff>219075</xdr:colOff>
      <xdr:row>0</xdr:row>
      <xdr:rowOff>0</xdr:rowOff>
    </xdr:to>
    <xdr:sp macro="" textlink="">
      <xdr:nvSpPr>
        <xdr:cNvPr id="20" name="Rectangle 32">
          <a:extLst>
            <a:ext uri="{FF2B5EF4-FFF2-40B4-BE49-F238E27FC236}">
              <a16:creationId xmlns:a16="http://schemas.microsoft.com/office/drawing/2014/main" id="{00000000-0008-0000-0300-000014000000}"/>
            </a:ext>
          </a:extLst>
        </xdr:cNvPr>
        <xdr:cNvSpPr>
          <a:spLocks noChangeArrowheads="1"/>
        </xdr:cNvSpPr>
      </xdr:nvSpPr>
      <xdr:spPr bwMode="auto">
        <a:xfrm>
          <a:off x="1266825" y="0"/>
          <a:ext cx="1809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257175</xdr:colOff>
      <xdr:row>0</xdr:row>
      <xdr:rowOff>0</xdr:rowOff>
    </xdr:from>
    <xdr:to>
      <xdr:col>4</xdr:col>
      <xdr:colOff>133350</xdr:colOff>
      <xdr:row>0</xdr:row>
      <xdr:rowOff>0</xdr:rowOff>
    </xdr:to>
    <xdr:sp macro="" textlink="">
      <xdr:nvSpPr>
        <xdr:cNvPr id="21" name="Rectangle 33">
          <a:extLst>
            <a:ext uri="{FF2B5EF4-FFF2-40B4-BE49-F238E27FC236}">
              <a16:creationId xmlns:a16="http://schemas.microsoft.com/office/drawing/2014/main" id="{00000000-0008-0000-0300-000015000000}"/>
            </a:ext>
          </a:extLst>
        </xdr:cNvPr>
        <xdr:cNvSpPr>
          <a:spLocks noChangeArrowheads="1"/>
        </xdr:cNvSpPr>
      </xdr:nvSpPr>
      <xdr:spPr bwMode="auto">
        <a:xfrm>
          <a:off x="1485900" y="0"/>
          <a:ext cx="2667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180975</xdr:colOff>
      <xdr:row>0</xdr:row>
      <xdr:rowOff>0</xdr:rowOff>
    </xdr:from>
    <xdr:to>
      <xdr:col>5</xdr:col>
      <xdr:colOff>57150</xdr:colOff>
      <xdr:row>0</xdr:row>
      <xdr:rowOff>0</xdr:rowOff>
    </xdr:to>
    <xdr:sp macro="" textlink="">
      <xdr:nvSpPr>
        <xdr:cNvPr id="22" name="Rectangle 34">
          <a:extLst>
            <a:ext uri="{FF2B5EF4-FFF2-40B4-BE49-F238E27FC236}">
              <a16:creationId xmlns:a16="http://schemas.microsoft.com/office/drawing/2014/main" id="{00000000-0008-0000-0300-000016000000}"/>
            </a:ext>
          </a:extLst>
        </xdr:cNvPr>
        <xdr:cNvSpPr>
          <a:spLocks noChangeArrowheads="1"/>
        </xdr:cNvSpPr>
      </xdr:nvSpPr>
      <xdr:spPr bwMode="auto">
        <a:xfrm>
          <a:off x="1800225" y="0"/>
          <a:ext cx="2667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180975</xdr:colOff>
      <xdr:row>0</xdr:row>
      <xdr:rowOff>0</xdr:rowOff>
    </xdr:from>
    <xdr:to>
      <xdr:col>7</xdr:col>
      <xdr:colOff>57150</xdr:colOff>
      <xdr:row>0</xdr:row>
      <xdr:rowOff>0</xdr:rowOff>
    </xdr:to>
    <xdr:sp macro="" textlink="">
      <xdr:nvSpPr>
        <xdr:cNvPr id="23" name="Rectangle 36">
          <a:extLst>
            <a:ext uri="{FF2B5EF4-FFF2-40B4-BE49-F238E27FC236}">
              <a16:creationId xmlns:a16="http://schemas.microsoft.com/office/drawing/2014/main" id="{00000000-0008-0000-0300-000017000000}"/>
            </a:ext>
          </a:extLst>
        </xdr:cNvPr>
        <xdr:cNvSpPr>
          <a:spLocks noChangeArrowheads="1"/>
        </xdr:cNvSpPr>
      </xdr:nvSpPr>
      <xdr:spPr bwMode="auto">
        <a:xfrm>
          <a:off x="2495550" y="0"/>
          <a:ext cx="1809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0</xdr:row>
      <xdr:rowOff>0</xdr:rowOff>
    </xdr:from>
    <xdr:to>
      <xdr:col>5</xdr:col>
      <xdr:colOff>238125</xdr:colOff>
      <xdr:row>0</xdr:row>
      <xdr:rowOff>0</xdr:rowOff>
    </xdr:to>
    <xdr:sp macro="" textlink="">
      <xdr:nvSpPr>
        <xdr:cNvPr id="24" name="Line 37">
          <a:extLst>
            <a:ext uri="{FF2B5EF4-FFF2-40B4-BE49-F238E27FC236}">
              <a16:creationId xmlns:a16="http://schemas.microsoft.com/office/drawing/2014/main" id="{00000000-0008-0000-0300-000018000000}"/>
            </a:ext>
          </a:extLst>
        </xdr:cNvPr>
        <xdr:cNvSpPr>
          <a:spLocks noChangeShapeType="1"/>
        </xdr:cNvSpPr>
      </xdr:nvSpPr>
      <xdr:spPr bwMode="auto">
        <a:xfrm>
          <a:off x="2114550" y="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0</xdr:row>
      <xdr:rowOff>0</xdr:rowOff>
    </xdr:from>
    <xdr:to>
      <xdr:col>7</xdr:col>
      <xdr:colOff>285750</xdr:colOff>
      <xdr:row>0</xdr:row>
      <xdr:rowOff>0</xdr:rowOff>
    </xdr:to>
    <xdr:sp macro="" textlink="">
      <xdr:nvSpPr>
        <xdr:cNvPr id="25" name="Rectangle 38">
          <a:extLst>
            <a:ext uri="{FF2B5EF4-FFF2-40B4-BE49-F238E27FC236}">
              <a16:creationId xmlns:a16="http://schemas.microsoft.com/office/drawing/2014/main" id="{00000000-0008-0000-0300-000019000000}"/>
            </a:ext>
          </a:extLst>
        </xdr:cNvPr>
        <xdr:cNvSpPr>
          <a:spLocks noChangeArrowheads="1"/>
        </xdr:cNvSpPr>
      </xdr:nvSpPr>
      <xdr:spPr bwMode="auto">
        <a:xfrm>
          <a:off x="2724150" y="0"/>
          <a:ext cx="1809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xdr:colOff>
      <xdr:row>0</xdr:row>
      <xdr:rowOff>0</xdr:rowOff>
    </xdr:from>
    <xdr:to>
      <xdr:col>8</xdr:col>
      <xdr:colOff>209550</xdr:colOff>
      <xdr:row>0</xdr:row>
      <xdr:rowOff>0</xdr:rowOff>
    </xdr:to>
    <xdr:sp macro="" textlink="">
      <xdr:nvSpPr>
        <xdr:cNvPr id="26" name="Rectangle 39">
          <a:extLst>
            <a:ext uri="{FF2B5EF4-FFF2-40B4-BE49-F238E27FC236}">
              <a16:creationId xmlns:a16="http://schemas.microsoft.com/office/drawing/2014/main" id="{00000000-0008-0000-0300-00001A000000}"/>
            </a:ext>
          </a:extLst>
        </xdr:cNvPr>
        <xdr:cNvSpPr>
          <a:spLocks noChangeArrowheads="1"/>
        </xdr:cNvSpPr>
      </xdr:nvSpPr>
      <xdr:spPr bwMode="auto">
        <a:xfrm>
          <a:off x="2952750" y="0"/>
          <a:ext cx="1809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38100</xdr:colOff>
      <xdr:row>0</xdr:row>
      <xdr:rowOff>0</xdr:rowOff>
    </xdr:from>
    <xdr:to>
      <xdr:col>3</xdr:col>
      <xdr:colOff>219075</xdr:colOff>
      <xdr:row>0</xdr:row>
      <xdr:rowOff>0</xdr:rowOff>
    </xdr:to>
    <xdr:sp macro="" textlink="">
      <xdr:nvSpPr>
        <xdr:cNvPr id="27" name="Rectangle 40">
          <a:extLst>
            <a:ext uri="{FF2B5EF4-FFF2-40B4-BE49-F238E27FC236}">
              <a16:creationId xmlns:a16="http://schemas.microsoft.com/office/drawing/2014/main" id="{00000000-0008-0000-0300-00001B000000}"/>
            </a:ext>
          </a:extLst>
        </xdr:cNvPr>
        <xdr:cNvSpPr>
          <a:spLocks noChangeArrowheads="1"/>
        </xdr:cNvSpPr>
      </xdr:nvSpPr>
      <xdr:spPr bwMode="auto">
        <a:xfrm>
          <a:off x="1266825" y="0"/>
          <a:ext cx="1809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257175</xdr:colOff>
      <xdr:row>0</xdr:row>
      <xdr:rowOff>0</xdr:rowOff>
    </xdr:from>
    <xdr:to>
      <xdr:col>4</xdr:col>
      <xdr:colOff>133350</xdr:colOff>
      <xdr:row>0</xdr:row>
      <xdr:rowOff>0</xdr:rowOff>
    </xdr:to>
    <xdr:sp macro="" textlink="">
      <xdr:nvSpPr>
        <xdr:cNvPr id="28" name="Rectangle 41">
          <a:extLst>
            <a:ext uri="{FF2B5EF4-FFF2-40B4-BE49-F238E27FC236}">
              <a16:creationId xmlns:a16="http://schemas.microsoft.com/office/drawing/2014/main" id="{00000000-0008-0000-0300-00001C000000}"/>
            </a:ext>
          </a:extLst>
        </xdr:cNvPr>
        <xdr:cNvSpPr>
          <a:spLocks noChangeArrowheads="1"/>
        </xdr:cNvSpPr>
      </xdr:nvSpPr>
      <xdr:spPr bwMode="auto">
        <a:xfrm>
          <a:off x="1485900" y="0"/>
          <a:ext cx="2667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180975</xdr:colOff>
      <xdr:row>0</xdr:row>
      <xdr:rowOff>0</xdr:rowOff>
    </xdr:from>
    <xdr:to>
      <xdr:col>5</xdr:col>
      <xdr:colOff>57150</xdr:colOff>
      <xdr:row>0</xdr:row>
      <xdr:rowOff>0</xdr:rowOff>
    </xdr:to>
    <xdr:sp macro="" textlink="">
      <xdr:nvSpPr>
        <xdr:cNvPr id="29" name="Rectangle 42">
          <a:extLst>
            <a:ext uri="{FF2B5EF4-FFF2-40B4-BE49-F238E27FC236}">
              <a16:creationId xmlns:a16="http://schemas.microsoft.com/office/drawing/2014/main" id="{00000000-0008-0000-0300-00001D000000}"/>
            </a:ext>
          </a:extLst>
        </xdr:cNvPr>
        <xdr:cNvSpPr>
          <a:spLocks noChangeArrowheads="1"/>
        </xdr:cNvSpPr>
      </xdr:nvSpPr>
      <xdr:spPr bwMode="auto">
        <a:xfrm>
          <a:off x="1800225" y="0"/>
          <a:ext cx="2667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266700</xdr:colOff>
      <xdr:row>0</xdr:row>
      <xdr:rowOff>0</xdr:rowOff>
    </xdr:from>
    <xdr:to>
      <xdr:col>6</xdr:col>
      <xdr:colOff>142875</xdr:colOff>
      <xdr:row>0</xdr:row>
      <xdr:rowOff>0</xdr:rowOff>
    </xdr:to>
    <xdr:sp macro="" textlink="">
      <xdr:nvSpPr>
        <xdr:cNvPr id="30" name="Rectangle 43">
          <a:extLst>
            <a:ext uri="{FF2B5EF4-FFF2-40B4-BE49-F238E27FC236}">
              <a16:creationId xmlns:a16="http://schemas.microsoft.com/office/drawing/2014/main" id="{00000000-0008-0000-0300-00001E000000}"/>
            </a:ext>
          </a:extLst>
        </xdr:cNvPr>
        <xdr:cNvSpPr>
          <a:spLocks noChangeArrowheads="1"/>
        </xdr:cNvSpPr>
      </xdr:nvSpPr>
      <xdr:spPr bwMode="auto">
        <a:xfrm>
          <a:off x="2276475" y="0"/>
          <a:ext cx="1809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180975</xdr:colOff>
      <xdr:row>0</xdr:row>
      <xdr:rowOff>0</xdr:rowOff>
    </xdr:from>
    <xdr:to>
      <xdr:col>7</xdr:col>
      <xdr:colOff>57150</xdr:colOff>
      <xdr:row>0</xdr:row>
      <xdr:rowOff>0</xdr:rowOff>
    </xdr:to>
    <xdr:sp macro="" textlink="">
      <xdr:nvSpPr>
        <xdr:cNvPr id="31" name="Rectangle 44">
          <a:extLst>
            <a:ext uri="{FF2B5EF4-FFF2-40B4-BE49-F238E27FC236}">
              <a16:creationId xmlns:a16="http://schemas.microsoft.com/office/drawing/2014/main" id="{00000000-0008-0000-0300-00001F000000}"/>
            </a:ext>
          </a:extLst>
        </xdr:cNvPr>
        <xdr:cNvSpPr>
          <a:spLocks noChangeArrowheads="1"/>
        </xdr:cNvSpPr>
      </xdr:nvSpPr>
      <xdr:spPr bwMode="auto">
        <a:xfrm>
          <a:off x="2495550" y="0"/>
          <a:ext cx="1809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0</xdr:row>
      <xdr:rowOff>0</xdr:rowOff>
    </xdr:from>
    <xdr:to>
      <xdr:col>5</xdr:col>
      <xdr:colOff>238125</xdr:colOff>
      <xdr:row>0</xdr:row>
      <xdr:rowOff>0</xdr:rowOff>
    </xdr:to>
    <xdr:sp macro="" textlink="">
      <xdr:nvSpPr>
        <xdr:cNvPr id="32" name="Line 45">
          <a:extLst>
            <a:ext uri="{FF2B5EF4-FFF2-40B4-BE49-F238E27FC236}">
              <a16:creationId xmlns:a16="http://schemas.microsoft.com/office/drawing/2014/main" id="{00000000-0008-0000-0300-000020000000}"/>
            </a:ext>
          </a:extLst>
        </xdr:cNvPr>
        <xdr:cNvSpPr>
          <a:spLocks noChangeShapeType="1"/>
        </xdr:cNvSpPr>
      </xdr:nvSpPr>
      <xdr:spPr bwMode="auto">
        <a:xfrm>
          <a:off x="2114550" y="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0</xdr:row>
      <xdr:rowOff>0</xdr:rowOff>
    </xdr:from>
    <xdr:to>
      <xdr:col>7</xdr:col>
      <xdr:colOff>285750</xdr:colOff>
      <xdr:row>0</xdr:row>
      <xdr:rowOff>0</xdr:rowOff>
    </xdr:to>
    <xdr:sp macro="" textlink="">
      <xdr:nvSpPr>
        <xdr:cNvPr id="33" name="Rectangle 46">
          <a:extLst>
            <a:ext uri="{FF2B5EF4-FFF2-40B4-BE49-F238E27FC236}">
              <a16:creationId xmlns:a16="http://schemas.microsoft.com/office/drawing/2014/main" id="{00000000-0008-0000-0300-000021000000}"/>
            </a:ext>
          </a:extLst>
        </xdr:cNvPr>
        <xdr:cNvSpPr>
          <a:spLocks noChangeArrowheads="1"/>
        </xdr:cNvSpPr>
      </xdr:nvSpPr>
      <xdr:spPr bwMode="auto">
        <a:xfrm>
          <a:off x="2724150" y="0"/>
          <a:ext cx="1809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xdr:colOff>
      <xdr:row>0</xdr:row>
      <xdr:rowOff>0</xdr:rowOff>
    </xdr:from>
    <xdr:to>
      <xdr:col>8</xdr:col>
      <xdr:colOff>209550</xdr:colOff>
      <xdr:row>0</xdr:row>
      <xdr:rowOff>0</xdr:rowOff>
    </xdr:to>
    <xdr:sp macro="" textlink="">
      <xdr:nvSpPr>
        <xdr:cNvPr id="34" name="Rectangle 47">
          <a:extLst>
            <a:ext uri="{FF2B5EF4-FFF2-40B4-BE49-F238E27FC236}">
              <a16:creationId xmlns:a16="http://schemas.microsoft.com/office/drawing/2014/main" id="{00000000-0008-0000-0300-000022000000}"/>
            </a:ext>
          </a:extLst>
        </xdr:cNvPr>
        <xdr:cNvSpPr>
          <a:spLocks noChangeArrowheads="1"/>
        </xdr:cNvSpPr>
      </xdr:nvSpPr>
      <xdr:spPr bwMode="auto">
        <a:xfrm>
          <a:off x="2952750" y="0"/>
          <a:ext cx="180975"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35" name="AutoShape 48">
          <a:extLst>
            <a:ext uri="{FF2B5EF4-FFF2-40B4-BE49-F238E27FC236}">
              <a16:creationId xmlns:a16="http://schemas.microsoft.com/office/drawing/2014/main" id="{00000000-0008-0000-0300-000023000000}"/>
            </a:ext>
          </a:extLst>
        </xdr:cNvPr>
        <xdr:cNvSpPr>
          <a:spLocks/>
        </xdr:cNvSpPr>
      </xdr:nvSpPr>
      <xdr:spPr bwMode="auto">
        <a:xfrm>
          <a:off x="0"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112395</xdr:colOff>
      <xdr:row>0</xdr:row>
      <xdr:rowOff>0</xdr:rowOff>
    </xdr:from>
    <xdr:to>
      <xdr:col>4</xdr:col>
      <xdr:colOff>320248</xdr:colOff>
      <xdr:row>0</xdr:row>
      <xdr:rowOff>0</xdr:rowOff>
    </xdr:to>
    <xdr:sp macro="" textlink="">
      <xdr:nvSpPr>
        <xdr:cNvPr id="36" name="Rectangle 49">
          <a:extLst>
            <a:ext uri="{FF2B5EF4-FFF2-40B4-BE49-F238E27FC236}">
              <a16:creationId xmlns:a16="http://schemas.microsoft.com/office/drawing/2014/main" id="{00000000-0008-0000-0300-000024000000}"/>
            </a:ext>
          </a:extLst>
        </xdr:cNvPr>
        <xdr:cNvSpPr>
          <a:spLocks noChangeArrowheads="1"/>
        </xdr:cNvSpPr>
      </xdr:nvSpPr>
      <xdr:spPr bwMode="auto">
        <a:xfrm>
          <a:off x="1731645" y="0"/>
          <a:ext cx="20785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112395</xdr:colOff>
      <xdr:row>0</xdr:row>
      <xdr:rowOff>0</xdr:rowOff>
    </xdr:from>
    <xdr:to>
      <xdr:col>4</xdr:col>
      <xdr:colOff>320248</xdr:colOff>
      <xdr:row>0</xdr:row>
      <xdr:rowOff>0</xdr:rowOff>
    </xdr:to>
    <xdr:sp macro="" textlink="">
      <xdr:nvSpPr>
        <xdr:cNvPr id="37" name="Rectangle 50">
          <a:extLst>
            <a:ext uri="{FF2B5EF4-FFF2-40B4-BE49-F238E27FC236}">
              <a16:creationId xmlns:a16="http://schemas.microsoft.com/office/drawing/2014/main" id="{00000000-0008-0000-0300-000025000000}"/>
            </a:ext>
          </a:extLst>
        </xdr:cNvPr>
        <xdr:cNvSpPr>
          <a:spLocks noChangeArrowheads="1"/>
        </xdr:cNvSpPr>
      </xdr:nvSpPr>
      <xdr:spPr bwMode="auto">
        <a:xfrm>
          <a:off x="1731645" y="0"/>
          <a:ext cx="20785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6</xdr:row>
      <xdr:rowOff>685800</xdr:rowOff>
    </xdr:from>
    <xdr:to>
      <xdr:col>10</xdr:col>
      <xdr:colOff>0</xdr:colOff>
      <xdr:row>6</xdr:row>
      <xdr:rowOff>914400</xdr:rowOff>
    </xdr:to>
    <xdr:sp macro="" textlink="">
      <xdr:nvSpPr>
        <xdr:cNvPr id="2" name="Rectangle 304">
          <a:extLst>
            <a:ext uri="{FF2B5EF4-FFF2-40B4-BE49-F238E27FC236}">
              <a16:creationId xmlns:a16="http://schemas.microsoft.com/office/drawing/2014/main" id="{00000000-0008-0000-0400-000002000000}"/>
            </a:ext>
          </a:extLst>
        </xdr:cNvPr>
        <xdr:cNvSpPr>
          <a:spLocks noChangeArrowheads="1"/>
        </xdr:cNvSpPr>
      </xdr:nvSpPr>
      <xdr:spPr bwMode="auto">
        <a:xfrm>
          <a:off x="8755380" y="1836420"/>
          <a:ext cx="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№14・15入力省略</a:t>
          </a:r>
        </a:p>
      </xdr:txBody>
    </xdr:sp>
    <xdr:clientData/>
  </xdr:twoCellAnchor>
  <xdr:twoCellAnchor>
    <xdr:from>
      <xdr:col>10</xdr:col>
      <xdr:colOff>0</xdr:colOff>
      <xdr:row>6</xdr:row>
      <xdr:rowOff>685800</xdr:rowOff>
    </xdr:from>
    <xdr:to>
      <xdr:col>10</xdr:col>
      <xdr:colOff>0</xdr:colOff>
      <xdr:row>6</xdr:row>
      <xdr:rowOff>914400</xdr:rowOff>
    </xdr:to>
    <xdr:sp macro="" textlink="">
      <xdr:nvSpPr>
        <xdr:cNvPr id="5" name="Rectangle 304">
          <a:extLst>
            <a:ext uri="{FF2B5EF4-FFF2-40B4-BE49-F238E27FC236}">
              <a16:creationId xmlns:a16="http://schemas.microsoft.com/office/drawing/2014/main" id="{00000000-0008-0000-0400-000005000000}"/>
            </a:ext>
          </a:extLst>
        </xdr:cNvPr>
        <xdr:cNvSpPr>
          <a:spLocks noChangeArrowheads="1"/>
        </xdr:cNvSpPr>
      </xdr:nvSpPr>
      <xdr:spPr bwMode="auto">
        <a:xfrm>
          <a:off x="9801225" y="1847850"/>
          <a:ext cx="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№14・15入力省略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a:lstStyle/>
    </a:spDef>
    <a:lnDef>
      <a:spPr bwMode="auto">
        <a:xfrm>
          <a:off x="0" y="0"/>
          <a:ext cx="1" cy="1"/>
        </a:xfrm>
        <a:custGeom>
          <a:avLst/>
          <a:gdLst/>
          <a:ahLst/>
          <a:cxnLst/>
          <a:rect l="0" t="0" r="0" b="0"/>
          <a:pathLst/>
        </a:custGeom>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97"/>
  <sheetViews>
    <sheetView showGridLines="0" tabSelected="1" view="pageBreakPreview" zoomScale="85" zoomScaleNormal="75" zoomScaleSheetLayoutView="85" workbookViewId="0">
      <selection activeCell="F298" sqref="F298:G298"/>
    </sheetView>
  </sheetViews>
  <sheetFormatPr defaultColWidth="9" defaultRowHeight="15"/>
  <cols>
    <col min="1" max="1" width="6.44140625" style="8" customWidth="1"/>
    <col min="2" max="2" width="7.21875" style="8" customWidth="1"/>
    <col min="3" max="3" width="4" style="8" customWidth="1"/>
    <col min="4" max="4" width="7.44140625" style="8" customWidth="1"/>
    <col min="5" max="6" width="4.5546875" style="8" customWidth="1"/>
    <col min="7" max="7" width="5.109375" style="8" customWidth="1"/>
    <col min="8" max="9" width="7.77734375" style="8" customWidth="1"/>
    <col min="10" max="10" width="4.88671875" style="8" customWidth="1"/>
    <col min="11" max="11" width="5" style="8" customWidth="1"/>
    <col min="12" max="12" width="5.44140625" style="8" customWidth="1"/>
    <col min="13" max="13" width="5.109375" style="8" customWidth="1"/>
    <col min="14" max="14" width="4.77734375" style="8" customWidth="1"/>
    <col min="15" max="15" width="4.6640625" style="11" customWidth="1"/>
    <col min="16" max="16" width="4.88671875" style="11" customWidth="1"/>
    <col min="17" max="17" width="4.88671875" style="8" customWidth="1"/>
    <col min="18" max="18" width="4.6640625" style="8" customWidth="1"/>
    <col min="19" max="19" width="4" style="8" customWidth="1"/>
    <col min="20" max="20" width="5" style="8" customWidth="1"/>
    <col min="21" max="21" width="7" style="8" customWidth="1"/>
    <col min="22" max="22" width="4" style="8" customWidth="1"/>
    <col min="23" max="23" width="5.77734375" style="8" customWidth="1"/>
    <col min="24" max="24" width="4" style="8" customWidth="1"/>
    <col min="25" max="25" width="4.88671875" style="8" customWidth="1"/>
    <col min="26" max="28" width="4" style="8" customWidth="1"/>
    <col min="29" max="29" width="7.109375" style="8" customWidth="1"/>
    <col min="30" max="30" width="9.44140625" style="8" customWidth="1"/>
    <col min="31" max="31" width="11.6640625" style="8" customWidth="1"/>
    <col min="32" max="32" width="9" style="8" customWidth="1"/>
    <col min="33" max="33" width="12.21875" style="8" customWidth="1"/>
    <col min="34" max="40" width="9" style="8" customWidth="1"/>
    <col min="41" max="16384" width="9" style="8"/>
  </cols>
  <sheetData>
    <row r="1" spans="1:36">
      <c r="AE1" s="16"/>
    </row>
    <row r="2" spans="1:36" ht="44.4" customHeight="1">
      <c r="A2" s="1044" t="s">
        <v>60</v>
      </c>
      <c r="B2" s="1044"/>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277"/>
      <c r="AE2" s="53"/>
      <c r="AF2" s="53"/>
      <c r="AG2" s="8" t="s">
        <v>158</v>
      </c>
    </row>
    <row r="3" spans="1:36" ht="15.6" customHeight="1" thickBot="1">
      <c r="A3" s="1044" t="s">
        <v>492</v>
      </c>
      <c r="B3" s="1044"/>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4"/>
      <c r="AB3" s="1044"/>
      <c r="AC3" s="1044"/>
      <c r="AD3" s="277"/>
      <c r="AE3" s="53"/>
      <c r="AF3" s="53"/>
      <c r="AG3" s="8" t="s">
        <v>159</v>
      </c>
      <c r="AJ3" s="8" t="s">
        <v>322</v>
      </c>
    </row>
    <row r="4" spans="1:36" ht="36" customHeight="1">
      <c r="A4" s="14"/>
      <c r="B4" s="1045" t="s">
        <v>667</v>
      </c>
      <c r="C4" s="1046"/>
      <c r="D4" s="1046"/>
      <c r="E4" s="1046"/>
      <c r="F4" s="1046"/>
      <c r="G4" s="1046"/>
      <c r="H4" s="1046"/>
      <c r="I4" s="1046"/>
      <c r="J4" s="1046"/>
      <c r="K4" s="1046"/>
      <c r="L4" s="1046"/>
      <c r="M4" s="1046"/>
      <c r="N4" s="1046"/>
      <c r="O4" s="1047"/>
      <c r="P4" s="14"/>
      <c r="Q4" s="14"/>
      <c r="R4" s="14"/>
      <c r="S4" s="14"/>
      <c r="T4" s="14"/>
      <c r="U4" s="14"/>
      <c r="V4" s="14"/>
      <c r="W4" s="14"/>
      <c r="X4" s="14"/>
      <c r="Y4" s="32"/>
      <c r="Z4" s="14"/>
      <c r="AB4" s="183"/>
      <c r="AC4" s="182" t="s">
        <v>675</v>
      </c>
      <c r="AD4" s="292" t="s">
        <v>674</v>
      </c>
      <c r="AE4" s="169"/>
      <c r="AF4" s="169"/>
      <c r="AG4" s="8" t="s">
        <v>160</v>
      </c>
      <c r="AJ4" s="33" t="s">
        <v>323</v>
      </c>
    </row>
    <row r="5" spans="1:36" ht="30.6" customHeight="1">
      <c r="B5" s="1048"/>
      <c r="C5" s="1049"/>
      <c r="D5" s="1049"/>
      <c r="E5" s="1049"/>
      <c r="F5" s="1049"/>
      <c r="G5" s="1049"/>
      <c r="H5" s="1049"/>
      <c r="I5" s="1049"/>
      <c r="J5" s="1049"/>
      <c r="K5" s="1049"/>
      <c r="L5" s="1049"/>
      <c r="M5" s="1049"/>
      <c r="N5" s="1049"/>
      <c r="O5" s="1050"/>
      <c r="Q5" s="34" t="s">
        <v>369</v>
      </c>
      <c r="R5" s="35"/>
      <c r="S5" s="1054"/>
      <c r="T5" s="1054"/>
      <c r="U5" s="1054"/>
      <c r="V5" s="36"/>
      <c r="W5" s="36"/>
      <c r="X5" s="36"/>
      <c r="Y5" s="36"/>
      <c r="Z5" s="36"/>
      <c r="AA5" s="36"/>
      <c r="AB5" s="36"/>
      <c r="AC5" s="36"/>
      <c r="AD5" s="121"/>
      <c r="AE5" s="31" t="str">
        <f>IF(COUNTIF(S5,"")&gt;=1,"未入力","")</f>
        <v>未入力</v>
      </c>
      <c r="AF5" s="31"/>
      <c r="AG5" s="8" t="s">
        <v>161</v>
      </c>
      <c r="AJ5" s="8" t="s">
        <v>324</v>
      </c>
    </row>
    <row r="6" spans="1:36" ht="30.75" customHeight="1">
      <c r="A6" s="37"/>
      <c r="B6" s="1048"/>
      <c r="C6" s="1049"/>
      <c r="D6" s="1049"/>
      <c r="E6" s="1049"/>
      <c r="F6" s="1049"/>
      <c r="G6" s="1049"/>
      <c r="H6" s="1049"/>
      <c r="I6" s="1049"/>
      <c r="J6" s="1049"/>
      <c r="K6" s="1049"/>
      <c r="L6" s="1049"/>
      <c r="M6" s="1049"/>
      <c r="N6" s="1049"/>
      <c r="O6" s="1050"/>
      <c r="Q6" s="35" t="s">
        <v>61</v>
      </c>
      <c r="R6" s="35"/>
      <c r="S6" s="1036"/>
      <c r="T6" s="1036"/>
      <c r="U6" s="1036"/>
      <c r="V6" s="1036"/>
      <c r="W6" s="1036"/>
      <c r="X6" s="1036"/>
      <c r="Y6" s="1036"/>
      <c r="Z6" s="1036"/>
      <c r="AA6" s="1036"/>
      <c r="AB6" s="1036"/>
      <c r="AC6" s="1036"/>
      <c r="AD6" s="79"/>
      <c r="AE6" s="31" t="str">
        <f>IF(COUNTIF(S6,"")&gt;=1,"未入力","")</f>
        <v>未入力</v>
      </c>
      <c r="AF6" s="31"/>
      <c r="AG6" s="8" t="s">
        <v>167</v>
      </c>
      <c r="AJ6" s="8" t="s">
        <v>299</v>
      </c>
    </row>
    <row r="7" spans="1:36" ht="30.75" customHeight="1" thickBot="1">
      <c r="A7" s="37"/>
      <c r="B7" s="1051"/>
      <c r="C7" s="1052"/>
      <c r="D7" s="1052"/>
      <c r="E7" s="1052"/>
      <c r="F7" s="1052"/>
      <c r="G7" s="1052"/>
      <c r="H7" s="1052"/>
      <c r="I7" s="1052"/>
      <c r="J7" s="1052"/>
      <c r="K7" s="1052"/>
      <c r="L7" s="1052"/>
      <c r="M7" s="1052"/>
      <c r="N7" s="1052"/>
      <c r="O7" s="1053"/>
      <c r="Q7" s="35" t="s">
        <v>150</v>
      </c>
      <c r="R7" s="35"/>
      <c r="S7" s="324"/>
      <c r="T7" s="324"/>
      <c r="U7" s="324"/>
      <c r="V7" s="324"/>
      <c r="W7" s="324"/>
      <c r="X7" s="324"/>
      <c r="Y7" s="324"/>
      <c r="Z7" s="324"/>
      <c r="AA7" s="324"/>
      <c r="AB7" s="324"/>
      <c r="AC7" s="324"/>
      <c r="AD7" s="79"/>
      <c r="AE7" s="31" t="str">
        <f>IF(COUNTIF(S7,"")&gt;=1,"未入力","")</f>
        <v>未入力</v>
      </c>
      <c r="AF7" s="31"/>
      <c r="AG7" s="8" t="s">
        <v>166</v>
      </c>
      <c r="AJ7" s="8" t="s">
        <v>325</v>
      </c>
    </row>
    <row r="8" spans="1:36" ht="30.75" customHeight="1">
      <c r="B8" s="8" t="s">
        <v>492</v>
      </c>
      <c r="Q8" s="387" t="s">
        <v>669</v>
      </c>
      <c r="R8" s="387"/>
      <c r="S8" s="324"/>
      <c r="T8" s="324"/>
      <c r="U8" s="324"/>
      <c r="V8" s="324"/>
      <c r="W8" s="327" t="s">
        <v>670</v>
      </c>
      <c r="X8" s="327"/>
      <c r="Y8" s="1057"/>
      <c r="Z8" s="1057"/>
      <c r="AA8" s="1057"/>
      <c r="AB8" s="1057"/>
      <c r="AC8" s="1057"/>
      <c r="AD8" s="293"/>
      <c r="AE8" s="31" t="str">
        <f>IF(COUNTA(S8,Y8)&lt;&gt;2,"未入力","")</f>
        <v>未入力</v>
      </c>
      <c r="AF8" s="31"/>
      <c r="AG8" s="38">
        <v>0</v>
      </c>
      <c r="AH8" s="38" t="s">
        <v>172</v>
      </c>
      <c r="AJ8" s="8" t="s">
        <v>326</v>
      </c>
    </row>
    <row r="9" spans="1:36" ht="45.6" customHeight="1">
      <c r="A9" s="582" t="s">
        <v>465</v>
      </c>
      <c r="B9" s="582"/>
      <c r="C9" s="582"/>
      <c r="D9" s="582"/>
      <c r="E9" s="582"/>
      <c r="F9" s="582"/>
      <c r="G9" s="582"/>
      <c r="H9" s="582"/>
      <c r="I9" s="582"/>
      <c r="J9" s="582"/>
      <c r="K9" s="582"/>
      <c r="L9" s="582"/>
      <c r="M9" s="582"/>
      <c r="N9" s="582"/>
      <c r="O9" s="582"/>
      <c r="P9" s="582"/>
      <c r="Q9" s="582"/>
      <c r="R9" s="582"/>
      <c r="S9" s="582"/>
      <c r="T9" s="582"/>
      <c r="U9" s="582"/>
      <c r="V9" s="582"/>
      <c r="W9" s="582"/>
      <c r="X9" s="582"/>
      <c r="Y9" s="582"/>
      <c r="Z9" s="582"/>
      <c r="AA9" s="582"/>
      <c r="AB9" s="582"/>
      <c r="AC9" s="582"/>
      <c r="AD9" s="278"/>
      <c r="AE9" s="31"/>
      <c r="AF9" s="31"/>
      <c r="AG9" s="8">
        <v>1</v>
      </c>
      <c r="AH9" s="38" t="s">
        <v>251</v>
      </c>
      <c r="AJ9" s="8" t="s">
        <v>327</v>
      </c>
    </row>
    <row r="10" spans="1:36" ht="57.75" customHeight="1">
      <c r="A10" s="361" t="s">
        <v>61</v>
      </c>
      <c r="B10" s="362"/>
      <c r="C10" s="1028">
        <f>S6</f>
        <v>0</v>
      </c>
      <c r="D10" s="1029"/>
      <c r="E10" s="1029"/>
      <c r="F10" s="1029"/>
      <c r="G10" s="1029"/>
      <c r="H10" s="1029"/>
      <c r="I10" s="1029"/>
      <c r="J10" s="1029"/>
      <c r="K10" s="1029"/>
      <c r="L10" s="1029"/>
      <c r="M10" s="1029"/>
      <c r="N10" s="1029"/>
      <c r="O10" s="1029"/>
      <c r="P10" s="1029"/>
      <c r="Q10" s="1029"/>
      <c r="R10" s="1029"/>
      <c r="S10" s="1029"/>
      <c r="T10" s="1029"/>
      <c r="U10" s="1029"/>
      <c r="V10" s="1029"/>
      <c r="W10" s="1029"/>
      <c r="X10" s="1029"/>
      <c r="Y10" s="1029"/>
      <c r="Z10" s="1029"/>
      <c r="AA10" s="1029"/>
      <c r="AB10" s="1029"/>
      <c r="AC10" s="1030"/>
      <c r="AD10" s="294"/>
      <c r="AE10" s="31" t="str">
        <f>IF(COUNTIF(C10,"")&gt;=1,"未入力","")</f>
        <v/>
      </c>
      <c r="AF10" s="31"/>
      <c r="AG10" s="8">
        <v>2</v>
      </c>
      <c r="AH10" s="38" t="s">
        <v>252</v>
      </c>
      <c r="AJ10" s="8" t="s">
        <v>328</v>
      </c>
    </row>
    <row r="11" spans="1:36" ht="57.75" customHeight="1">
      <c r="A11" s="326" t="s">
        <v>62</v>
      </c>
      <c r="B11" s="327"/>
      <c r="C11" s="326"/>
      <c r="D11" s="327"/>
      <c r="E11" s="321"/>
      <c r="F11" s="321"/>
      <c r="G11" s="321"/>
      <c r="H11" s="321"/>
      <c r="I11" s="321"/>
      <c r="J11" s="359" t="s">
        <v>63</v>
      </c>
      <c r="K11" s="359"/>
      <c r="L11" s="360"/>
      <c r="M11" s="361" t="s">
        <v>64</v>
      </c>
      <c r="N11" s="362"/>
      <c r="O11" s="362"/>
      <c r="P11" s="363"/>
      <c r="Q11" s="326"/>
      <c r="R11" s="327"/>
      <c r="S11" s="321"/>
      <c r="T11" s="321"/>
      <c r="U11" s="1"/>
      <c r="V11" s="41" t="s">
        <v>126</v>
      </c>
      <c r="W11" s="1"/>
      <c r="X11" s="41" t="s">
        <v>162</v>
      </c>
      <c r="Y11" s="1"/>
      <c r="Z11" s="41" t="s">
        <v>127</v>
      </c>
      <c r="AA11" s="327"/>
      <c r="AB11" s="327"/>
      <c r="AC11" s="328"/>
      <c r="AD11" s="10"/>
      <c r="AE11" s="31" t="str">
        <f>IF(COUNTIF(E11,"")&gt;=1,"未入力","")</f>
        <v>未入力</v>
      </c>
      <c r="AF11" s="31" t="str">
        <f>IF(COUNTA(S11,U11,W11,Y11)&lt;&gt;4,"未入力","")</f>
        <v>未入力</v>
      </c>
      <c r="AG11" s="8">
        <v>3</v>
      </c>
      <c r="AH11" s="38" t="s">
        <v>253</v>
      </c>
      <c r="AJ11" s="8" t="s">
        <v>329</v>
      </c>
    </row>
    <row r="12" spans="1:36" ht="28.5" customHeight="1">
      <c r="A12" s="464" t="s">
        <v>31</v>
      </c>
      <c r="B12" s="465"/>
      <c r="C12" s="40" t="s">
        <v>129</v>
      </c>
      <c r="D12" s="18"/>
      <c r="E12" s="41" t="s">
        <v>163</v>
      </c>
      <c r="F12" s="1034"/>
      <c r="G12" s="1034"/>
      <c r="H12" s="362"/>
      <c r="I12" s="362"/>
      <c r="J12" s="362"/>
      <c r="K12" s="362"/>
      <c r="L12" s="362"/>
      <c r="M12" s="362"/>
      <c r="N12" s="362"/>
      <c r="O12" s="362"/>
      <c r="P12" s="362"/>
      <c r="Q12" s="362"/>
      <c r="R12" s="362"/>
      <c r="S12" s="362"/>
      <c r="T12" s="362"/>
      <c r="U12" s="362"/>
      <c r="V12" s="362"/>
      <c r="W12" s="362"/>
      <c r="X12" s="362"/>
      <c r="Y12" s="362"/>
      <c r="Z12" s="362"/>
      <c r="AA12" s="362"/>
      <c r="AB12" s="362"/>
      <c r="AC12" s="363"/>
      <c r="AD12" s="10"/>
      <c r="AE12" s="31" t="str">
        <f>IF(COUNTA(D12,F12)&lt;&gt;2,"未入力","")</f>
        <v>未入力</v>
      </c>
      <c r="AF12" s="31"/>
      <c r="AG12" s="8">
        <v>4</v>
      </c>
      <c r="AH12" s="38" t="s">
        <v>254</v>
      </c>
      <c r="AJ12" s="8" t="s">
        <v>330</v>
      </c>
    </row>
    <row r="13" spans="1:36" ht="28.5" customHeight="1">
      <c r="A13" s="470"/>
      <c r="B13" s="471"/>
      <c r="C13" s="1035"/>
      <c r="D13" s="1036"/>
      <c r="E13" s="1036"/>
      <c r="F13" s="1036"/>
      <c r="G13" s="1036"/>
      <c r="H13" s="1036"/>
      <c r="I13" s="1036"/>
      <c r="J13" s="1036"/>
      <c r="K13" s="1036"/>
      <c r="L13" s="1036"/>
      <c r="M13" s="1036"/>
      <c r="N13" s="1036"/>
      <c r="O13" s="1036"/>
      <c r="P13" s="1036"/>
      <c r="Q13" s="1055"/>
      <c r="R13" s="1055"/>
      <c r="S13" s="1055"/>
      <c r="T13" s="1055"/>
      <c r="U13" s="1055"/>
      <c r="V13" s="1055"/>
      <c r="W13" s="1055"/>
      <c r="X13" s="1055"/>
      <c r="Y13" s="1055"/>
      <c r="Z13" s="1055"/>
      <c r="AA13" s="1055"/>
      <c r="AB13" s="1055"/>
      <c r="AC13" s="1056"/>
      <c r="AD13" s="79"/>
      <c r="AE13" s="31" t="str">
        <f>IF(COUNTIF(C13,"")&gt;=1,"未入力","")</f>
        <v>未入力</v>
      </c>
      <c r="AF13" s="31"/>
      <c r="AG13" s="8">
        <v>5</v>
      </c>
      <c r="AH13" s="38" t="s">
        <v>255</v>
      </c>
      <c r="AJ13" s="8" t="s">
        <v>331</v>
      </c>
    </row>
    <row r="14" spans="1:36" ht="28.5" customHeight="1">
      <c r="A14" s="364" t="s">
        <v>65</v>
      </c>
      <c r="B14" s="366"/>
      <c r="C14" s="606"/>
      <c r="D14" s="607"/>
      <c r="E14" s="607"/>
      <c r="F14" s="607"/>
      <c r="G14" s="607"/>
      <c r="H14" s="607"/>
      <c r="I14" s="607"/>
      <c r="J14" s="362"/>
      <c r="K14" s="1042"/>
      <c r="L14" s="363"/>
      <c r="M14" s="408" t="s">
        <v>575</v>
      </c>
      <c r="N14" s="409"/>
      <c r="O14" s="409"/>
      <c r="P14" s="908"/>
      <c r="Q14" s="476" t="s">
        <v>164</v>
      </c>
      <c r="R14" s="1024"/>
      <c r="S14" s="1024"/>
      <c r="T14" s="1041"/>
      <c r="U14" s="1041"/>
      <c r="V14" s="43" t="s">
        <v>555</v>
      </c>
      <c r="W14" s="1041"/>
      <c r="X14" s="1041"/>
      <c r="Y14" s="43" t="s">
        <v>165</v>
      </c>
      <c r="Z14" s="1041"/>
      <c r="AA14" s="1041"/>
      <c r="AB14" s="1024"/>
      <c r="AC14" s="1013"/>
      <c r="AD14" s="265"/>
      <c r="AE14" s="31" t="str">
        <f>IF(COUNTIF(C14,"")&gt;=1,"未入力","")</f>
        <v>未入力</v>
      </c>
      <c r="AF14" s="31" t="str">
        <f>IF(COUNTA(T14,W14,Z14)&lt;&gt;3,"未入力","")</f>
        <v>未入力</v>
      </c>
      <c r="AG14" s="8">
        <v>6</v>
      </c>
      <c r="AH14" s="38" t="s">
        <v>256</v>
      </c>
      <c r="AJ14" s="8" t="s">
        <v>332</v>
      </c>
    </row>
    <row r="15" spans="1:36" ht="28.5" customHeight="1">
      <c r="A15" s="367"/>
      <c r="B15" s="369"/>
      <c r="C15" s="1035"/>
      <c r="D15" s="1036"/>
      <c r="E15" s="1036"/>
      <c r="F15" s="1036"/>
      <c r="G15" s="1036"/>
      <c r="H15" s="1036"/>
      <c r="I15" s="1036"/>
      <c r="J15" s="1043"/>
      <c r="K15" s="1043"/>
      <c r="L15" s="369"/>
      <c r="M15" s="410"/>
      <c r="N15" s="411"/>
      <c r="O15" s="411"/>
      <c r="P15" s="1027"/>
      <c r="Q15" s="470"/>
      <c r="R15" s="471"/>
      <c r="S15" s="471"/>
      <c r="T15" s="1023"/>
      <c r="U15" s="1023"/>
      <c r="V15" s="44"/>
      <c r="W15" s="1023"/>
      <c r="X15" s="1023"/>
      <c r="Y15" s="44"/>
      <c r="Z15" s="1023"/>
      <c r="AA15" s="1023"/>
      <c r="AB15" s="1024"/>
      <c r="AC15" s="1013"/>
      <c r="AD15" s="265"/>
      <c r="AE15" s="31"/>
      <c r="AF15" s="31"/>
      <c r="AG15" s="8">
        <v>7</v>
      </c>
      <c r="AH15" s="38" t="s">
        <v>257</v>
      </c>
      <c r="AJ15" s="8" t="s">
        <v>333</v>
      </c>
    </row>
    <row r="16" spans="1:36" ht="57.75" customHeight="1">
      <c r="A16" s="593" t="s">
        <v>66</v>
      </c>
      <c r="B16" s="616"/>
      <c r="C16" s="1038"/>
      <c r="D16" s="1038"/>
      <c r="E16" s="1038"/>
      <c r="F16" s="1038"/>
      <c r="G16" s="1038"/>
      <c r="H16" s="1038"/>
      <c r="I16" s="1038"/>
      <c r="J16" s="1038"/>
      <c r="K16" s="1038"/>
      <c r="L16" s="1038"/>
      <c r="M16" s="1038"/>
      <c r="N16" s="1038"/>
      <c r="O16" s="1038"/>
      <c r="P16" s="1038"/>
      <c r="Q16" s="1038"/>
      <c r="R16" s="1038"/>
      <c r="S16" s="1038"/>
      <c r="T16" s="1038"/>
      <c r="U16" s="1038"/>
      <c r="V16" s="1038"/>
      <c r="W16" s="1038"/>
      <c r="X16" s="1038"/>
      <c r="Y16" s="1038"/>
      <c r="Z16" s="1038"/>
      <c r="AA16" s="1038"/>
      <c r="AB16" s="1038"/>
      <c r="AC16" s="1038"/>
      <c r="AD16" s="79"/>
      <c r="AE16" s="31" t="str">
        <f>IF(COUNTIF(C16,"")&gt;=1,"未入力","")</f>
        <v>未入力</v>
      </c>
      <c r="AF16" s="31"/>
      <c r="AG16" s="8">
        <v>8</v>
      </c>
      <c r="AH16" s="38" t="s">
        <v>258</v>
      </c>
      <c r="AJ16" s="8" t="s">
        <v>334</v>
      </c>
    </row>
    <row r="17" spans="1:41" ht="57.75" customHeight="1">
      <c r="A17" s="326" t="s">
        <v>67</v>
      </c>
      <c r="B17" s="327"/>
      <c r="C17" s="45"/>
      <c r="D17" s="1006"/>
      <c r="E17" s="1006"/>
      <c r="F17" s="1006"/>
      <c r="G17" s="1006"/>
      <c r="H17" s="46" t="s">
        <v>68</v>
      </c>
      <c r="I17" s="46"/>
      <c r="J17" s="1006"/>
      <c r="K17" s="1006"/>
      <c r="L17" s="1006"/>
      <c r="M17" s="1006"/>
      <c r="N17" s="1006"/>
      <c r="O17" s="39" t="s">
        <v>69</v>
      </c>
      <c r="P17" s="327"/>
      <c r="Q17" s="327"/>
      <c r="R17" s="327"/>
      <c r="S17" s="327"/>
      <c r="T17" s="321"/>
      <c r="U17" s="321"/>
      <c r="V17" s="1039"/>
      <c r="W17" s="1040"/>
      <c r="X17" s="1040"/>
      <c r="Y17" s="39" t="s">
        <v>168</v>
      </c>
      <c r="Z17" s="327"/>
      <c r="AA17" s="327"/>
      <c r="AB17" s="327"/>
      <c r="AC17" s="328"/>
      <c r="AD17" s="10"/>
      <c r="AE17" s="31" t="str">
        <f>IF(COUNTA(D17,J17)&lt;&gt;2,"未入力","")</f>
        <v>未入力</v>
      </c>
      <c r="AF17" s="31" t="str">
        <f>IF(COUNTA(T17,W17)&lt;&gt;2,"未入力","")</f>
        <v>未入力</v>
      </c>
      <c r="AG17" s="8">
        <v>9</v>
      </c>
      <c r="AH17" s="38" t="s">
        <v>259</v>
      </c>
      <c r="AJ17" s="8" t="s">
        <v>335</v>
      </c>
    </row>
    <row r="18" spans="1:41" ht="57.75" customHeight="1">
      <c r="A18" s="326" t="s">
        <v>70</v>
      </c>
      <c r="B18" s="327"/>
      <c r="C18" s="1028">
        <f>S7</f>
        <v>0</v>
      </c>
      <c r="D18" s="1029"/>
      <c r="E18" s="1029"/>
      <c r="F18" s="1029"/>
      <c r="G18" s="1029"/>
      <c r="H18" s="1029"/>
      <c r="I18" s="1029"/>
      <c r="J18" s="1029"/>
      <c r="K18" s="1029"/>
      <c r="L18" s="1030"/>
      <c r="M18" s="326" t="s">
        <v>71</v>
      </c>
      <c r="N18" s="327"/>
      <c r="O18" s="327"/>
      <c r="P18" s="328"/>
      <c r="Q18" s="1031"/>
      <c r="R18" s="1032"/>
      <c r="S18" s="1032"/>
      <c r="T18" s="1032"/>
      <c r="U18" s="1032"/>
      <c r="V18" s="1032"/>
      <c r="W18" s="1032"/>
      <c r="X18" s="1032"/>
      <c r="Y18" s="1032"/>
      <c r="Z18" s="1032"/>
      <c r="AA18" s="1032"/>
      <c r="AB18" s="1032"/>
      <c r="AC18" s="1033"/>
      <c r="AD18" s="276"/>
      <c r="AE18" s="31" t="str">
        <f>IF(COUNTIF(Q18,"")&gt;=1,"未入力","")</f>
        <v>未入力</v>
      </c>
      <c r="AF18" s="31"/>
      <c r="AG18" s="8">
        <v>10</v>
      </c>
      <c r="AH18" s="16">
        <v>10</v>
      </c>
      <c r="AJ18" s="8" t="s">
        <v>336</v>
      </c>
    </row>
    <row r="19" spans="1:41" ht="28.5" customHeight="1">
      <c r="A19" s="467" t="s">
        <v>72</v>
      </c>
      <c r="B19" s="468"/>
      <c r="C19" s="47" t="s">
        <v>129</v>
      </c>
      <c r="D19" s="18"/>
      <c r="E19" s="41" t="s">
        <v>163</v>
      </c>
      <c r="F19" s="1034"/>
      <c r="G19" s="1034"/>
      <c r="H19" s="362"/>
      <c r="I19" s="362"/>
      <c r="J19" s="362"/>
      <c r="K19" s="362"/>
      <c r="L19" s="362"/>
      <c r="M19" s="362"/>
      <c r="N19" s="362"/>
      <c r="O19" s="362"/>
      <c r="P19" s="362"/>
      <c r="Q19" s="362"/>
      <c r="R19" s="362"/>
      <c r="S19" s="362"/>
      <c r="T19" s="362"/>
      <c r="U19" s="362"/>
      <c r="V19" s="362"/>
      <c r="W19" s="362"/>
      <c r="X19" s="362"/>
      <c r="Y19" s="362"/>
      <c r="Z19" s="362"/>
      <c r="AA19" s="362"/>
      <c r="AB19" s="362"/>
      <c r="AC19" s="363"/>
      <c r="AD19" s="10"/>
      <c r="AE19" s="31" t="str">
        <f>IF(COUNTA(D19,F19)&lt;&gt;2,"未入力","")</f>
        <v>未入力</v>
      </c>
      <c r="AF19" s="31"/>
      <c r="AG19" s="8">
        <v>11</v>
      </c>
      <c r="AH19" s="8">
        <v>11</v>
      </c>
      <c r="AJ19" s="8" t="s">
        <v>394</v>
      </c>
    </row>
    <row r="20" spans="1:41" ht="28.5" customHeight="1">
      <c r="A20" s="467"/>
      <c r="B20" s="468"/>
      <c r="C20" s="1035"/>
      <c r="D20" s="1036"/>
      <c r="E20" s="1036"/>
      <c r="F20" s="1036"/>
      <c r="G20" s="1036"/>
      <c r="H20" s="1036"/>
      <c r="I20" s="1036"/>
      <c r="J20" s="1036"/>
      <c r="K20" s="1036"/>
      <c r="L20" s="1036"/>
      <c r="M20" s="1036"/>
      <c r="N20" s="1036"/>
      <c r="O20" s="1036"/>
      <c r="P20" s="1036"/>
      <c r="Q20" s="1036"/>
      <c r="R20" s="1036"/>
      <c r="S20" s="1036"/>
      <c r="T20" s="1036"/>
      <c r="U20" s="1036"/>
      <c r="V20" s="1036"/>
      <c r="W20" s="1036"/>
      <c r="X20" s="1036"/>
      <c r="Y20" s="1036"/>
      <c r="Z20" s="1036"/>
      <c r="AA20" s="1036"/>
      <c r="AB20" s="1036"/>
      <c r="AC20" s="1037"/>
      <c r="AD20" s="79"/>
      <c r="AE20" s="31" t="str">
        <f>IF(COUNTBLANK(C20)=0,"","未入力")</f>
        <v>未入力</v>
      </c>
      <c r="AF20" s="31"/>
      <c r="AG20" s="8">
        <v>12</v>
      </c>
      <c r="AH20" s="8">
        <v>12</v>
      </c>
      <c r="AJ20" s="8" t="s">
        <v>337</v>
      </c>
    </row>
    <row r="21" spans="1:41" ht="28.5" customHeight="1">
      <c r="A21" s="464" t="s">
        <v>556</v>
      </c>
      <c r="B21" s="466"/>
      <c r="C21" s="326" t="s">
        <v>169</v>
      </c>
      <c r="D21" s="327"/>
      <c r="E21" s="329"/>
      <c r="F21" s="329"/>
      <c r="G21" s="43" t="s">
        <v>165</v>
      </c>
      <c r="H21" s="329"/>
      <c r="I21" s="329"/>
      <c r="J21" s="43" t="s">
        <v>165</v>
      </c>
      <c r="K21" s="1025"/>
      <c r="L21" s="1026"/>
      <c r="M21" s="593" t="s">
        <v>566</v>
      </c>
      <c r="N21" s="616"/>
      <c r="O21" s="616"/>
      <c r="P21" s="907"/>
      <c r="Q21" s="1017"/>
      <c r="R21" s="1018"/>
      <c r="S21" s="1018"/>
      <c r="T21" s="1018"/>
      <c r="U21" s="1018"/>
      <c r="V21" s="1018"/>
      <c r="W21" s="1018"/>
      <c r="X21" s="1018"/>
      <c r="Y21" s="1018"/>
      <c r="Z21" s="1018"/>
      <c r="AA21" s="1018"/>
      <c r="AB21" s="1018"/>
      <c r="AC21" s="1019"/>
      <c r="AD21" s="295"/>
      <c r="AE21" s="31" t="str">
        <f>IF(COUNTA(E21,H21,K21)&lt;&gt;3,"未入力","")</f>
        <v>未入力</v>
      </c>
      <c r="AF21" s="31" t="str">
        <f>IF(COUNTIF(Q21,"")&gt;=1,"未入力","")</f>
        <v>未入力</v>
      </c>
      <c r="AG21" s="8">
        <v>13</v>
      </c>
      <c r="AH21" s="8">
        <v>13</v>
      </c>
      <c r="AJ21" s="8" t="s">
        <v>338</v>
      </c>
    </row>
    <row r="22" spans="1:41" ht="28.5" customHeight="1">
      <c r="A22" s="470"/>
      <c r="B22" s="472"/>
      <c r="C22" s="470"/>
      <c r="D22" s="471"/>
      <c r="E22" s="1023"/>
      <c r="F22" s="1023"/>
      <c r="G22" s="44"/>
      <c r="H22" s="1023"/>
      <c r="I22" s="1023"/>
      <c r="J22" s="44"/>
      <c r="K22" s="48"/>
      <c r="L22" s="49"/>
      <c r="M22" s="410"/>
      <c r="N22" s="411"/>
      <c r="O22" s="411"/>
      <c r="P22" s="1027"/>
      <c r="Q22" s="1020"/>
      <c r="R22" s="1021"/>
      <c r="S22" s="1021"/>
      <c r="T22" s="1021"/>
      <c r="U22" s="1021"/>
      <c r="V22" s="1021"/>
      <c r="W22" s="1021"/>
      <c r="X22" s="1021"/>
      <c r="Y22" s="1021"/>
      <c r="Z22" s="1021"/>
      <c r="AA22" s="1021"/>
      <c r="AB22" s="1021"/>
      <c r="AC22" s="1022"/>
      <c r="AD22" s="295"/>
      <c r="AE22" s="31"/>
      <c r="AF22" s="31"/>
      <c r="AG22" s="8">
        <v>14</v>
      </c>
      <c r="AH22" s="8">
        <v>14</v>
      </c>
      <c r="AJ22" s="8" t="s">
        <v>339</v>
      </c>
    </row>
    <row r="23" spans="1:41" ht="57.75" customHeight="1">
      <c r="A23" s="476" t="s">
        <v>38</v>
      </c>
      <c r="B23" s="1024"/>
      <c r="C23" s="476"/>
      <c r="D23" s="1024"/>
      <c r="E23" s="17"/>
      <c r="F23" s="50" t="s">
        <v>170</v>
      </c>
      <c r="G23" s="17"/>
      <c r="H23" s="50" t="s">
        <v>168</v>
      </c>
      <c r="I23" s="50" t="s">
        <v>171</v>
      </c>
      <c r="J23" s="17"/>
      <c r="K23" s="50" t="s">
        <v>170</v>
      </c>
      <c r="L23" s="17"/>
      <c r="M23" s="50" t="s">
        <v>168</v>
      </c>
      <c r="N23" s="50"/>
      <c r="O23" s="1024" t="s">
        <v>671</v>
      </c>
      <c r="P23" s="327"/>
      <c r="Q23" s="327"/>
      <c r="R23" s="327"/>
      <c r="S23" s="327"/>
      <c r="T23" s="17"/>
      <c r="U23" s="50" t="s">
        <v>170</v>
      </c>
      <c r="V23" s="17"/>
      <c r="W23" s="50" t="s">
        <v>168</v>
      </c>
      <c r="X23" s="50" t="s">
        <v>171</v>
      </c>
      <c r="Y23" s="17"/>
      <c r="Z23" s="50" t="s">
        <v>170</v>
      </c>
      <c r="AA23" s="17"/>
      <c r="AB23" s="50" t="s">
        <v>168</v>
      </c>
      <c r="AC23" s="51"/>
      <c r="AD23" s="7"/>
      <c r="AE23" s="31" t="str">
        <f>IF(COUNTBLANK(E23:L23)=0,"","未入力")</f>
        <v>未入力</v>
      </c>
      <c r="AF23" s="31" t="str">
        <f>IF(COUNTBLANK(T23:AA23)=0,"","未入力")</f>
        <v>未入力</v>
      </c>
      <c r="AG23" s="8">
        <v>15</v>
      </c>
      <c r="AH23" s="8">
        <v>15</v>
      </c>
      <c r="AJ23" s="8" t="s">
        <v>340</v>
      </c>
      <c r="AL23" s="8">
        <f>IF(L23-G23&lt;0,J23-E23-1,J23-E23)</f>
        <v>0</v>
      </c>
      <c r="AM23" s="8" t="s">
        <v>192</v>
      </c>
      <c r="AN23" s="8">
        <f>IF(L23-G23&lt;0,L23-G23-1,L23-G23)</f>
        <v>0</v>
      </c>
      <c r="AO23" s="8" t="s">
        <v>168</v>
      </c>
    </row>
    <row r="24" spans="1:41" ht="57.75" customHeight="1">
      <c r="A24" s="476" t="s">
        <v>157</v>
      </c>
      <c r="B24" s="1013"/>
      <c r="C24" s="1014"/>
      <c r="D24" s="1015"/>
      <c r="E24" s="1015"/>
      <c r="F24" s="1015"/>
      <c r="G24" s="1015"/>
      <c r="H24" s="1015"/>
      <c r="I24" s="1015"/>
      <c r="J24" s="1015"/>
      <c r="K24" s="1015"/>
      <c r="L24" s="1015"/>
      <c r="M24" s="1015"/>
      <c r="N24" s="1015"/>
      <c r="O24" s="1015"/>
      <c r="P24" s="1015"/>
      <c r="Q24" s="1015"/>
      <c r="R24" s="1015"/>
      <c r="S24" s="1015"/>
      <c r="T24" s="1015"/>
      <c r="U24" s="1015"/>
      <c r="V24" s="1015"/>
      <c r="W24" s="1015"/>
      <c r="X24" s="1015"/>
      <c r="Y24" s="1015"/>
      <c r="Z24" s="1015"/>
      <c r="AA24" s="1015"/>
      <c r="AB24" s="1015"/>
      <c r="AC24" s="1016"/>
      <c r="AD24" s="84"/>
      <c r="AE24" s="31" t="str">
        <f>IF(COUNTIF(C24,"")&gt;=1,"未入力","")</f>
        <v>未入力</v>
      </c>
      <c r="AF24" s="31"/>
      <c r="AG24" s="8">
        <v>16</v>
      </c>
      <c r="AH24" s="8">
        <v>16</v>
      </c>
      <c r="AJ24" s="8" t="s">
        <v>341</v>
      </c>
    </row>
    <row r="25" spans="1:41" ht="48" customHeight="1">
      <c r="A25" s="863" t="s">
        <v>838</v>
      </c>
      <c r="B25" s="627"/>
      <c r="C25" s="52"/>
      <c r="D25" s="321"/>
      <c r="E25" s="321"/>
      <c r="F25" s="321"/>
      <c r="G25" s="321"/>
      <c r="H25" s="321"/>
      <c r="I25" s="327" t="s">
        <v>184</v>
      </c>
      <c r="J25" s="327"/>
      <c r="K25" s="327"/>
      <c r="L25" s="327"/>
      <c r="M25" s="327"/>
      <c r="N25" s="327"/>
      <c r="O25" s="327"/>
      <c r="P25" s="327"/>
      <c r="Q25" s="327"/>
      <c r="R25" s="327"/>
      <c r="S25" s="327"/>
      <c r="T25" s="327"/>
      <c r="U25" s="327"/>
      <c r="V25" s="327"/>
      <c r="W25" s="327"/>
      <c r="X25" s="327"/>
      <c r="Y25" s="327"/>
      <c r="Z25" s="327"/>
      <c r="AA25" s="327"/>
      <c r="AB25" s="327"/>
      <c r="AC25" s="328"/>
      <c r="AD25" s="10"/>
      <c r="AE25" s="31" t="str">
        <f>IF(COUNTIF(D25,"")&gt;=1,"未入力","")</f>
        <v>未入力</v>
      </c>
      <c r="AF25" s="31"/>
      <c r="AG25" s="8">
        <v>17</v>
      </c>
      <c r="AH25" s="8">
        <v>17</v>
      </c>
      <c r="AJ25" s="8" t="s">
        <v>342</v>
      </c>
      <c r="AK25" s="8" t="s">
        <v>173</v>
      </c>
    </row>
    <row r="26" spans="1:41" ht="21" customHeight="1">
      <c r="A26" s="361" t="s">
        <v>673</v>
      </c>
      <c r="B26" s="363"/>
      <c r="C26" s="1003" t="s">
        <v>73</v>
      </c>
      <c r="D26" s="1004"/>
      <c r="E26" s="1004"/>
      <c r="F26" s="1004"/>
      <c r="G26" s="1003" t="s">
        <v>132</v>
      </c>
      <c r="H26" s="1004"/>
      <c r="I26" s="1004"/>
      <c r="J26" s="1005"/>
      <c r="K26" s="1010" t="s">
        <v>133</v>
      </c>
      <c r="L26" s="1011"/>
      <c r="M26" s="1011"/>
      <c r="N26" s="1011"/>
      <c r="O26" s="1012"/>
      <c r="P26" s="1010" t="s">
        <v>134</v>
      </c>
      <c r="Q26" s="1011"/>
      <c r="R26" s="1011"/>
      <c r="S26" s="1011"/>
      <c r="T26" s="1012"/>
      <c r="U26" s="1010" t="s">
        <v>74</v>
      </c>
      <c r="V26" s="1011"/>
      <c r="W26" s="1011"/>
      <c r="X26" s="1012"/>
      <c r="Y26" s="1003" t="s">
        <v>75</v>
      </c>
      <c r="Z26" s="1004"/>
      <c r="AA26" s="1004"/>
      <c r="AB26" s="1004"/>
      <c r="AC26" s="1005"/>
      <c r="AD26" s="286"/>
      <c r="AE26" s="31"/>
      <c r="AF26" s="31"/>
      <c r="AG26" s="8">
        <v>18</v>
      </c>
      <c r="AH26" s="8">
        <v>18</v>
      </c>
      <c r="AJ26" s="8" t="s">
        <v>343</v>
      </c>
      <c r="AK26" s="8" t="s">
        <v>174</v>
      </c>
    </row>
    <row r="27" spans="1:41" ht="46.5" customHeight="1">
      <c r="A27" s="367"/>
      <c r="B27" s="369"/>
      <c r="C27" s="45"/>
      <c r="D27" s="1006"/>
      <c r="E27" s="329"/>
      <c r="F27" s="50" t="s">
        <v>76</v>
      </c>
      <c r="G27" s="45"/>
      <c r="H27" s="1006"/>
      <c r="I27" s="329"/>
      <c r="J27" s="50" t="s">
        <v>76</v>
      </c>
      <c r="K27" s="45"/>
      <c r="L27" s="1006"/>
      <c r="M27" s="329"/>
      <c r="N27" s="329"/>
      <c r="O27" s="50" t="s">
        <v>76</v>
      </c>
      <c r="P27" s="45"/>
      <c r="Q27" s="1006"/>
      <c r="R27" s="329"/>
      <c r="S27" s="327" t="s">
        <v>76</v>
      </c>
      <c r="T27" s="328"/>
      <c r="U27" s="45"/>
      <c r="V27" s="1006"/>
      <c r="W27" s="329"/>
      <c r="X27" s="50" t="s">
        <v>76</v>
      </c>
      <c r="Y27" s="45"/>
      <c r="Z27" s="1007">
        <f>D27+H27+L27+Q27+V27</f>
        <v>0</v>
      </c>
      <c r="AA27" s="327"/>
      <c r="AB27" s="327"/>
      <c r="AC27" s="51" t="s">
        <v>76</v>
      </c>
      <c r="AD27" s="7"/>
      <c r="AE27" s="31"/>
      <c r="AF27" s="31"/>
      <c r="AG27" s="8">
        <v>19</v>
      </c>
      <c r="AH27" s="8">
        <v>19</v>
      </c>
      <c r="AJ27" s="8" t="s">
        <v>344</v>
      </c>
      <c r="AK27" s="8" t="s">
        <v>175</v>
      </c>
    </row>
    <row r="28" spans="1:41" ht="21" customHeight="1">
      <c r="A28" s="464" t="str">
        <f>AC4&amp;"の契約児童数"</f>
        <v>令和7年10月1日の契約児童数</v>
      </c>
      <c r="B28" s="363"/>
      <c r="C28" s="1003" t="s">
        <v>73</v>
      </c>
      <c r="D28" s="1004"/>
      <c r="E28" s="1004"/>
      <c r="F28" s="1004"/>
      <c r="G28" s="1003" t="s">
        <v>77</v>
      </c>
      <c r="H28" s="1004"/>
      <c r="I28" s="1004"/>
      <c r="J28" s="1005"/>
      <c r="K28" s="1008" t="s">
        <v>78</v>
      </c>
      <c r="L28" s="1008"/>
      <c r="M28" s="1008"/>
      <c r="N28" s="1008"/>
      <c r="O28" s="1009"/>
      <c r="P28" s="1003" t="s">
        <v>79</v>
      </c>
      <c r="Q28" s="1004"/>
      <c r="R28" s="1004"/>
      <c r="S28" s="1004"/>
      <c r="T28" s="1005"/>
      <c r="U28" s="1010" t="s">
        <v>74</v>
      </c>
      <c r="V28" s="1011"/>
      <c r="W28" s="1011"/>
      <c r="X28" s="1012"/>
      <c r="Y28" s="1003" t="s">
        <v>75</v>
      </c>
      <c r="Z28" s="1004"/>
      <c r="AA28" s="1004"/>
      <c r="AB28" s="1004"/>
      <c r="AC28" s="1005"/>
      <c r="AD28" s="286"/>
      <c r="AE28" s="31"/>
      <c r="AF28" s="31"/>
      <c r="AG28" s="8">
        <v>20</v>
      </c>
      <c r="AH28" s="8">
        <v>20</v>
      </c>
      <c r="AJ28" s="8" t="s">
        <v>345</v>
      </c>
      <c r="AK28" s="8" t="s">
        <v>176</v>
      </c>
    </row>
    <row r="29" spans="1:41" ht="46.5" customHeight="1">
      <c r="A29" s="367"/>
      <c r="B29" s="369"/>
      <c r="C29" s="45"/>
      <c r="D29" s="1006"/>
      <c r="E29" s="329"/>
      <c r="F29" s="50" t="s">
        <v>76</v>
      </c>
      <c r="G29" s="45"/>
      <c r="H29" s="1006"/>
      <c r="I29" s="329"/>
      <c r="J29" s="50" t="s">
        <v>76</v>
      </c>
      <c r="K29" s="45"/>
      <c r="L29" s="1006"/>
      <c r="M29" s="329"/>
      <c r="N29" s="329"/>
      <c r="O29" s="50" t="s">
        <v>76</v>
      </c>
      <c r="P29" s="45"/>
      <c r="Q29" s="1006"/>
      <c r="R29" s="329"/>
      <c r="S29" s="327" t="s">
        <v>76</v>
      </c>
      <c r="T29" s="328"/>
      <c r="U29" s="45"/>
      <c r="V29" s="1006"/>
      <c r="W29" s="329"/>
      <c r="X29" s="50" t="s">
        <v>76</v>
      </c>
      <c r="Y29" s="45"/>
      <c r="Z29" s="1007">
        <f>D29+H29+L29+Q29+V29</f>
        <v>0</v>
      </c>
      <c r="AA29" s="327"/>
      <c r="AB29" s="327"/>
      <c r="AC29" s="51" t="s">
        <v>76</v>
      </c>
      <c r="AD29" s="7"/>
      <c r="AE29" s="31"/>
      <c r="AF29" s="31"/>
      <c r="AG29" s="8">
        <v>21</v>
      </c>
      <c r="AH29" s="8">
        <v>21</v>
      </c>
      <c r="AJ29" s="8" t="s">
        <v>346</v>
      </c>
      <c r="AK29" s="8" t="s">
        <v>177</v>
      </c>
    </row>
    <row r="30" spans="1:41" ht="21" customHeight="1">
      <c r="A30" s="584" t="s">
        <v>687</v>
      </c>
      <c r="B30" s="990"/>
      <c r="C30" s="1003" t="s">
        <v>73</v>
      </c>
      <c r="D30" s="1004"/>
      <c r="E30" s="1004"/>
      <c r="F30" s="1004"/>
      <c r="G30" s="1003" t="s">
        <v>77</v>
      </c>
      <c r="H30" s="1004"/>
      <c r="I30" s="1004"/>
      <c r="J30" s="1005"/>
      <c r="K30" s="1008" t="s">
        <v>78</v>
      </c>
      <c r="L30" s="1008"/>
      <c r="M30" s="1008"/>
      <c r="N30" s="1008"/>
      <c r="O30" s="1009"/>
      <c r="P30" s="1003" t="s">
        <v>79</v>
      </c>
      <c r="Q30" s="1004"/>
      <c r="R30" s="1004"/>
      <c r="S30" s="1004"/>
      <c r="T30" s="1005"/>
      <c r="U30" s="1010" t="s">
        <v>74</v>
      </c>
      <c r="V30" s="1011"/>
      <c r="W30" s="1011"/>
      <c r="X30" s="1012"/>
      <c r="Y30" s="1003" t="s">
        <v>75</v>
      </c>
      <c r="Z30" s="1004"/>
      <c r="AA30" s="1004"/>
      <c r="AB30" s="1004"/>
      <c r="AC30" s="1005"/>
      <c r="AD30" s="286"/>
      <c r="AE30" s="31"/>
      <c r="AF30" s="31"/>
      <c r="AG30" s="8">
        <v>22</v>
      </c>
      <c r="AH30" s="8">
        <v>22</v>
      </c>
      <c r="AJ30" s="8" t="s">
        <v>347</v>
      </c>
      <c r="AK30" s="8" t="s">
        <v>178</v>
      </c>
    </row>
    <row r="31" spans="1:41" ht="67.5" customHeight="1">
      <c r="A31" s="991"/>
      <c r="B31" s="993"/>
      <c r="C31" s="45"/>
      <c r="D31" s="1006"/>
      <c r="E31" s="1006"/>
      <c r="F31" s="50" t="s">
        <v>76</v>
      </c>
      <c r="G31" s="45"/>
      <c r="H31" s="1006"/>
      <c r="I31" s="1006"/>
      <c r="J31" s="50" t="s">
        <v>76</v>
      </c>
      <c r="K31" s="45"/>
      <c r="L31" s="1006"/>
      <c r="M31" s="1006"/>
      <c r="N31" s="1006"/>
      <c r="O31" s="50" t="s">
        <v>76</v>
      </c>
      <c r="P31" s="45"/>
      <c r="Q31" s="1006"/>
      <c r="R31" s="1006"/>
      <c r="S31" s="327" t="s">
        <v>76</v>
      </c>
      <c r="T31" s="328"/>
      <c r="U31" s="45"/>
      <c r="V31" s="1006"/>
      <c r="W31" s="1006"/>
      <c r="X31" s="50" t="s">
        <v>76</v>
      </c>
      <c r="Y31" s="45"/>
      <c r="Z31" s="1007">
        <f>D31+H31+L31+Q31+V31</f>
        <v>0</v>
      </c>
      <c r="AA31" s="327"/>
      <c r="AB31" s="327"/>
      <c r="AC31" s="51" t="s">
        <v>76</v>
      </c>
      <c r="AD31" s="7"/>
      <c r="AE31" s="31"/>
      <c r="AF31" s="31"/>
      <c r="AG31" s="8">
        <v>23</v>
      </c>
      <c r="AH31" s="8">
        <v>23</v>
      </c>
      <c r="AJ31" s="8" t="s">
        <v>348</v>
      </c>
      <c r="AK31" s="8" t="s">
        <v>179</v>
      </c>
    </row>
    <row r="32" spans="1:41" ht="41.25" customHeight="1">
      <c r="A32" s="1000" t="s">
        <v>306</v>
      </c>
      <c r="B32" s="1000"/>
      <c r="C32" s="1000"/>
      <c r="D32" s="1000"/>
      <c r="E32" s="1000"/>
      <c r="F32" s="1000"/>
      <c r="G32" s="1000"/>
      <c r="H32" s="1000"/>
      <c r="I32" s="1000"/>
      <c r="J32" s="1000"/>
      <c r="K32" s="1000"/>
      <c r="L32" s="1000"/>
      <c r="M32" s="1000"/>
      <c r="N32" s="1000"/>
      <c r="O32" s="1000"/>
      <c r="P32" s="1000"/>
      <c r="Q32" s="1000"/>
      <c r="R32" s="1000"/>
      <c r="S32" s="1000"/>
      <c r="T32" s="1000"/>
      <c r="U32" s="1000"/>
      <c r="V32" s="1000"/>
      <c r="W32" s="1000"/>
      <c r="X32" s="1000"/>
      <c r="Y32" s="1000"/>
      <c r="Z32" s="1000"/>
      <c r="AA32" s="1000"/>
      <c r="AB32" s="1000"/>
      <c r="AC32" s="1000"/>
      <c r="AD32" s="296"/>
      <c r="AE32" s="31"/>
      <c r="AF32" s="31"/>
      <c r="AG32" s="8">
        <v>24</v>
      </c>
      <c r="AH32" s="8">
        <v>24</v>
      </c>
      <c r="AJ32" s="8" t="s">
        <v>349</v>
      </c>
      <c r="AK32" s="8" t="s">
        <v>180</v>
      </c>
    </row>
    <row r="33" spans="1:47" ht="33" customHeight="1">
      <c r="A33" s="582" t="s">
        <v>466</v>
      </c>
      <c r="B33" s="582"/>
      <c r="C33" s="582"/>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278"/>
      <c r="AE33" s="170"/>
      <c r="AF33" s="53"/>
      <c r="AG33" s="8">
        <v>25</v>
      </c>
      <c r="AH33" s="8">
        <v>25</v>
      </c>
      <c r="AJ33" s="8" t="s">
        <v>350</v>
      </c>
      <c r="AK33" s="8" t="s">
        <v>181</v>
      </c>
    </row>
    <row r="34" spans="1:47" ht="53.25" customHeight="1">
      <c r="A34" s="1001" t="str">
        <f>AC4&amp;"の児童の状況"</f>
        <v>令和7年10月1日の児童の状況</v>
      </c>
      <c r="B34" s="963" t="str">
        <f>AC4&amp;"に
契約している児童の
日単位でみた契約時間数"</f>
        <v>令和7年10月1日に
契約している児童の
日単位でみた契約時間数</v>
      </c>
      <c r="C34" s="964"/>
      <c r="D34" s="964"/>
      <c r="E34" s="964"/>
      <c r="F34" s="964"/>
      <c r="G34" s="964" t="s">
        <v>73</v>
      </c>
      <c r="H34" s="964"/>
      <c r="I34" s="964"/>
      <c r="J34" s="1002" t="s">
        <v>77</v>
      </c>
      <c r="K34" s="1002"/>
      <c r="L34" s="1002"/>
      <c r="M34" s="964" t="s">
        <v>78</v>
      </c>
      <c r="N34" s="964"/>
      <c r="O34" s="964"/>
      <c r="P34" s="964"/>
      <c r="Q34" s="964" t="s">
        <v>79</v>
      </c>
      <c r="R34" s="964"/>
      <c r="S34" s="964"/>
      <c r="T34" s="964"/>
      <c r="U34" s="964" t="s">
        <v>80</v>
      </c>
      <c r="V34" s="964"/>
      <c r="W34" s="964"/>
      <c r="X34" s="964" t="s">
        <v>81</v>
      </c>
      <c r="Y34" s="964"/>
      <c r="Z34" s="964"/>
      <c r="AA34" s="964" t="s">
        <v>82</v>
      </c>
      <c r="AB34" s="964"/>
      <c r="AC34" s="964"/>
      <c r="AD34" s="286"/>
      <c r="AE34" s="170"/>
      <c r="AF34" s="53"/>
      <c r="AG34" s="8">
        <v>26</v>
      </c>
      <c r="AH34" s="8">
        <v>26</v>
      </c>
      <c r="AJ34" s="8" t="s">
        <v>351</v>
      </c>
      <c r="AK34" s="8" t="s">
        <v>182</v>
      </c>
    </row>
    <row r="35" spans="1:47" ht="18.75" customHeight="1">
      <c r="A35" s="331"/>
      <c r="B35" s="988" t="s">
        <v>542</v>
      </c>
      <c r="C35" s="989"/>
      <c r="D35" s="989"/>
      <c r="E35" s="989"/>
      <c r="F35" s="990"/>
      <c r="G35" s="974"/>
      <c r="H35" s="994"/>
      <c r="I35" s="995"/>
      <c r="J35" s="974"/>
      <c r="K35" s="994"/>
      <c r="L35" s="995"/>
      <c r="M35" s="996"/>
      <c r="N35" s="996"/>
      <c r="O35" s="997"/>
      <c r="P35" s="997"/>
      <c r="Q35" s="996"/>
      <c r="R35" s="996"/>
      <c r="S35" s="997"/>
      <c r="T35" s="997"/>
      <c r="U35" s="974"/>
      <c r="V35" s="975"/>
      <c r="W35" s="976"/>
      <c r="X35" s="974"/>
      <c r="Y35" s="975"/>
      <c r="Z35" s="976"/>
      <c r="AA35" s="998">
        <f>G35+J35+M35+Q35+U35+X35</f>
        <v>0</v>
      </c>
      <c r="AB35" s="999"/>
      <c r="AC35" s="999"/>
      <c r="AD35" s="297"/>
      <c r="AE35" s="53" t="s">
        <v>480</v>
      </c>
      <c r="AF35" s="31" t="str">
        <f>IF(D29=G51,"一致","不一致")</f>
        <v>一致</v>
      </c>
      <c r="AG35" s="8">
        <v>27</v>
      </c>
      <c r="AH35" s="8">
        <v>27</v>
      </c>
      <c r="AJ35" s="8" t="s">
        <v>352</v>
      </c>
      <c r="AK35" s="8" t="s">
        <v>183</v>
      </c>
    </row>
    <row r="36" spans="1:47" ht="18.75" customHeight="1">
      <c r="A36" s="331"/>
      <c r="B36" s="991"/>
      <c r="C36" s="992"/>
      <c r="D36" s="992"/>
      <c r="E36" s="992"/>
      <c r="F36" s="993"/>
      <c r="G36" s="979"/>
      <c r="H36" s="980"/>
      <c r="I36" s="981"/>
      <c r="J36" s="979"/>
      <c r="K36" s="980"/>
      <c r="L36" s="981"/>
      <c r="M36" s="979"/>
      <c r="N36" s="980"/>
      <c r="O36" s="980"/>
      <c r="P36" s="981"/>
      <c r="Q36" s="979"/>
      <c r="R36" s="980"/>
      <c r="S36" s="980"/>
      <c r="T36" s="981"/>
      <c r="U36" s="982"/>
      <c r="V36" s="983"/>
      <c r="W36" s="984"/>
      <c r="X36" s="982"/>
      <c r="Y36" s="983"/>
      <c r="Z36" s="984"/>
      <c r="AA36" s="985">
        <f>SUM(G36:Z36)</f>
        <v>0</v>
      </c>
      <c r="AB36" s="986"/>
      <c r="AC36" s="987"/>
      <c r="AD36" s="298"/>
      <c r="AE36" s="53" t="s">
        <v>481</v>
      </c>
      <c r="AF36" s="31" t="str">
        <f>IF(H29=J51,"一致","不一致")</f>
        <v>一致</v>
      </c>
      <c r="AG36" s="8">
        <v>28</v>
      </c>
      <c r="AH36" s="8">
        <v>28</v>
      </c>
      <c r="AJ36" s="8" t="s">
        <v>353</v>
      </c>
    </row>
    <row r="37" spans="1:47" ht="18.75" customHeight="1">
      <c r="A37" s="331"/>
      <c r="B37" s="988" t="s">
        <v>543</v>
      </c>
      <c r="C37" s="989"/>
      <c r="D37" s="989"/>
      <c r="E37" s="989"/>
      <c r="F37" s="990"/>
      <c r="G37" s="974"/>
      <c r="H37" s="994"/>
      <c r="I37" s="995"/>
      <c r="J37" s="974"/>
      <c r="K37" s="994"/>
      <c r="L37" s="995"/>
      <c r="M37" s="996"/>
      <c r="N37" s="996"/>
      <c r="O37" s="997"/>
      <c r="P37" s="997"/>
      <c r="Q37" s="996"/>
      <c r="R37" s="996"/>
      <c r="S37" s="997"/>
      <c r="T37" s="997"/>
      <c r="U37" s="974"/>
      <c r="V37" s="975"/>
      <c r="W37" s="976"/>
      <c r="X37" s="974"/>
      <c r="Y37" s="975"/>
      <c r="Z37" s="976"/>
      <c r="AA37" s="998">
        <f>G37+J37+M37+Q37+U37+X37</f>
        <v>0</v>
      </c>
      <c r="AB37" s="999"/>
      <c r="AC37" s="999"/>
      <c r="AD37" s="297"/>
      <c r="AE37" s="53" t="s">
        <v>482</v>
      </c>
      <c r="AF37" s="31" t="str">
        <f>IF(L29=M51,"一致","不一致")</f>
        <v>一致</v>
      </c>
      <c r="AG37" s="8">
        <v>29</v>
      </c>
      <c r="AH37" s="8">
        <v>29</v>
      </c>
      <c r="AJ37" s="8" t="s">
        <v>354</v>
      </c>
    </row>
    <row r="38" spans="1:47" ht="18.75" customHeight="1">
      <c r="A38" s="331"/>
      <c r="B38" s="991"/>
      <c r="C38" s="992"/>
      <c r="D38" s="992"/>
      <c r="E38" s="992"/>
      <c r="F38" s="993"/>
      <c r="G38" s="979"/>
      <c r="H38" s="980"/>
      <c r="I38" s="981"/>
      <c r="J38" s="979"/>
      <c r="K38" s="980"/>
      <c r="L38" s="981"/>
      <c r="M38" s="979"/>
      <c r="N38" s="980"/>
      <c r="O38" s="980"/>
      <c r="P38" s="981"/>
      <c r="Q38" s="979"/>
      <c r="R38" s="980"/>
      <c r="S38" s="980"/>
      <c r="T38" s="981"/>
      <c r="U38" s="982"/>
      <c r="V38" s="983"/>
      <c r="W38" s="984"/>
      <c r="X38" s="982"/>
      <c r="Y38" s="983"/>
      <c r="Z38" s="984"/>
      <c r="AA38" s="985">
        <f t="shared" ref="AA38:AA50" si="0">SUM(G38:Z38)</f>
        <v>0</v>
      </c>
      <c r="AB38" s="986"/>
      <c r="AC38" s="987"/>
      <c r="AD38" s="298"/>
      <c r="AE38" s="53" t="s">
        <v>483</v>
      </c>
      <c r="AF38" s="31" t="str">
        <f>IF(Q29=Q51,"一致","不一致")</f>
        <v>一致</v>
      </c>
      <c r="AG38" s="8">
        <v>30</v>
      </c>
      <c r="AH38" s="8">
        <v>30</v>
      </c>
      <c r="AJ38" s="8" t="s">
        <v>355</v>
      </c>
    </row>
    <row r="39" spans="1:47" ht="18.75" customHeight="1">
      <c r="A39" s="331"/>
      <c r="B39" s="988" t="s">
        <v>83</v>
      </c>
      <c r="C39" s="989"/>
      <c r="D39" s="989"/>
      <c r="E39" s="989"/>
      <c r="F39" s="990"/>
      <c r="G39" s="974"/>
      <c r="H39" s="994"/>
      <c r="I39" s="995"/>
      <c r="J39" s="974"/>
      <c r="K39" s="994"/>
      <c r="L39" s="995"/>
      <c r="M39" s="996"/>
      <c r="N39" s="996"/>
      <c r="O39" s="997"/>
      <c r="P39" s="997"/>
      <c r="Q39" s="996"/>
      <c r="R39" s="996"/>
      <c r="S39" s="997"/>
      <c r="T39" s="997"/>
      <c r="U39" s="974"/>
      <c r="V39" s="975"/>
      <c r="W39" s="976"/>
      <c r="X39" s="974"/>
      <c r="Y39" s="975"/>
      <c r="Z39" s="976"/>
      <c r="AA39" s="965">
        <f t="shared" si="0"/>
        <v>0</v>
      </c>
      <c r="AB39" s="977"/>
      <c r="AC39" s="978"/>
      <c r="AD39" s="299"/>
      <c r="AE39" s="53" t="s">
        <v>484</v>
      </c>
      <c r="AF39" s="31" t="str">
        <f>IF(V29=AL49,"一致","不一致")</f>
        <v>一致</v>
      </c>
      <c r="AG39" s="8">
        <v>31</v>
      </c>
      <c r="AH39" s="8">
        <v>31</v>
      </c>
      <c r="AJ39" s="8" t="s">
        <v>356</v>
      </c>
    </row>
    <row r="40" spans="1:47" ht="18.75" customHeight="1">
      <c r="A40" s="331"/>
      <c r="B40" s="991"/>
      <c r="C40" s="992"/>
      <c r="D40" s="992"/>
      <c r="E40" s="992"/>
      <c r="F40" s="993"/>
      <c r="G40" s="979"/>
      <c r="H40" s="980"/>
      <c r="I40" s="981"/>
      <c r="J40" s="979"/>
      <c r="K40" s="980"/>
      <c r="L40" s="981"/>
      <c r="M40" s="979"/>
      <c r="N40" s="980"/>
      <c r="O40" s="980"/>
      <c r="P40" s="981"/>
      <c r="Q40" s="979"/>
      <c r="R40" s="980"/>
      <c r="S40" s="980"/>
      <c r="T40" s="981"/>
      <c r="U40" s="982"/>
      <c r="V40" s="983"/>
      <c r="W40" s="984"/>
      <c r="X40" s="982"/>
      <c r="Y40" s="983"/>
      <c r="Z40" s="984"/>
      <c r="AA40" s="985">
        <f t="shared" si="0"/>
        <v>0</v>
      </c>
      <c r="AB40" s="986"/>
      <c r="AC40" s="987"/>
      <c r="AD40" s="298"/>
      <c r="AG40" s="8">
        <v>32</v>
      </c>
      <c r="AH40" s="8">
        <v>32</v>
      </c>
      <c r="AJ40" s="8" t="s">
        <v>357</v>
      </c>
    </row>
    <row r="41" spans="1:47" ht="18.75" customHeight="1">
      <c r="A41" s="331"/>
      <c r="B41" s="988" t="s">
        <v>84</v>
      </c>
      <c r="C41" s="989"/>
      <c r="D41" s="989"/>
      <c r="E41" s="989"/>
      <c r="F41" s="990"/>
      <c r="G41" s="974"/>
      <c r="H41" s="994"/>
      <c r="I41" s="995"/>
      <c r="J41" s="974"/>
      <c r="K41" s="994"/>
      <c r="L41" s="995"/>
      <c r="M41" s="996"/>
      <c r="N41" s="996"/>
      <c r="O41" s="997"/>
      <c r="P41" s="997"/>
      <c r="Q41" s="996"/>
      <c r="R41" s="996"/>
      <c r="S41" s="997"/>
      <c r="T41" s="997"/>
      <c r="U41" s="974"/>
      <c r="V41" s="975"/>
      <c r="W41" s="976"/>
      <c r="X41" s="974"/>
      <c r="Y41" s="975"/>
      <c r="Z41" s="976"/>
      <c r="AA41" s="965">
        <f>SUM(G41:Z41)</f>
        <v>0</v>
      </c>
      <c r="AB41" s="977"/>
      <c r="AC41" s="978"/>
      <c r="AD41" s="299"/>
      <c r="AG41" s="8">
        <v>33</v>
      </c>
      <c r="AH41" s="8">
        <v>33</v>
      </c>
      <c r="AI41" s="54"/>
      <c r="AJ41" s="8" t="s">
        <v>358</v>
      </c>
      <c r="AK41" s="53"/>
      <c r="AL41" s="53"/>
      <c r="AM41" s="53"/>
      <c r="AN41" s="53"/>
      <c r="AO41" s="53"/>
      <c r="AP41" s="53"/>
      <c r="AQ41" s="53"/>
      <c r="AR41" s="53"/>
      <c r="AS41" s="53"/>
      <c r="AT41" s="53"/>
      <c r="AU41" s="53"/>
    </row>
    <row r="42" spans="1:47" ht="18.75" customHeight="1">
      <c r="A42" s="331"/>
      <c r="B42" s="991"/>
      <c r="C42" s="992"/>
      <c r="D42" s="992"/>
      <c r="E42" s="992"/>
      <c r="F42" s="993"/>
      <c r="G42" s="979"/>
      <c r="H42" s="980"/>
      <c r="I42" s="981"/>
      <c r="J42" s="979"/>
      <c r="K42" s="980"/>
      <c r="L42" s="981"/>
      <c r="M42" s="979"/>
      <c r="N42" s="980"/>
      <c r="O42" s="980"/>
      <c r="P42" s="981"/>
      <c r="Q42" s="979"/>
      <c r="R42" s="980"/>
      <c r="S42" s="980"/>
      <c r="T42" s="981"/>
      <c r="U42" s="982"/>
      <c r="V42" s="983"/>
      <c r="W42" s="984"/>
      <c r="X42" s="982"/>
      <c r="Y42" s="983"/>
      <c r="Z42" s="984"/>
      <c r="AA42" s="985">
        <f t="shared" si="0"/>
        <v>0</v>
      </c>
      <c r="AB42" s="986"/>
      <c r="AC42" s="987"/>
      <c r="AD42" s="298"/>
      <c r="AE42" s="170"/>
      <c r="AF42" s="53"/>
      <c r="AG42" s="8">
        <v>34</v>
      </c>
      <c r="AH42" s="8">
        <v>34</v>
      </c>
      <c r="AI42" s="55"/>
      <c r="AJ42" s="8" t="s">
        <v>359</v>
      </c>
      <c r="AK42" s="56"/>
      <c r="AL42" s="56"/>
      <c r="AM42" s="56"/>
      <c r="AN42" s="56"/>
      <c r="AO42" s="56"/>
      <c r="AP42" s="56"/>
      <c r="AQ42" s="56"/>
      <c r="AR42" s="56"/>
      <c r="AS42" s="56"/>
      <c r="AT42" s="56"/>
      <c r="AU42" s="56"/>
    </row>
    <row r="43" spans="1:47" ht="18.75" customHeight="1">
      <c r="A43" s="331"/>
      <c r="B43" s="988" t="s">
        <v>85</v>
      </c>
      <c r="C43" s="989"/>
      <c r="D43" s="989"/>
      <c r="E43" s="989"/>
      <c r="F43" s="990"/>
      <c r="G43" s="974"/>
      <c r="H43" s="994"/>
      <c r="I43" s="995"/>
      <c r="J43" s="974"/>
      <c r="K43" s="994"/>
      <c r="L43" s="995"/>
      <c r="M43" s="996"/>
      <c r="N43" s="996"/>
      <c r="O43" s="997"/>
      <c r="P43" s="997"/>
      <c r="Q43" s="996"/>
      <c r="R43" s="996"/>
      <c r="S43" s="997"/>
      <c r="T43" s="997"/>
      <c r="U43" s="974"/>
      <c r="V43" s="975"/>
      <c r="W43" s="976"/>
      <c r="X43" s="974"/>
      <c r="Y43" s="975"/>
      <c r="Z43" s="976"/>
      <c r="AA43" s="965">
        <f t="shared" si="0"/>
        <v>0</v>
      </c>
      <c r="AB43" s="977"/>
      <c r="AC43" s="978"/>
      <c r="AD43" s="299"/>
      <c r="AE43" s="170"/>
      <c r="AF43" s="53"/>
      <c r="AG43" s="8">
        <v>35</v>
      </c>
      <c r="AH43" s="8">
        <v>35</v>
      </c>
      <c r="AJ43" s="8" t="s">
        <v>360</v>
      </c>
      <c r="AP43" s="11"/>
      <c r="AQ43" s="11"/>
    </row>
    <row r="44" spans="1:47" ht="18.75" customHeight="1">
      <c r="A44" s="331"/>
      <c r="B44" s="991"/>
      <c r="C44" s="992"/>
      <c r="D44" s="992"/>
      <c r="E44" s="992"/>
      <c r="F44" s="993"/>
      <c r="G44" s="979"/>
      <c r="H44" s="980"/>
      <c r="I44" s="981"/>
      <c r="J44" s="979"/>
      <c r="K44" s="980"/>
      <c r="L44" s="981"/>
      <c r="M44" s="979"/>
      <c r="N44" s="980"/>
      <c r="O44" s="980"/>
      <c r="P44" s="981"/>
      <c r="Q44" s="979"/>
      <c r="R44" s="980"/>
      <c r="S44" s="980"/>
      <c r="T44" s="981"/>
      <c r="U44" s="982"/>
      <c r="V44" s="983"/>
      <c r="W44" s="984"/>
      <c r="X44" s="982"/>
      <c r="Y44" s="983"/>
      <c r="Z44" s="984"/>
      <c r="AA44" s="985">
        <f t="shared" si="0"/>
        <v>0</v>
      </c>
      <c r="AB44" s="986"/>
      <c r="AC44" s="987"/>
      <c r="AD44" s="298"/>
      <c r="AE44" s="170"/>
      <c r="AF44" s="53"/>
      <c r="AG44" s="8">
        <v>36</v>
      </c>
      <c r="AH44" s="8">
        <v>36</v>
      </c>
      <c r="AJ44" s="8" t="s">
        <v>361</v>
      </c>
      <c r="AP44" s="11"/>
      <c r="AQ44" s="11"/>
    </row>
    <row r="45" spans="1:47" ht="18.75" customHeight="1">
      <c r="A45" s="331"/>
      <c r="B45" s="988" t="s">
        <v>86</v>
      </c>
      <c r="C45" s="989"/>
      <c r="D45" s="989"/>
      <c r="E45" s="989"/>
      <c r="F45" s="990"/>
      <c r="G45" s="974"/>
      <c r="H45" s="994"/>
      <c r="I45" s="995"/>
      <c r="J45" s="974"/>
      <c r="K45" s="994"/>
      <c r="L45" s="995"/>
      <c r="M45" s="996"/>
      <c r="N45" s="996"/>
      <c r="O45" s="997"/>
      <c r="P45" s="997"/>
      <c r="Q45" s="996"/>
      <c r="R45" s="996"/>
      <c r="S45" s="997"/>
      <c r="T45" s="997"/>
      <c r="U45" s="974"/>
      <c r="V45" s="975"/>
      <c r="W45" s="976"/>
      <c r="X45" s="974"/>
      <c r="Y45" s="975"/>
      <c r="Z45" s="976"/>
      <c r="AA45" s="965">
        <f t="shared" si="0"/>
        <v>0</v>
      </c>
      <c r="AB45" s="977"/>
      <c r="AC45" s="978"/>
      <c r="AD45" s="299"/>
      <c r="AE45" s="170"/>
      <c r="AF45" s="53"/>
      <c r="AG45" s="8">
        <v>37</v>
      </c>
      <c r="AH45" s="8">
        <v>37</v>
      </c>
      <c r="AJ45" s="8" t="s">
        <v>362</v>
      </c>
      <c r="AP45" s="11"/>
      <c r="AQ45" s="11"/>
    </row>
    <row r="46" spans="1:47" ht="18.75" customHeight="1">
      <c r="A46" s="331"/>
      <c r="B46" s="991"/>
      <c r="C46" s="992"/>
      <c r="D46" s="992"/>
      <c r="E46" s="992"/>
      <c r="F46" s="993"/>
      <c r="G46" s="979"/>
      <c r="H46" s="980"/>
      <c r="I46" s="981"/>
      <c r="J46" s="979"/>
      <c r="K46" s="980"/>
      <c r="L46" s="981"/>
      <c r="M46" s="979"/>
      <c r="N46" s="980"/>
      <c r="O46" s="980"/>
      <c r="P46" s="981"/>
      <c r="Q46" s="979"/>
      <c r="R46" s="980"/>
      <c r="S46" s="980"/>
      <c r="T46" s="981"/>
      <c r="U46" s="982"/>
      <c r="V46" s="983"/>
      <c r="W46" s="984"/>
      <c r="X46" s="982"/>
      <c r="Y46" s="983"/>
      <c r="Z46" s="984"/>
      <c r="AA46" s="985">
        <f t="shared" si="0"/>
        <v>0</v>
      </c>
      <c r="AB46" s="986"/>
      <c r="AC46" s="987"/>
      <c r="AD46" s="298"/>
      <c r="AE46" s="170"/>
      <c r="AF46" s="53"/>
      <c r="AG46" s="8">
        <v>38</v>
      </c>
      <c r="AH46" s="8">
        <v>38</v>
      </c>
      <c r="AJ46" s="8" t="s">
        <v>363</v>
      </c>
      <c r="AP46" s="11"/>
      <c r="AQ46" s="11"/>
    </row>
    <row r="47" spans="1:47" ht="18.75" customHeight="1">
      <c r="A47" s="331"/>
      <c r="B47" s="988" t="s">
        <v>87</v>
      </c>
      <c r="C47" s="989"/>
      <c r="D47" s="989"/>
      <c r="E47" s="989"/>
      <c r="F47" s="990"/>
      <c r="G47" s="974"/>
      <c r="H47" s="994"/>
      <c r="I47" s="995"/>
      <c r="J47" s="974"/>
      <c r="K47" s="994"/>
      <c r="L47" s="995"/>
      <c r="M47" s="996"/>
      <c r="N47" s="996"/>
      <c r="O47" s="997"/>
      <c r="P47" s="997"/>
      <c r="Q47" s="996"/>
      <c r="R47" s="996"/>
      <c r="S47" s="997"/>
      <c r="T47" s="997"/>
      <c r="U47" s="974"/>
      <c r="V47" s="975"/>
      <c r="W47" s="976"/>
      <c r="X47" s="974"/>
      <c r="Y47" s="975"/>
      <c r="Z47" s="976"/>
      <c r="AA47" s="965">
        <f t="shared" si="0"/>
        <v>0</v>
      </c>
      <c r="AB47" s="977"/>
      <c r="AC47" s="978"/>
      <c r="AD47" s="299"/>
      <c r="AE47" s="170"/>
      <c r="AF47" s="53"/>
      <c r="AG47" s="8">
        <v>39</v>
      </c>
      <c r="AH47" s="8">
        <v>39</v>
      </c>
      <c r="AJ47" s="8" t="s">
        <v>364</v>
      </c>
      <c r="AP47" s="11"/>
      <c r="AQ47" s="11"/>
    </row>
    <row r="48" spans="1:47" ht="18.75" customHeight="1">
      <c r="A48" s="331"/>
      <c r="B48" s="991"/>
      <c r="C48" s="992"/>
      <c r="D48" s="992"/>
      <c r="E48" s="992"/>
      <c r="F48" s="993"/>
      <c r="G48" s="979"/>
      <c r="H48" s="980"/>
      <c r="I48" s="981"/>
      <c r="J48" s="979"/>
      <c r="K48" s="980"/>
      <c r="L48" s="981"/>
      <c r="M48" s="979"/>
      <c r="N48" s="980"/>
      <c r="O48" s="980"/>
      <c r="P48" s="981"/>
      <c r="Q48" s="979"/>
      <c r="R48" s="980"/>
      <c r="S48" s="980"/>
      <c r="T48" s="981"/>
      <c r="U48" s="982"/>
      <c r="V48" s="983"/>
      <c r="W48" s="984"/>
      <c r="X48" s="982"/>
      <c r="Y48" s="983"/>
      <c r="Z48" s="984"/>
      <c r="AA48" s="985">
        <f t="shared" si="0"/>
        <v>0</v>
      </c>
      <c r="AB48" s="986"/>
      <c r="AC48" s="987"/>
      <c r="AD48" s="298"/>
      <c r="AE48" s="170"/>
      <c r="AF48" s="53"/>
      <c r="AG48" s="8">
        <v>40</v>
      </c>
      <c r="AH48" s="8">
        <v>40</v>
      </c>
      <c r="AJ48" s="8" t="s">
        <v>365</v>
      </c>
      <c r="AP48" s="11"/>
      <c r="AQ48" s="11"/>
    </row>
    <row r="49" spans="1:43" ht="18.75" customHeight="1">
      <c r="A49" s="331"/>
      <c r="B49" s="988" t="s">
        <v>88</v>
      </c>
      <c r="C49" s="989"/>
      <c r="D49" s="989"/>
      <c r="E49" s="989"/>
      <c r="F49" s="990"/>
      <c r="G49" s="974"/>
      <c r="H49" s="994"/>
      <c r="I49" s="995"/>
      <c r="J49" s="974"/>
      <c r="K49" s="994"/>
      <c r="L49" s="995"/>
      <c r="M49" s="996"/>
      <c r="N49" s="996"/>
      <c r="O49" s="997"/>
      <c r="P49" s="997"/>
      <c r="Q49" s="996"/>
      <c r="R49" s="996"/>
      <c r="S49" s="997"/>
      <c r="T49" s="997"/>
      <c r="U49" s="974"/>
      <c r="V49" s="975"/>
      <c r="W49" s="976"/>
      <c r="X49" s="974"/>
      <c r="Y49" s="975"/>
      <c r="Z49" s="976"/>
      <c r="AA49" s="965">
        <f t="shared" si="0"/>
        <v>0</v>
      </c>
      <c r="AB49" s="977"/>
      <c r="AC49" s="978"/>
      <c r="AD49" s="299"/>
      <c r="AE49" s="170"/>
      <c r="AF49" s="53"/>
      <c r="AG49" s="8">
        <v>41</v>
      </c>
      <c r="AH49" s="8">
        <v>41</v>
      </c>
      <c r="AJ49" s="8" t="s">
        <v>366</v>
      </c>
      <c r="AL49" s="172">
        <f>U51+X51</f>
        <v>0</v>
      </c>
      <c r="AP49" s="11"/>
      <c r="AQ49" s="11"/>
    </row>
    <row r="50" spans="1:43" ht="18.75" customHeight="1">
      <c r="A50" s="331"/>
      <c r="B50" s="991"/>
      <c r="C50" s="992"/>
      <c r="D50" s="992"/>
      <c r="E50" s="992"/>
      <c r="F50" s="993"/>
      <c r="G50" s="979"/>
      <c r="H50" s="980"/>
      <c r="I50" s="981"/>
      <c r="J50" s="979"/>
      <c r="K50" s="980"/>
      <c r="L50" s="981"/>
      <c r="M50" s="979"/>
      <c r="N50" s="980"/>
      <c r="O50" s="980"/>
      <c r="P50" s="981"/>
      <c r="Q50" s="979"/>
      <c r="R50" s="980"/>
      <c r="S50" s="980"/>
      <c r="T50" s="981"/>
      <c r="U50" s="982"/>
      <c r="V50" s="983"/>
      <c r="W50" s="984"/>
      <c r="X50" s="982"/>
      <c r="Y50" s="983"/>
      <c r="Z50" s="984"/>
      <c r="AA50" s="985">
        <f t="shared" si="0"/>
        <v>0</v>
      </c>
      <c r="AB50" s="986"/>
      <c r="AC50" s="987"/>
      <c r="AD50" s="298"/>
      <c r="AE50" s="170"/>
      <c r="AF50" s="53"/>
      <c r="AG50" s="8">
        <v>42</v>
      </c>
      <c r="AH50" s="8">
        <v>42</v>
      </c>
      <c r="AJ50" s="8" t="s">
        <v>367</v>
      </c>
      <c r="AP50" s="11"/>
      <c r="AQ50" s="11"/>
    </row>
    <row r="51" spans="1:43" ht="18.75" customHeight="1">
      <c r="A51" s="331"/>
      <c r="B51" s="712" t="s">
        <v>82</v>
      </c>
      <c r="C51" s="626"/>
      <c r="D51" s="626"/>
      <c r="E51" s="626"/>
      <c r="F51" s="628"/>
      <c r="G51" s="965">
        <f>G35+G37+G39+G41+G43+G45+G47+G49</f>
        <v>0</v>
      </c>
      <c r="H51" s="966"/>
      <c r="I51" s="967"/>
      <c r="J51" s="965">
        <f>J35+J37+J39+J41+J43+J45+J47+J49</f>
        <v>0</v>
      </c>
      <c r="K51" s="966"/>
      <c r="L51" s="967"/>
      <c r="M51" s="965">
        <f>M35+M37+M39+M41+M43+M45+M47+M49</f>
        <v>0</v>
      </c>
      <c r="N51" s="966"/>
      <c r="O51" s="966"/>
      <c r="P51" s="967"/>
      <c r="Q51" s="965">
        <f>Q35+Q37+Q39+Q41+Q43+Q45+Q47+Q49</f>
        <v>0</v>
      </c>
      <c r="R51" s="966"/>
      <c r="S51" s="966"/>
      <c r="T51" s="967"/>
      <c r="U51" s="965">
        <f>U35+U37+U39+U41+U43+U45+U47+U49</f>
        <v>0</v>
      </c>
      <c r="V51" s="966"/>
      <c r="W51" s="967"/>
      <c r="X51" s="965">
        <f>X35+X37+X39+X41+X43+X45+X47+X49</f>
        <v>0</v>
      </c>
      <c r="Y51" s="966"/>
      <c r="Z51" s="967"/>
      <c r="AA51" s="965">
        <f>SUM(G51:Z51)</f>
        <v>0</v>
      </c>
      <c r="AB51" s="966"/>
      <c r="AC51" s="967"/>
      <c r="AD51" s="300"/>
      <c r="AE51" s="170"/>
      <c r="AF51" s="53"/>
      <c r="AG51" s="8">
        <v>43</v>
      </c>
      <c r="AH51" s="8">
        <v>43</v>
      </c>
      <c r="AJ51" s="8" t="s">
        <v>368</v>
      </c>
      <c r="AP51" s="11"/>
      <c r="AQ51" s="11"/>
    </row>
    <row r="52" spans="1:43" ht="18.75" customHeight="1">
      <c r="A52" s="331"/>
      <c r="B52" s="840"/>
      <c r="C52" s="627"/>
      <c r="D52" s="627"/>
      <c r="E52" s="627"/>
      <c r="F52" s="629"/>
      <c r="G52" s="968">
        <f>G36+G38+G40+G42+G44+G46+G48+G50</f>
        <v>0</v>
      </c>
      <c r="H52" s="969"/>
      <c r="I52" s="970"/>
      <c r="J52" s="968">
        <f>J36+J38+J40+J42+J44+J46+J48+J50</f>
        <v>0</v>
      </c>
      <c r="K52" s="969"/>
      <c r="L52" s="970"/>
      <c r="M52" s="968">
        <f>M36+M38+M40+M42+M44+M46+M48+M50</f>
        <v>0</v>
      </c>
      <c r="N52" s="969"/>
      <c r="O52" s="969"/>
      <c r="P52" s="970"/>
      <c r="Q52" s="968">
        <f>Q36+Q38+Q40+Q42+Q44+Q46+Q48+Q50</f>
        <v>0</v>
      </c>
      <c r="R52" s="969"/>
      <c r="S52" s="969"/>
      <c r="T52" s="970"/>
      <c r="U52" s="968">
        <f>U36+U38+U40+U42+U44+U46+U48+U50</f>
        <v>0</v>
      </c>
      <c r="V52" s="969"/>
      <c r="W52" s="970"/>
      <c r="X52" s="968">
        <f>X36+X38+X40+X42+X44+X46+X48+X50</f>
        <v>0</v>
      </c>
      <c r="Y52" s="969"/>
      <c r="Z52" s="970"/>
      <c r="AA52" s="968">
        <f>SUM(G52:Z52)</f>
        <v>0</v>
      </c>
      <c r="AB52" s="969"/>
      <c r="AC52" s="970"/>
      <c r="AD52" s="301"/>
      <c r="AE52" s="170"/>
      <c r="AF52" s="53"/>
      <c r="AG52" s="8">
        <v>44</v>
      </c>
      <c r="AH52" s="8">
        <v>44</v>
      </c>
      <c r="AJ52" s="8" t="s">
        <v>668</v>
      </c>
      <c r="AP52" s="11"/>
      <c r="AQ52" s="11"/>
    </row>
    <row r="53" spans="1:43" ht="35.25" customHeight="1">
      <c r="A53" s="331"/>
      <c r="B53" s="473" t="str">
        <f>"※各行の下段（　　）内には、"&amp;AC4&amp;"に一時預かりした児童数を記入してください。"</f>
        <v>※各行の下段（　　）内には、令和7年10月1日に一時預かりした児童数を記入してください。</v>
      </c>
      <c r="C53" s="447"/>
      <c r="D53" s="447"/>
      <c r="E53" s="447"/>
      <c r="F53" s="447"/>
      <c r="G53" s="447"/>
      <c r="H53" s="447"/>
      <c r="I53" s="447"/>
      <c r="J53" s="447"/>
      <c r="K53" s="447"/>
      <c r="L53" s="447"/>
      <c r="M53" s="447"/>
      <c r="N53" s="447"/>
      <c r="O53" s="447"/>
      <c r="P53" s="447"/>
      <c r="Q53" s="971"/>
      <c r="R53" s="972"/>
      <c r="S53" s="972"/>
      <c r="T53" s="972"/>
      <c r="U53" s="972"/>
      <c r="V53" s="972"/>
      <c r="W53" s="972"/>
      <c r="X53" s="972"/>
      <c r="Y53" s="972"/>
      <c r="Z53" s="972"/>
      <c r="AA53" s="972"/>
      <c r="AB53" s="972"/>
      <c r="AC53" s="973"/>
      <c r="AD53" s="302"/>
      <c r="AE53" s="170"/>
      <c r="AF53" s="53"/>
      <c r="AG53" s="8">
        <v>45</v>
      </c>
      <c r="AH53" s="8">
        <v>45</v>
      </c>
      <c r="AP53" s="11"/>
      <c r="AQ53" s="11"/>
    </row>
    <row r="54" spans="1:43" ht="53.25" customHeight="1">
      <c r="A54" s="331"/>
      <c r="B54" s="963" t="str">
        <f>AC4&amp;"に
契約している児童の
月単位でみた契約時間数"</f>
        <v>令和7年10月1日に
契約している児童の
月単位でみた契約時間数</v>
      </c>
      <c r="C54" s="964"/>
      <c r="D54" s="964"/>
      <c r="E54" s="964"/>
      <c r="F54" s="964"/>
      <c r="G54" s="964" t="s">
        <v>73</v>
      </c>
      <c r="H54" s="964"/>
      <c r="I54" s="964"/>
      <c r="J54" s="964" t="s">
        <v>77</v>
      </c>
      <c r="K54" s="964"/>
      <c r="L54" s="964"/>
      <c r="M54" s="964" t="s">
        <v>78</v>
      </c>
      <c r="N54" s="964"/>
      <c r="O54" s="964"/>
      <c r="P54" s="964"/>
      <c r="Q54" s="964" t="s">
        <v>79</v>
      </c>
      <c r="R54" s="964"/>
      <c r="S54" s="964"/>
      <c r="T54" s="964"/>
      <c r="U54" s="964" t="s">
        <v>80</v>
      </c>
      <c r="V54" s="964"/>
      <c r="W54" s="964"/>
      <c r="X54" s="964" t="s">
        <v>81</v>
      </c>
      <c r="Y54" s="964"/>
      <c r="Z54" s="964"/>
      <c r="AA54" s="964" t="s">
        <v>82</v>
      </c>
      <c r="AB54" s="964"/>
      <c r="AC54" s="964"/>
      <c r="AD54" s="286"/>
      <c r="AE54" s="170"/>
      <c r="AF54" s="53"/>
      <c r="AG54" s="8">
        <v>46</v>
      </c>
      <c r="AH54" s="8">
        <v>46</v>
      </c>
      <c r="AP54" s="11"/>
      <c r="AQ54" s="11"/>
    </row>
    <row r="55" spans="1:43" ht="19.5" customHeight="1">
      <c r="A55" s="331"/>
      <c r="B55" s="584" t="s">
        <v>610</v>
      </c>
      <c r="C55" s="585"/>
      <c r="D55" s="585"/>
      <c r="E55" s="585"/>
      <c r="F55" s="586"/>
      <c r="G55" s="493"/>
      <c r="H55" s="494"/>
      <c r="I55" s="495"/>
      <c r="J55" s="493"/>
      <c r="K55" s="494"/>
      <c r="L55" s="495"/>
      <c r="M55" s="493"/>
      <c r="N55" s="494"/>
      <c r="O55" s="494"/>
      <c r="P55" s="495"/>
      <c r="Q55" s="493"/>
      <c r="R55" s="494"/>
      <c r="S55" s="494"/>
      <c r="T55" s="495"/>
      <c r="U55" s="493"/>
      <c r="V55" s="494"/>
      <c r="W55" s="495"/>
      <c r="X55" s="493"/>
      <c r="Y55" s="494"/>
      <c r="Z55" s="495"/>
      <c r="AA55" s="499">
        <f>SUM(G55:Z55)</f>
        <v>0</v>
      </c>
      <c r="AB55" s="488"/>
      <c r="AC55" s="489"/>
      <c r="AD55" s="303"/>
      <c r="AE55" s="1074" t="str">
        <f>IF(AA51=AA65,"OK","日単位でみた契約児童数と合計が異なりますので、修正してください")</f>
        <v>OK</v>
      </c>
      <c r="AF55" s="1074"/>
      <c r="AG55" s="8">
        <v>47</v>
      </c>
      <c r="AH55" s="8">
        <v>47</v>
      </c>
      <c r="AP55" s="11"/>
      <c r="AQ55" s="11"/>
    </row>
    <row r="56" spans="1:43" ht="19.5" customHeight="1">
      <c r="A56" s="331"/>
      <c r="B56" s="590"/>
      <c r="C56" s="591"/>
      <c r="D56" s="591"/>
      <c r="E56" s="591"/>
      <c r="F56" s="592"/>
      <c r="G56" s="496"/>
      <c r="H56" s="497"/>
      <c r="I56" s="498"/>
      <c r="J56" s="496"/>
      <c r="K56" s="497"/>
      <c r="L56" s="498"/>
      <c r="M56" s="496"/>
      <c r="N56" s="497"/>
      <c r="O56" s="497"/>
      <c r="P56" s="498"/>
      <c r="Q56" s="496"/>
      <c r="R56" s="497"/>
      <c r="S56" s="497"/>
      <c r="T56" s="498"/>
      <c r="U56" s="496"/>
      <c r="V56" s="497"/>
      <c r="W56" s="498"/>
      <c r="X56" s="496"/>
      <c r="Y56" s="497"/>
      <c r="Z56" s="498"/>
      <c r="AA56" s="490"/>
      <c r="AB56" s="491"/>
      <c r="AC56" s="492"/>
      <c r="AD56" s="303"/>
      <c r="AE56" s="1074"/>
      <c r="AF56" s="1074"/>
      <c r="AG56" s="8">
        <v>48</v>
      </c>
      <c r="AH56" s="8">
        <v>48</v>
      </c>
      <c r="AP56" s="11"/>
      <c r="AQ56" s="11"/>
    </row>
    <row r="57" spans="1:43" ht="19.5" customHeight="1">
      <c r="A57" s="331"/>
      <c r="B57" s="584" t="s">
        <v>611</v>
      </c>
      <c r="C57" s="585"/>
      <c r="D57" s="585"/>
      <c r="E57" s="585"/>
      <c r="F57" s="586"/>
      <c r="G57" s="493"/>
      <c r="H57" s="494"/>
      <c r="I57" s="495"/>
      <c r="J57" s="493"/>
      <c r="K57" s="494"/>
      <c r="L57" s="495"/>
      <c r="M57" s="493"/>
      <c r="N57" s="494"/>
      <c r="O57" s="494"/>
      <c r="P57" s="495"/>
      <c r="Q57" s="493"/>
      <c r="R57" s="494"/>
      <c r="S57" s="494"/>
      <c r="T57" s="495"/>
      <c r="U57" s="493"/>
      <c r="V57" s="494"/>
      <c r="W57" s="495"/>
      <c r="X57" s="493"/>
      <c r="Y57" s="494"/>
      <c r="Z57" s="495"/>
      <c r="AA57" s="499">
        <f>SUM(G57:Z57)</f>
        <v>0</v>
      </c>
      <c r="AB57" s="488"/>
      <c r="AC57" s="489"/>
      <c r="AD57" s="303"/>
      <c r="AE57" s="1074"/>
      <c r="AF57" s="1074"/>
      <c r="AG57" s="8">
        <v>49</v>
      </c>
      <c r="AH57" s="8">
        <v>49</v>
      </c>
      <c r="AP57" s="11"/>
      <c r="AQ57" s="11"/>
    </row>
    <row r="58" spans="1:43" ht="19.5" customHeight="1">
      <c r="A58" s="331"/>
      <c r="B58" s="590"/>
      <c r="C58" s="591"/>
      <c r="D58" s="591"/>
      <c r="E58" s="591"/>
      <c r="F58" s="592"/>
      <c r="G58" s="496"/>
      <c r="H58" s="497"/>
      <c r="I58" s="498"/>
      <c r="J58" s="496"/>
      <c r="K58" s="497"/>
      <c r="L58" s="498"/>
      <c r="M58" s="496"/>
      <c r="N58" s="497"/>
      <c r="O58" s="497"/>
      <c r="P58" s="498"/>
      <c r="Q58" s="496"/>
      <c r="R58" s="497"/>
      <c r="S58" s="497"/>
      <c r="T58" s="498"/>
      <c r="U58" s="496"/>
      <c r="V58" s="497"/>
      <c r="W58" s="498"/>
      <c r="X58" s="496"/>
      <c r="Y58" s="497"/>
      <c r="Z58" s="498"/>
      <c r="AA58" s="490"/>
      <c r="AB58" s="491"/>
      <c r="AC58" s="492"/>
      <c r="AD58" s="303"/>
      <c r="AE58" s="1074"/>
      <c r="AF58" s="1074"/>
      <c r="AG58" s="8">
        <v>50</v>
      </c>
      <c r="AH58" s="8">
        <v>50</v>
      </c>
      <c r="AP58" s="11"/>
      <c r="AQ58" s="11"/>
    </row>
    <row r="59" spans="1:43" ht="19.5" customHeight="1">
      <c r="A59" s="331"/>
      <c r="B59" s="584" t="s">
        <v>623</v>
      </c>
      <c r="C59" s="585"/>
      <c r="D59" s="585"/>
      <c r="E59" s="585"/>
      <c r="F59" s="586"/>
      <c r="G59" s="493"/>
      <c r="H59" s="494"/>
      <c r="I59" s="495"/>
      <c r="J59" s="493"/>
      <c r="K59" s="494"/>
      <c r="L59" s="495"/>
      <c r="M59" s="493"/>
      <c r="N59" s="494"/>
      <c r="O59" s="494"/>
      <c r="P59" s="495"/>
      <c r="Q59" s="493"/>
      <c r="R59" s="494"/>
      <c r="S59" s="494"/>
      <c r="T59" s="495"/>
      <c r="U59" s="493"/>
      <c r="V59" s="494"/>
      <c r="W59" s="495"/>
      <c r="X59" s="493"/>
      <c r="Y59" s="494"/>
      <c r="Z59" s="495"/>
      <c r="AA59" s="487">
        <f>SUM(G59:Z59)</f>
        <v>0</v>
      </c>
      <c r="AB59" s="488"/>
      <c r="AC59" s="489"/>
      <c r="AD59" s="303"/>
      <c r="AE59" s="1074"/>
      <c r="AF59" s="1074"/>
      <c r="AG59" s="8">
        <v>51</v>
      </c>
      <c r="AH59" s="8">
        <v>51</v>
      </c>
      <c r="AP59" s="11"/>
      <c r="AQ59" s="11"/>
    </row>
    <row r="60" spans="1:43" ht="19.5" customHeight="1">
      <c r="A60" s="331"/>
      <c r="B60" s="590"/>
      <c r="C60" s="591"/>
      <c r="D60" s="591"/>
      <c r="E60" s="591"/>
      <c r="F60" s="592"/>
      <c r="G60" s="496"/>
      <c r="H60" s="497"/>
      <c r="I60" s="498"/>
      <c r="J60" s="496"/>
      <c r="K60" s="497"/>
      <c r="L60" s="498"/>
      <c r="M60" s="496"/>
      <c r="N60" s="497"/>
      <c r="O60" s="497"/>
      <c r="P60" s="498"/>
      <c r="Q60" s="496"/>
      <c r="R60" s="497"/>
      <c r="S60" s="497"/>
      <c r="T60" s="498"/>
      <c r="U60" s="496"/>
      <c r="V60" s="497"/>
      <c r="W60" s="498"/>
      <c r="X60" s="496"/>
      <c r="Y60" s="497"/>
      <c r="Z60" s="498"/>
      <c r="AA60" s="490"/>
      <c r="AB60" s="491"/>
      <c r="AC60" s="492"/>
      <c r="AD60" s="303"/>
      <c r="AE60" s="1074"/>
      <c r="AF60" s="1074"/>
      <c r="AG60" s="8">
        <v>52</v>
      </c>
      <c r="AH60" s="8">
        <v>52</v>
      </c>
      <c r="AP60" s="11"/>
      <c r="AQ60" s="11"/>
    </row>
    <row r="61" spans="1:43" ht="19.5" customHeight="1">
      <c r="A61" s="331"/>
      <c r="B61" s="584" t="s">
        <v>624</v>
      </c>
      <c r="C61" s="585"/>
      <c r="D61" s="585"/>
      <c r="E61" s="585"/>
      <c r="F61" s="586"/>
      <c r="G61" s="493"/>
      <c r="H61" s="494"/>
      <c r="I61" s="495"/>
      <c r="J61" s="493"/>
      <c r="K61" s="494"/>
      <c r="L61" s="495"/>
      <c r="M61" s="493"/>
      <c r="N61" s="494"/>
      <c r="O61" s="494"/>
      <c r="P61" s="495"/>
      <c r="Q61" s="493"/>
      <c r="R61" s="494"/>
      <c r="S61" s="494"/>
      <c r="T61" s="495"/>
      <c r="U61" s="493"/>
      <c r="V61" s="494"/>
      <c r="W61" s="495"/>
      <c r="X61" s="493"/>
      <c r="Y61" s="494"/>
      <c r="Z61" s="495"/>
      <c r="AA61" s="487">
        <f>SUM(G61:Z61)</f>
        <v>0</v>
      </c>
      <c r="AB61" s="488"/>
      <c r="AC61" s="489"/>
      <c r="AD61" s="303"/>
      <c r="AE61" s="1074"/>
      <c r="AF61" s="1074"/>
      <c r="AG61" s="8">
        <v>53</v>
      </c>
      <c r="AH61" s="8">
        <v>53</v>
      </c>
      <c r="AP61" s="11"/>
      <c r="AQ61" s="11"/>
    </row>
    <row r="62" spans="1:43" ht="19.5" customHeight="1">
      <c r="A62" s="331"/>
      <c r="B62" s="590"/>
      <c r="C62" s="591"/>
      <c r="D62" s="591"/>
      <c r="E62" s="591"/>
      <c r="F62" s="592"/>
      <c r="G62" s="496"/>
      <c r="H62" s="497"/>
      <c r="I62" s="498"/>
      <c r="J62" s="496"/>
      <c r="K62" s="497"/>
      <c r="L62" s="498"/>
      <c r="M62" s="496"/>
      <c r="N62" s="497"/>
      <c r="O62" s="497"/>
      <c r="P62" s="498"/>
      <c r="Q62" s="496"/>
      <c r="R62" s="497"/>
      <c r="S62" s="497"/>
      <c r="T62" s="498"/>
      <c r="U62" s="496"/>
      <c r="V62" s="497"/>
      <c r="W62" s="498"/>
      <c r="X62" s="496"/>
      <c r="Y62" s="497"/>
      <c r="Z62" s="498"/>
      <c r="AA62" s="490"/>
      <c r="AB62" s="491"/>
      <c r="AC62" s="492"/>
      <c r="AD62" s="303"/>
      <c r="AE62" s="1074"/>
      <c r="AF62" s="1074"/>
      <c r="AG62" s="8">
        <v>54</v>
      </c>
      <c r="AH62" s="8">
        <v>54</v>
      </c>
      <c r="AP62" s="11"/>
      <c r="AQ62" s="11"/>
    </row>
    <row r="63" spans="1:43" ht="19.5" customHeight="1">
      <c r="A63" s="331"/>
      <c r="B63" s="988" t="s">
        <v>625</v>
      </c>
      <c r="C63" s="989"/>
      <c r="D63" s="989"/>
      <c r="E63" s="989"/>
      <c r="F63" s="990"/>
      <c r="G63" s="493"/>
      <c r="H63" s="494"/>
      <c r="I63" s="495"/>
      <c r="J63" s="493"/>
      <c r="K63" s="494"/>
      <c r="L63" s="495"/>
      <c r="M63" s="493"/>
      <c r="N63" s="494"/>
      <c r="O63" s="494"/>
      <c r="P63" s="495"/>
      <c r="Q63" s="493"/>
      <c r="R63" s="494"/>
      <c r="S63" s="494"/>
      <c r="T63" s="495"/>
      <c r="U63" s="493"/>
      <c r="V63" s="494"/>
      <c r="W63" s="495"/>
      <c r="X63" s="493"/>
      <c r="Y63" s="494"/>
      <c r="Z63" s="495"/>
      <c r="AA63" s="487">
        <f>SUM(G63:Z63)</f>
        <v>0</v>
      </c>
      <c r="AB63" s="488"/>
      <c r="AC63" s="489"/>
      <c r="AD63" s="303"/>
      <c r="AE63" s="1074"/>
      <c r="AF63" s="1074"/>
      <c r="AG63" s="8">
        <v>55</v>
      </c>
      <c r="AH63" s="8">
        <v>55</v>
      </c>
      <c r="AP63" s="11"/>
      <c r="AQ63" s="11"/>
    </row>
    <row r="64" spans="1:43" ht="19.5" customHeight="1">
      <c r="A64" s="331"/>
      <c r="B64" s="991"/>
      <c r="C64" s="992"/>
      <c r="D64" s="992"/>
      <c r="E64" s="992"/>
      <c r="F64" s="993"/>
      <c r="G64" s="496"/>
      <c r="H64" s="497"/>
      <c r="I64" s="498"/>
      <c r="J64" s="496"/>
      <c r="K64" s="497"/>
      <c r="L64" s="498"/>
      <c r="M64" s="496"/>
      <c r="N64" s="497"/>
      <c r="O64" s="497"/>
      <c r="P64" s="498"/>
      <c r="Q64" s="496"/>
      <c r="R64" s="497"/>
      <c r="S64" s="497"/>
      <c r="T64" s="498"/>
      <c r="U64" s="496"/>
      <c r="V64" s="497"/>
      <c r="W64" s="498"/>
      <c r="X64" s="496"/>
      <c r="Y64" s="497"/>
      <c r="Z64" s="498"/>
      <c r="AA64" s="490"/>
      <c r="AB64" s="491"/>
      <c r="AC64" s="492"/>
      <c r="AD64" s="303"/>
      <c r="AE64" s="1074"/>
      <c r="AF64" s="1074"/>
      <c r="AG64" s="8">
        <v>56</v>
      </c>
      <c r="AH64" s="8">
        <v>56</v>
      </c>
      <c r="AL64" s="172"/>
      <c r="AP64" s="11"/>
      <c r="AQ64" s="11"/>
    </row>
    <row r="65" spans="1:43" ht="18.75" customHeight="1">
      <c r="A65" s="331"/>
      <c r="B65" s="712" t="s">
        <v>82</v>
      </c>
      <c r="C65" s="626"/>
      <c r="D65" s="626"/>
      <c r="E65" s="626"/>
      <c r="F65" s="626"/>
      <c r="G65" s="499">
        <f>G55+G57+G59+G61+G63</f>
        <v>0</v>
      </c>
      <c r="H65" s="930"/>
      <c r="I65" s="931"/>
      <c r="J65" s="499">
        <f>J55+J57+J59+J61+J63</f>
        <v>0</v>
      </c>
      <c r="K65" s="488"/>
      <c r="L65" s="489"/>
      <c r="M65" s="499">
        <f>M55+M57+M59+M61+M63</f>
        <v>0</v>
      </c>
      <c r="N65" s="488"/>
      <c r="O65" s="488"/>
      <c r="P65" s="489"/>
      <c r="Q65" s="499">
        <f>Q55+Q57+Q59+Q61+Q63</f>
        <v>0</v>
      </c>
      <c r="R65" s="488"/>
      <c r="S65" s="488"/>
      <c r="T65" s="489"/>
      <c r="U65" s="499">
        <f>U55+U57+U59+U61+U63</f>
        <v>0</v>
      </c>
      <c r="V65" s="488"/>
      <c r="W65" s="489"/>
      <c r="X65" s="499">
        <f>X55+X57+X59+X61+X63</f>
        <v>0</v>
      </c>
      <c r="Y65" s="488"/>
      <c r="Z65" s="489"/>
      <c r="AA65" s="487">
        <f t="shared" ref="AA65" si="1">SUM(G65:Z65)</f>
        <v>0</v>
      </c>
      <c r="AB65" s="488"/>
      <c r="AC65" s="489"/>
      <c r="AD65" s="303"/>
      <c r="AE65" s="1074"/>
      <c r="AF65" s="1074"/>
      <c r="AG65" s="8">
        <v>57</v>
      </c>
      <c r="AH65" s="8">
        <v>57</v>
      </c>
      <c r="AP65" s="11"/>
      <c r="AQ65" s="11"/>
    </row>
    <row r="66" spans="1:43" ht="18.75" customHeight="1">
      <c r="A66" s="331"/>
      <c r="B66" s="840"/>
      <c r="C66" s="627"/>
      <c r="D66" s="627"/>
      <c r="E66" s="627"/>
      <c r="F66" s="627"/>
      <c r="G66" s="932"/>
      <c r="H66" s="933"/>
      <c r="I66" s="934"/>
      <c r="J66" s="490"/>
      <c r="K66" s="491"/>
      <c r="L66" s="492"/>
      <c r="M66" s="490"/>
      <c r="N66" s="491"/>
      <c r="O66" s="491"/>
      <c r="P66" s="492"/>
      <c r="Q66" s="490"/>
      <c r="R66" s="491"/>
      <c r="S66" s="491"/>
      <c r="T66" s="492"/>
      <c r="U66" s="490"/>
      <c r="V66" s="491"/>
      <c r="W66" s="492"/>
      <c r="X66" s="490"/>
      <c r="Y66" s="491"/>
      <c r="Z66" s="492"/>
      <c r="AA66" s="490"/>
      <c r="AB66" s="491"/>
      <c r="AC66" s="492"/>
      <c r="AD66" s="300"/>
      <c r="AE66" s="1074"/>
      <c r="AF66" s="1074"/>
      <c r="AG66" s="8">
        <v>58</v>
      </c>
      <c r="AH66" s="8">
        <v>58</v>
      </c>
      <c r="AP66" s="11"/>
      <c r="AQ66" s="11"/>
    </row>
    <row r="67" spans="1:43" ht="17.25" customHeight="1">
      <c r="A67" s="331"/>
      <c r="B67" s="948"/>
      <c r="C67" s="949"/>
      <c r="D67" s="949"/>
      <c r="E67" s="949"/>
      <c r="F67" s="949"/>
      <c r="G67" s="949"/>
      <c r="H67" s="949"/>
      <c r="I67" s="949"/>
      <c r="J67" s="949"/>
      <c r="K67" s="949"/>
      <c r="L67" s="949"/>
      <c r="M67" s="949"/>
      <c r="N67" s="949"/>
      <c r="O67" s="949"/>
      <c r="P67" s="949"/>
      <c r="Q67" s="949"/>
      <c r="R67" s="949"/>
      <c r="S67" s="949"/>
      <c r="T67" s="949"/>
      <c r="U67" s="949"/>
      <c r="V67" s="949"/>
      <c r="W67" s="949"/>
      <c r="X67" s="949"/>
      <c r="Y67" s="949"/>
      <c r="Z67" s="949"/>
      <c r="AA67" s="949"/>
      <c r="AB67" s="949"/>
      <c r="AC67" s="950"/>
      <c r="AD67" s="275"/>
      <c r="AE67" s="170"/>
      <c r="AF67" s="53"/>
      <c r="AG67" s="8">
        <v>59</v>
      </c>
      <c r="AH67" s="8">
        <v>59</v>
      </c>
      <c r="AP67" s="11"/>
      <c r="AQ67" s="11"/>
    </row>
    <row r="68" spans="1:43" ht="15" customHeight="1">
      <c r="A68" s="331"/>
      <c r="B68" s="951"/>
      <c r="C68" s="952"/>
      <c r="D68" s="952"/>
      <c r="E68" s="952"/>
      <c r="F68" s="952"/>
      <c r="G68" s="952"/>
      <c r="H68" s="952"/>
      <c r="I68" s="952"/>
      <c r="J68" s="952"/>
      <c r="K68" s="952"/>
      <c r="L68" s="952"/>
      <c r="M68" s="952"/>
      <c r="N68" s="952"/>
      <c r="O68" s="952"/>
      <c r="P68" s="952"/>
      <c r="Q68" s="952"/>
      <c r="R68" s="952"/>
      <c r="S68" s="952"/>
      <c r="T68" s="952"/>
      <c r="U68" s="952"/>
      <c r="V68" s="952"/>
      <c r="W68" s="952"/>
      <c r="X68" s="952"/>
      <c r="Y68" s="952"/>
      <c r="Z68" s="952"/>
      <c r="AA68" s="952"/>
      <c r="AB68" s="952"/>
      <c r="AC68" s="953"/>
      <c r="AD68" s="275"/>
      <c r="AE68" s="170"/>
      <c r="AF68" s="53"/>
      <c r="AH68" s="38" t="s">
        <v>393</v>
      </c>
    </row>
    <row r="69" spans="1:43" ht="11.25" customHeight="1">
      <c r="A69" s="332"/>
      <c r="B69" s="954"/>
      <c r="C69" s="955"/>
      <c r="D69" s="955"/>
      <c r="E69" s="955"/>
      <c r="F69" s="955"/>
      <c r="G69" s="955"/>
      <c r="H69" s="955"/>
      <c r="I69" s="955"/>
      <c r="J69" s="955"/>
      <c r="K69" s="955"/>
      <c r="L69" s="955"/>
      <c r="M69" s="955"/>
      <c r="N69" s="955"/>
      <c r="O69" s="955"/>
      <c r="P69" s="955"/>
      <c r="Q69" s="955"/>
      <c r="R69" s="955"/>
      <c r="S69" s="955"/>
      <c r="T69" s="955"/>
      <c r="U69" s="955"/>
      <c r="V69" s="955"/>
      <c r="W69" s="955"/>
      <c r="X69" s="955"/>
      <c r="Y69" s="955"/>
      <c r="Z69" s="955"/>
      <c r="AA69" s="955"/>
      <c r="AB69" s="955"/>
      <c r="AC69" s="956"/>
      <c r="AD69" s="275"/>
      <c r="AE69" s="170"/>
      <c r="AF69" s="53"/>
      <c r="AG69" s="38" t="s">
        <v>172</v>
      </c>
      <c r="AP69" s="11"/>
      <c r="AQ69" s="11"/>
    </row>
    <row r="70" spans="1:43" ht="28.2" customHeight="1">
      <c r="A70" s="58"/>
      <c r="B70" s="7"/>
      <c r="C70" s="7"/>
      <c r="D70" s="7"/>
      <c r="E70" s="7"/>
      <c r="F70" s="7"/>
      <c r="G70" s="7"/>
      <c r="H70" s="7"/>
      <c r="I70" s="7"/>
      <c r="J70" s="7"/>
      <c r="K70" s="7"/>
      <c r="L70" s="7"/>
      <c r="M70" s="10"/>
      <c r="N70" s="10"/>
      <c r="O70" s="10"/>
      <c r="P70" s="7"/>
      <c r="Q70" s="7"/>
      <c r="R70" s="7"/>
      <c r="S70" s="7"/>
      <c r="T70" s="7"/>
      <c r="U70" s="7"/>
      <c r="V70" s="7"/>
      <c r="W70" s="7"/>
      <c r="X70" s="7"/>
      <c r="Y70" s="7"/>
      <c r="Z70" s="7"/>
      <c r="AA70" s="7"/>
      <c r="AB70" s="7"/>
      <c r="AC70" s="7"/>
      <c r="AD70" s="7"/>
      <c r="AE70" s="170"/>
      <c r="AF70" s="53"/>
      <c r="AP70" s="11"/>
      <c r="AQ70" s="11"/>
    </row>
    <row r="71" spans="1:43" ht="9.75" customHeight="1">
      <c r="A71" s="330" t="s">
        <v>155</v>
      </c>
      <c r="B71" s="23"/>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5"/>
      <c r="AD71" s="19"/>
      <c r="AE71" s="31"/>
      <c r="AF71" s="53"/>
      <c r="AG71" s="8" t="s">
        <v>125</v>
      </c>
      <c r="AJ71" s="8">
        <f>様式!K72</f>
        <v>0</v>
      </c>
      <c r="AP71" s="11"/>
      <c r="AQ71" s="11"/>
    </row>
    <row r="72" spans="1:43" ht="27.75" customHeight="1">
      <c r="A72" s="957"/>
      <c r="B72" s="326" t="s">
        <v>185</v>
      </c>
      <c r="C72" s="327"/>
      <c r="D72" s="327"/>
      <c r="E72" s="327"/>
      <c r="F72" s="327"/>
      <c r="G72" s="327"/>
      <c r="H72" s="327"/>
      <c r="I72" s="327"/>
      <c r="J72" s="328"/>
      <c r="K72" s="321"/>
      <c r="L72" s="322"/>
      <c r="N72" s="958"/>
      <c r="O72" s="958"/>
      <c r="P72" s="958"/>
      <c r="Q72" s="958"/>
      <c r="R72" s="958"/>
      <c r="S72" s="958"/>
      <c r="T72" s="958"/>
      <c r="U72" s="958"/>
      <c r="V72" s="958"/>
      <c r="W72" s="958"/>
      <c r="X72" s="958"/>
      <c r="Y72" s="958"/>
      <c r="Z72" s="958"/>
      <c r="AA72" s="958"/>
      <c r="AB72" s="958"/>
      <c r="AC72" s="959"/>
      <c r="AD72" s="276"/>
      <c r="AE72" s="31" t="str">
        <f>IF(COUNTIF(K72,"")&gt;=1,"未入力","")</f>
        <v>未入力</v>
      </c>
      <c r="AF72" s="53"/>
      <c r="AG72" s="8" t="s">
        <v>135</v>
      </c>
      <c r="AP72" s="11"/>
      <c r="AQ72" s="11"/>
    </row>
    <row r="73" spans="1:43" ht="21.75" customHeight="1">
      <c r="A73" s="331"/>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2"/>
      <c r="AD73" s="19"/>
      <c r="AE73" s="31"/>
      <c r="AF73" s="53"/>
      <c r="AP73" s="11"/>
      <c r="AQ73" s="11"/>
    </row>
    <row r="74" spans="1:43" ht="21.75" customHeight="1">
      <c r="A74" s="331"/>
      <c r="B74" s="960"/>
      <c r="C74" s="935" t="s">
        <v>89</v>
      </c>
      <c r="D74" s="936"/>
      <c r="E74" s="936"/>
      <c r="F74" s="936"/>
      <c r="G74" s="936"/>
      <c r="H74" s="936"/>
      <c r="I74" s="935" t="s">
        <v>370</v>
      </c>
      <c r="J74" s="936"/>
      <c r="K74" s="936"/>
      <c r="L74" s="585"/>
      <c r="M74" s="585"/>
      <c r="N74" s="585"/>
      <c r="O74" s="935" t="s">
        <v>557</v>
      </c>
      <c r="P74" s="936"/>
      <c r="Q74" s="936"/>
      <c r="R74" s="941"/>
      <c r="S74" s="941"/>
      <c r="T74" s="942"/>
      <c r="U74" s="935" t="s">
        <v>558</v>
      </c>
      <c r="V74" s="936"/>
      <c r="W74" s="936"/>
      <c r="X74" s="464" t="s">
        <v>677</v>
      </c>
      <c r="Y74" s="465"/>
      <c r="Z74" s="465"/>
      <c r="AA74" s="465"/>
      <c r="AB74" s="465"/>
      <c r="AC74" s="466"/>
      <c r="AD74" s="265"/>
      <c r="AE74" s="31"/>
      <c r="AF74" s="53"/>
      <c r="AG74" s="8" t="s">
        <v>186</v>
      </c>
      <c r="AP74" s="11"/>
      <c r="AQ74" s="11"/>
    </row>
    <row r="75" spans="1:43" ht="21.75" customHeight="1">
      <c r="A75" s="331"/>
      <c r="B75" s="961"/>
      <c r="C75" s="937"/>
      <c r="D75" s="938"/>
      <c r="E75" s="938"/>
      <c r="F75" s="943" t="s">
        <v>371</v>
      </c>
      <c r="G75" s="944"/>
      <c r="H75" s="945"/>
      <c r="I75" s="937"/>
      <c r="J75" s="938"/>
      <c r="K75" s="938"/>
      <c r="L75" s="943" t="s">
        <v>371</v>
      </c>
      <c r="M75" s="944"/>
      <c r="N75" s="945"/>
      <c r="O75" s="937"/>
      <c r="P75" s="938"/>
      <c r="Q75" s="938"/>
      <c r="R75" s="943" t="s">
        <v>371</v>
      </c>
      <c r="S75" s="944"/>
      <c r="T75" s="945"/>
      <c r="U75" s="937"/>
      <c r="V75" s="938"/>
      <c r="W75" s="938"/>
      <c r="X75" s="467"/>
      <c r="Y75" s="468"/>
      <c r="Z75" s="468"/>
      <c r="AA75" s="468"/>
      <c r="AB75" s="468"/>
      <c r="AC75" s="469"/>
      <c r="AD75" s="265"/>
      <c r="AE75" s="31"/>
      <c r="AF75" s="53"/>
      <c r="AG75" s="8" t="s">
        <v>187</v>
      </c>
      <c r="AP75" s="11"/>
      <c r="AQ75" s="11"/>
    </row>
    <row r="76" spans="1:43" ht="21.75" customHeight="1">
      <c r="A76" s="331"/>
      <c r="B76" s="962"/>
      <c r="C76" s="939"/>
      <c r="D76" s="940"/>
      <c r="E76" s="940"/>
      <c r="F76" s="946"/>
      <c r="G76" s="940"/>
      <c r="H76" s="947"/>
      <c r="I76" s="939"/>
      <c r="J76" s="940"/>
      <c r="K76" s="940"/>
      <c r="L76" s="946"/>
      <c r="M76" s="940"/>
      <c r="N76" s="947"/>
      <c r="O76" s="939"/>
      <c r="P76" s="940"/>
      <c r="Q76" s="940"/>
      <c r="R76" s="946"/>
      <c r="S76" s="940"/>
      <c r="T76" s="947"/>
      <c r="U76" s="939"/>
      <c r="V76" s="940"/>
      <c r="W76" s="940"/>
      <c r="X76" s="470"/>
      <c r="Y76" s="471"/>
      <c r="Z76" s="471"/>
      <c r="AA76" s="471"/>
      <c r="AB76" s="471"/>
      <c r="AC76" s="472"/>
      <c r="AD76" s="265"/>
      <c r="AE76" s="31"/>
      <c r="AF76" s="53"/>
      <c r="AP76" s="11"/>
      <c r="AQ76" s="11"/>
    </row>
    <row r="77" spans="1:43" ht="21.75" customHeight="1">
      <c r="A77" s="331"/>
      <c r="B77" s="59" t="s">
        <v>73</v>
      </c>
      <c r="C77" s="919"/>
      <c r="D77" s="920"/>
      <c r="E77" s="921"/>
      <c r="F77" s="923"/>
      <c r="G77" s="923"/>
      <c r="H77" s="923"/>
      <c r="I77" s="919"/>
      <c r="J77" s="920"/>
      <c r="K77" s="921"/>
      <c r="L77" s="922"/>
      <c r="M77" s="923"/>
      <c r="N77" s="924"/>
      <c r="O77" s="925"/>
      <c r="P77" s="923"/>
      <c r="Q77" s="926"/>
      <c r="R77" s="923"/>
      <c r="S77" s="923"/>
      <c r="T77" s="924"/>
      <c r="U77" s="927"/>
      <c r="V77" s="928"/>
      <c r="W77" s="929"/>
      <c r="X77" s="1063" t="s">
        <v>389</v>
      </c>
      <c r="Y77" s="1064"/>
      <c r="Z77" s="1064"/>
      <c r="AA77" s="1065"/>
      <c r="AB77" s="521"/>
      <c r="AC77" s="522"/>
      <c r="AD77" s="304"/>
      <c r="AE77" s="31" t="str">
        <f>IF(COUNTA(C77,F77,I77,L77,O77,R77)&lt;&gt;6,"未入力","")</f>
        <v>未入力</v>
      </c>
      <c r="AF77" s="170"/>
      <c r="AG77" s="8" t="s">
        <v>189</v>
      </c>
      <c r="AP77" s="11"/>
      <c r="AQ77" s="11"/>
    </row>
    <row r="78" spans="1:43" ht="21.75" customHeight="1">
      <c r="A78" s="331"/>
      <c r="B78" s="61" t="s">
        <v>77</v>
      </c>
      <c r="C78" s="919"/>
      <c r="D78" s="920"/>
      <c r="E78" s="921"/>
      <c r="F78" s="923"/>
      <c r="G78" s="923"/>
      <c r="H78" s="923"/>
      <c r="I78" s="919"/>
      <c r="J78" s="920"/>
      <c r="K78" s="921"/>
      <c r="L78" s="922"/>
      <c r="M78" s="923"/>
      <c r="N78" s="924"/>
      <c r="O78" s="925"/>
      <c r="P78" s="923"/>
      <c r="Q78" s="926"/>
      <c r="R78" s="923"/>
      <c r="S78" s="923"/>
      <c r="T78" s="924"/>
      <c r="U78" s="927"/>
      <c r="V78" s="928"/>
      <c r="W78" s="929"/>
      <c r="X78" s="1063" t="s">
        <v>390</v>
      </c>
      <c r="Y78" s="1064"/>
      <c r="Z78" s="1064"/>
      <c r="AA78" s="1065"/>
      <c r="AB78" s="525"/>
      <c r="AC78" s="526"/>
      <c r="AD78" s="305"/>
      <c r="AE78" s="31" t="str">
        <f t="shared" ref="AE78:AE82" si="2">IF(COUNTA(C78,F78,I78,L78,O78,R78)&lt;&gt;6,"未入力","")</f>
        <v>未入力</v>
      </c>
      <c r="AF78" s="170"/>
      <c r="AG78" s="8" t="s">
        <v>190</v>
      </c>
      <c r="AP78" s="11"/>
      <c r="AQ78" s="11"/>
    </row>
    <row r="79" spans="1:43" ht="21.75" customHeight="1">
      <c r="A79" s="331"/>
      <c r="B79" s="61" t="s">
        <v>78</v>
      </c>
      <c r="C79" s="919"/>
      <c r="D79" s="920"/>
      <c r="E79" s="921"/>
      <c r="F79" s="923"/>
      <c r="G79" s="923"/>
      <c r="H79" s="923"/>
      <c r="I79" s="919"/>
      <c r="J79" s="920"/>
      <c r="K79" s="921"/>
      <c r="L79" s="922"/>
      <c r="M79" s="923"/>
      <c r="N79" s="924"/>
      <c r="O79" s="925"/>
      <c r="P79" s="923"/>
      <c r="Q79" s="926"/>
      <c r="R79" s="923"/>
      <c r="S79" s="923"/>
      <c r="T79" s="924"/>
      <c r="U79" s="927"/>
      <c r="V79" s="928"/>
      <c r="W79" s="929"/>
      <c r="X79" s="1066" t="s">
        <v>602</v>
      </c>
      <c r="Y79" s="1067"/>
      <c r="Z79" s="1067"/>
      <c r="AA79" s="1068"/>
      <c r="AB79" s="525"/>
      <c r="AC79" s="526"/>
      <c r="AD79" s="305"/>
      <c r="AE79" s="31" t="str">
        <f t="shared" si="2"/>
        <v>未入力</v>
      </c>
      <c r="AF79" s="170"/>
      <c r="AP79" s="11"/>
      <c r="AQ79" s="11"/>
    </row>
    <row r="80" spans="1:43" ht="21.75" customHeight="1">
      <c r="A80" s="331"/>
      <c r="B80" s="61" t="s">
        <v>79</v>
      </c>
      <c r="C80" s="919"/>
      <c r="D80" s="920"/>
      <c r="E80" s="921"/>
      <c r="F80" s="923"/>
      <c r="G80" s="923"/>
      <c r="H80" s="923"/>
      <c r="I80" s="919"/>
      <c r="J80" s="920"/>
      <c r="K80" s="921"/>
      <c r="L80" s="922"/>
      <c r="M80" s="923"/>
      <c r="N80" s="924"/>
      <c r="O80" s="925"/>
      <c r="P80" s="923"/>
      <c r="Q80" s="926"/>
      <c r="R80" s="923"/>
      <c r="S80" s="923"/>
      <c r="T80" s="924"/>
      <c r="U80" s="927"/>
      <c r="V80" s="928"/>
      <c r="W80" s="929"/>
      <c r="X80" s="1060" t="s">
        <v>603</v>
      </c>
      <c r="Y80" s="1061"/>
      <c r="Z80" s="1061"/>
      <c r="AA80" s="1061"/>
      <c r="AB80" s="1061"/>
      <c r="AC80" s="1062"/>
      <c r="AD80" s="306"/>
      <c r="AE80" s="31" t="str">
        <f>IF(COUNTA(C80,F80,I80,L80,O80,R80)&lt;&gt;6,"未入力","")</f>
        <v>未入力</v>
      </c>
      <c r="AF80" s="170"/>
      <c r="AG80" s="8" t="s">
        <v>212</v>
      </c>
      <c r="AP80" s="11"/>
      <c r="AQ80" s="11"/>
    </row>
    <row r="81" spans="1:43" ht="21.75" customHeight="1">
      <c r="A81" s="331"/>
      <c r="B81" s="61" t="s">
        <v>80</v>
      </c>
      <c r="C81" s="919"/>
      <c r="D81" s="920"/>
      <c r="E81" s="921"/>
      <c r="F81" s="923"/>
      <c r="G81" s="923"/>
      <c r="H81" s="923"/>
      <c r="I81" s="919"/>
      <c r="J81" s="920"/>
      <c r="K81" s="921"/>
      <c r="L81" s="922"/>
      <c r="M81" s="923"/>
      <c r="N81" s="924"/>
      <c r="O81" s="925"/>
      <c r="P81" s="923"/>
      <c r="Q81" s="926"/>
      <c r="R81" s="923"/>
      <c r="S81" s="923"/>
      <c r="T81" s="924"/>
      <c r="U81" s="927"/>
      <c r="V81" s="928"/>
      <c r="W81" s="929"/>
      <c r="X81" s="60" t="s">
        <v>388</v>
      </c>
      <c r="Y81" s="527"/>
      <c r="Z81" s="527"/>
      <c r="AA81" s="528"/>
      <c r="AB81" s="529"/>
      <c r="AC81" s="530"/>
      <c r="AD81" s="307"/>
      <c r="AE81" s="31" t="str">
        <f>IF(COUNTA(C81,F81,I81,L81,O81,R81)&lt;&gt;6,"未入力","")</f>
        <v>未入力</v>
      </c>
      <c r="AF81" s="170"/>
      <c r="AG81" s="8" t="s">
        <v>213</v>
      </c>
      <c r="AP81" s="11"/>
      <c r="AQ81" s="11"/>
    </row>
    <row r="82" spans="1:43" ht="21.75" customHeight="1">
      <c r="A82" s="331"/>
      <c r="B82" s="61" t="s">
        <v>81</v>
      </c>
      <c r="C82" s="919"/>
      <c r="D82" s="920"/>
      <c r="E82" s="921"/>
      <c r="F82" s="923"/>
      <c r="G82" s="923"/>
      <c r="H82" s="923"/>
      <c r="I82" s="919"/>
      <c r="J82" s="920"/>
      <c r="K82" s="921"/>
      <c r="L82" s="922"/>
      <c r="M82" s="923"/>
      <c r="N82" s="924"/>
      <c r="O82" s="925"/>
      <c r="P82" s="923"/>
      <c r="Q82" s="926"/>
      <c r="R82" s="923"/>
      <c r="S82" s="923"/>
      <c r="T82" s="924"/>
      <c r="U82" s="927"/>
      <c r="V82" s="928"/>
      <c r="W82" s="929"/>
      <c r="X82" s="60" t="s">
        <v>388</v>
      </c>
      <c r="Y82" s="527"/>
      <c r="Z82" s="527"/>
      <c r="AA82" s="528"/>
      <c r="AB82" s="529"/>
      <c r="AC82" s="530"/>
      <c r="AD82" s="307"/>
      <c r="AE82" s="31" t="str">
        <f t="shared" si="2"/>
        <v>未入力</v>
      </c>
      <c r="AF82" s="170"/>
    </row>
    <row r="83" spans="1:43" ht="18.75" customHeight="1">
      <c r="A83" s="331"/>
      <c r="B83" s="10"/>
      <c r="C83" s="7"/>
      <c r="D83" s="7"/>
      <c r="E83" s="7"/>
      <c r="F83" s="7"/>
      <c r="G83" s="7"/>
      <c r="H83" s="62"/>
      <c r="I83" s="62"/>
      <c r="J83" s="7"/>
      <c r="K83" s="7"/>
      <c r="L83" s="7"/>
      <c r="M83" s="7"/>
      <c r="N83" s="7"/>
      <c r="O83" s="62"/>
      <c r="P83" s="62"/>
      <c r="Q83" s="7"/>
      <c r="R83" s="7"/>
      <c r="S83" s="7"/>
      <c r="T83" s="62"/>
      <c r="U83" s="62"/>
      <c r="V83" s="7"/>
      <c r="W83" s="7"/>
      <c r="X83" s="62"/>
      <c r="Y83" s="62"/>
      <c r="Z83" s="7"/>
      <c r="AA83" s="7"/>
      <c r="AB83" s="7"/>
      <c r="AC83" s="63"/>
      <c r="AD83" s="62"/>
      <c r="AE83" s="31"/>
      <c r="AF83" s="53"/>
      <c r="AG83" s="8" t="s">
        <v>189</v>
      </c>
    </row>
    <row r="84" spans="1:43" ht="15.75" customHeight="1">
      <c r="A84" s="331"/>
      <c r="B84" s="1070" t="s">
        <v>372</v>
      </c>
      <c r="C84" s="1071"/>
      <c r="D84" s="1071"/>
      <c r="E84" s="1071"/>
      <c r="F84" s="1071"/>
      <c r="G84" s="1071"/>
      <c r="H84" s="1071"/>
      <c r="I84" s="1071"/>
      <c r="J84" s="1071"/>
      <c r="K84" s="1071"/>
      <c r="L84" s="1071"/>
      <c r="M84" s="1071"/>
      <c r="N84" s="1071"/>
      <c r="O84" s="1071"/>
      <c r="P84" s="1071"/>
      <c r="Q84" s="1071"/>
      <c r="R84" s="1071"/>
      <c r="S84" s="1071"/>
      <c r="T84" s="1071"/>
      <c r="U84" s="1071"/>
      <c r="V84" s="1071"/>
      <c r="W84" s="1071"/>
      <c r="X84" s="1071"/>
      <c r="Y84" s="1071"/>
      <c r="Z84" s="1071"/>
      <c r="AA84" s="1071"/>
      <c r="AB84" s="1071"/>
      <c r="AC84" s="1072"/>
      <c r="AD84" s="19"/>
      <c r="AE84" s="31"/>
      <c r="AF84" s="53"/>
      <c r="AG84" s="8" t="s">
        <v>214</v>
      </c>
    </row>
    <row r="85" spans="1:43" ht="15.75" customHeight="1">
      <c r="A85" s="331"/>
      <c r="B85" s="1070" t="s">
        <v>590</v>
      </c>
      <c r="C85" s="829"/>
      <c r="D85" s="829"/>
      <c r="E85" s="829"/>
      <c r="F85" s="829"/>
      <c r="G85" s="829"/>
      <c r="H85" s="829"/>
      <c r="I85" s="829"/>
      <c r="J85" s="829"/>
      <c r="K85" s="829"/>
      <c r="L85" s="829"/>
      <c r="M85" s="829"/>
      <c r="N85" s="829"/>
      <c r="O85" s="829"/>
      <c r="P85" s="829"/>
      <c r="Q85" s="829"/>
      <c r="R85" s="829"/>
      <c r="S85" s="829"/>
      <c r="T85" s="829"/>
      <c r="U85" s="829"/>
      <c r="V85" s="829"/>
      <c r="W85" s="829"/>
      <c r="X85" s="829"/>
      <c r="Y85" s="829"/>
      <c r="Z85" s="829"/>
      <c r="AA85" s="829"/>
      <c r="AB85" s="829"/>
      <c r="AC85" s="1073"/>
      <c r="AD85" s="273"/>
      <c r="AE85" s="31"/>
      <c r="AF85" s="53"/>
    </row>
    <row r="86" spans="1:43" ht="18.75" customHeight="1">
      <c r="A86" s="331"/>
      <c r="B86" s="47" t="s">
        <v>589</v>
      </c>
      <c r="C86" s="10"/>
      <c r="D86" s="10"/>
      <c r="E86" s="10"/>
      <c r="F86" s="10"/>
      <c r="G86" s="7"/>
      <c r="H86" s="7"/>
      <c r="I86" s="7"/>
      <c r="J86" s="62"/>
      <c r="K86" s="62"/>
      <c r="L86" s="62"/>
      <c r="M86" s="7"/>
      <c r="N86" s="7"/>
      <c r="O86" s="10"/>
      <c r="P86" s="10"/>
      <c r="Q86" s="7"/>
      <c r="R86" s="7"/>
      <c r="S86" s="7"/>
      <c r="T86" s="62"/>
      <c r="U86" s="62"/>
      <c r="V86" s="7"/>
      <c r="W86" s="7"/>
      <c r="X86" s="7"/>
      <c r="Y86" s="7"/>
      <c r="Z86" s="7"/>
      <c r="AA86" s="7"/>
      <c r="AB86" s="7"/>
      <c r="AC86" s="63"/>
      <c r="AD86" s="62"/>
      <c r="AE86" s="53"/>
      <c r="AF86" s="53"/>
      <c r="AG86" s="8" t="s">
        <v>215</v>
      </c>
      <c r="AP86" s="11"/>
      <c r="AQ86" s="11"/>
    </row>
    <row r="87" spans="1:43" ht="11.25" customHeight="1">
      <c r="A87" s="331"/>
      <c r="B87" s="64"/>
      <c r="AC87" s="65"/>
      <c r="AE87" s="53"/>
      <c r="AF87" s="53"/>
      <c r="AP87" s="11"/>
      <c r="AQ87" s="11"/>
    </row>
    <row r="88" spans="1:43" ht="18.75" customHeight="1">
      <c r="A88" s="331"/>
      <c r="B88" s="1070" t="s">
        <v>560</v>
      </c>
      <c r="C88" s="1071"/>
      <c r="D88" s="1071"/>
      <c r="E88" s="1071"/>
      <c r="F88" s="1071"/>
      <c r="G88" s="1071"/>
      <c r="H88" s="1071"/>
      <c r="I88" s="1071"/>
      <c r="J88" s="1071"/>
      <c r="K88" s="1071"/>
      <c r="L88" s="1071"/>
      <c r="M88" s="1071"/>
      <c r="N88" s="1071"/>
      <c r="O88" s="1071"/>
      <c r="P88" s="1071"/>
      <c r="Q88" s="1071"/>
      <c r="R88" s="1071"/>
      <c r="S88" s="1071"/>
      <c r="T88" s="1071"/>
      <c r="U88" s="1071"/>
      <c r="V88" s="1071"/>
      <c r="W88" s="1071"/>
      <c r="X88" s="1071"/>
      <c r="Y88" s="1071"/>
      <c r="Z88" s="1071"/>
      <c r="AA88" s="1071"/>
      <c r="AB88" s="1071"/>
      <c r="AC88" s="1072"/>
      <c r="AD88" s="19"/>
      <c r="AE88" s="53"/>
      <c r="AF88" s="53"/>
      <c r="AP88" s="11"/>
      <c r="AQ88" s="11"/>
    </row>
    <row r="89" spans="1:43" ht="11.25" customHeight="1">
      <c r="A89" s="331"/>
      <c r="B89" s="373" t="s">
        <v>559</v>
      </c>
      <c r="C89" s="374"/>
      <c r="D89" s="374"/>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5"/>
      <c r="AD89" s="29"/>
      <c r="AE89" s="53"/>
      <c r="AF89" s="53"/>
      <c r="AP89" s="11"/>
      <c r="AQ89" s="11"/>
    </row>
    <row r="90" spans="1:43" ht="19.5" customHeight="1">
      <c r="A90" s="331"/>
      <c r="B90" s="373" t="s">
        <v>128</v>
      </c>
      <c r="C90" s="374"/>
      <c r="D90" s="374"/>
      <c r="E90" s="374"/>
      <c r="F90" s="374"/>
      <c r="G90" s="374"/>
      <c r="H90" s="374"/>
      <c r="I90" s="374"/>
      <c r="J90" s="374"/>
      <c r="K90" s="374"/>
      <c r="L90" s="374"/>
      <c r="M90" s="374"/>
      <c r="N90" s="374"/>
      <c r="O90" s="374"/>
      <c r="P90" s="374"/>
      <c r="Q90" s="374"/>
      <c r="R90" s="374"/>
      <c r="S90" s="374"/>
      <c r="T90" s="374"/>
      <c r="U90" s="374"/>
      <c r="V90" s="374"/>
      <c r="W90" s="374"/>
      <c r="X90" s="374"/>
      <c r="Y90" s="374"/>
      <c r="Z90" s="374"/>
      <c r="AA90" s="374"/>
      <c r="AB90" s="374"/>
      <c r="AC90" s="375"/>
      <c r="AD90" s="29"/>
      <c r="AE90" s="53"/>
      <c r="AF90" s="53"/>
      <c r="AP90" s="11"/>
      <c r="AQ90" s="11"/>
    </row>
    <row r="91" spans="1:43" ht="11.25" customHeight="1">
      <c r="A91" s="331"/>
      <c r="B91" s="28"/>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30"/>
      <c r="AD91" s="29"/>
      <c r="AE91" s="53"/>
      <c r="AF91" s="53"/>
      <c r="AP91" s="11"/>
      <c r="AQ91" s="11"/>
    </row>
    <row r="92" spans="1:43" ht="15.75" customHeight="1">
      <c r="A92" s="331"/>
      <c r="B92" s="897" t="s">
        <v>628</v>
      </c>
      <c r="C92" s="898"/>
      <c r="D92" s="898"/>
      <c r="E92" s="898"/>
      <c r="F92" s="898"/>
      <c r="G92" s="898"/>
      <c r="H92" s="898"/>
      <c r="I92" s="898"/>
      <c r="J92" s="898"/>
      <c r="K92" s="898"/>
      <c r="L92" s="898"/>
      <c r="M92" s="898"/>
      <c r="N92" s="898"/>
      <c r="O92" s="898"/>
      <c r="P92" s="898"/>
      <c r="Q92" s="898"/>
      <c r="R92" s="898"/>
      <c r="S92" s="898"/>
      <c r="T92" s="898"/>
      <c r="U92" s="898"/>
      <c r="V92" s="898"/>
      <c r="W92" s="898"/>
      <c r="X92" s="898"/>
      <c r="Y92" s="898"/>
      <c r="Z92" s="898"/>
      <c r="AA92" s="898"/>
      <c r="AB92" s="898"/>
      <c r="AC92" s="899"/>
      <c r="AD92" s="66"/>
      <c r="AE92" s="53"/>
      <c r="AF92" s="53"/>
      <c r="AP92" s="11"/>
      <c r="AQ92" s="11"/>
    </row>
    <row r="93" spans="1:43" ht="15.75" customHeight="1">
      <c r="A93" s="331"/>
      <c r="B93" s="900" t="s">
        <v>676</v>
      </c>
      <c r="C93" s="901"/>
      <c r="D93" s="901"/>
      <c r="E93" s="901"/>
      <c r="F93" s="901"/>
      <c r="G93" s="901"/>
      <c r="H93" s="901"/>
      <c r="I93" s="901"/>
      <c r="J93" s="901"/>
      <c r="K93" s="901"/>
      <c r="L93" s="901"/>
      <c r="M93" s="901"/>
      <c r="N93" s="901"/>
      <c r="O93" s="901"/>
      <c r="P93" s="901"/>
      <c r="Q93" s="901"/>
      <c r="R93" s="901"/>
      <c r="S93" s="901"/>
      <c r="T93" s="901"/>
      <c r="U93" s="901"/>
      <c r="V93" s="901"/>
      <c r="W93" s="901"/>
      <c r="X93" s="901"/>
      <c r="Y93" s="901"/>
      <c r="Z93" s="66"/>
      <c r="AA93" s="66"/>
      <c r="AB93" s="66"/>
      <c r="AC93" s="67"/>
      <c r="AD93" s="66"/>
      <c r="AE93" s="53"/>
      <c r="AF93" s="53"/>
      <c r="AP93" s="11"/>
      <c r="AQ93" s="11"/>
    </row>
    <row r="94" spans="1:43" ht="15.75" customHeight="1">
      <c r="A94" s="332"/>
      <c r="B94" s="68"/>
      <c r="C94" s="34"/>
      <c r="D94" s="34"/>
      <c r="E94" s="34"/>
      <c r="F94" s="34"/>
      <c r="G94" s="34"/>
      <c r="H94" s="34"/>
      <c r="I94" s="34"/>
      <c r="J94" s="34"/>
      <c r="K94" s="34"/>
      <c r="L94" s="34"/>
      <c r="M94" s="34"/>
      <c r="N94" s="34"/>
      <c r="O94" s="34"/>
      <c r="P94" s="34"/>
      <c r="Q94" s="34"/>
      <c r="R94" s="34"/>
      <c r="S94" s="34"/>
      <c r="T94" s="34"/>
      <c r="U94" s="34"/>
      <c r="V94" s="34"/>
      <c r="W94" s="34"/>
      <c r="X94" s="34"/>
      <c r="Y94" s="34"/>
      <c r="Z94" s="69"/>
      <c r="AA94" s="69"/>
      <c r="AB94" s="69"/>
      <c r="AC94" s="70"/>
      <c r="AD94" s="274"/>
      <c r="AE94" s="53"/>
      <c r="AF94" s="53"/>
    </row>
    <row r="95" spans="1:43" ht="15.75" customHeight="1">
      <c r="A95" s="71"/>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274"/>
      <c r="AE95" s="53"/>
      <c r="AF95" s="53"/>
    </row>
    <row r="96" spans="1:43" ht="32.25" customHeight="1">
      <c r="A96" s="902" t="s">
        <v>713</v>
      </c>
      <c r="B96" s="902"/>
      <c r="C96" s="902"/>
      <c r="D96" s="902"/>
      <c r="E96" s="902"/>
      <c r="F96" s="902"/>
      <c r="G96" s="902"/>
      <c r="H96" s="902"/>
      <c r="I96" s="902"/>
      <c r="J96" s="902"/>
      <c r="K96" s="902"/>
      <c r="L96" s="902"/>
      <c r="M96" s="902"/>
      <c r="N96" s="902"/>
      <c r="O96" s="902"/>
      <c r="P96" s="902"/>
      <c r="Q96" s="902"/>
      <c r="R96" s="902"/>
      <c r="S96" s="902"/>
      <c r="T96" s="902"/>
      <c r="U96" s="902"/>
      <c r="V96" s="902"/>
      <c r="W96" s="902"/>
      <c r="X96" s="902"/>
      <c r="Y96" s="902"/>
      <c r="Z96" s="902"/>
      <c r="AA96" s="902"/>
      <c r="AB96" s="902"/>
      <c r="AC96" s="902"/>
      <c r="AD96" s="278"/>
      <c r="AE96" s="53"/>
      <c r="AF96" s="53"/>
      <c r="AG96" s="8" t="s">
        <v>317</v>
      </c>
      <c r="AH96" s="8" t="s">
        <v>395</v>
      </c>
    </row>
    <row r="97" spans="1:35" ht="26.4" customHeight="1">
      <c r="A97" s="903" t="s">
        <v>679</v>
      </c>
      <c r="B97" s="904"/>
      <c r="C97" s="904"/>
      <c r="D97" s="904"/>
      <c r="E97" s="904"/>
      <c r="F97" s="904"/>
      <c r="G97" s="904"/>
      <c r="H97" s="904"/>
      <c r="I97" s="904"/>
      <c r="J97" s="904"/>
      <c r="K97" s="904"/>
      <c r="L97" s="904"/>
      <c r="M97" s="904"/>
      <c r="N97" s="904"/>
      <c r="O97" s="904"/>
      <c r="P97" s="904"/>
      <c r="Q97" s="904"/>
      <c r="R97" s="904"/>
      <c r="S97" s="904"/>
      <c r="T97" s="904"/>
      <c r="U97" s="904"/>
      <c r="V97" s="904"/>
      <c r="W97" s="904"/>
      <c r="X97" s="904"/>
      <c r="Y97" s="904"/>
      <c r="Z97" s="904"/>
      <c r="AA97" s="904"/>
      <c r="AB97" s="904"/>
      <c r="AC97" s="904"/>
      <c r="AD97" s="187"/>
      <c r="AE97" s="108"/>
      <c r="AF97" s="108"/>
      <c r="AG97" s="8" t="s">
        <v>318</v>
      </c>
      <c r="AH97" s="8" t="s">
        <v>396</v>
      </c>
    </row>
    <row r="98" spans="1:35" ht="21" customHeight="1">
      <c r="A98" s="915" t="str">
        <f>AC4&amp;"に保育に従事した職員の勤務実績"</f>
        <v>令和7年10月1日に保育に従事した職員の勤務実績</v>
      </c>
      <c r="B98" s="361" t="s">
        <v>99</v>
      </c>
      <c r="C98" s="363"/>
      <c r="D98" s="593" t="s">
        <v>303</v>
      </c>
      <c r="E98" s="907"/>
      <c r="F98" s="909" t="s">
        <v>720</v>
      </c>
      <c r="G98" s="910"/>
      <c r="H98" s="464" t="s">
        <v>100</v>
      </c>
      <c r="I98" s="466"/>
      <c r="J98" s="464" t="s">
        <v>678</v>
      </c>
      <c r="K98" s="466"/>
      <c r="L98" s="464" t="s">
        <v>680</v>
      </c>
      <c r="M98" s="465"/>
      <c r="N98" s="465"/>
      <c r="O98" s="466"/>
      <c r="P98" s="464" t="str">
        <f>AC4&amp;"の実際の勤務時間帯"</f>
        <v>令和7年10月1日の実際の勤務時間帯</v>
      </c>
      <c r="Q98" s="362"/>
      <c r="R98" s="362"/>
      <c r="S98" s="362"/>
      <c r="T98" s="362"/>
      <c r="U98" s="362"/>
      <c r="V98" s="362"/>
      <c r="W98" s="362"/>
      <c r="X98" s="362"/>
      <c r="Y98" s="362"/>
      <c r="Z98" s="362"/>
      <c r="AA98" s="362"/>
      <c r="AB98" s="362"/>
      <c r="AC98" s="362"/>
      <c r="AD98" s="309" t="s">
        <v>706</v>
      </c>
      <c r="AE98" s="53"/>
      <c r="AF98" s="53"/>
      <c r="AG98" s="8" t="s">
        <v>307</v>
      </c>
      <c r="AH98" s="8" t="s">
        <v>397</v>
      </c>
    </row>
    <row r="99" spans="1:35" ht="21" customHeight="1">
      <c r="A99" s="916"/>
      <c r="B99" s="364"/>
      <c r="C99" s="366"/>
      <c r="D99" s="408"/>
      <c r="E99" s="908"/>
      <c r="F99" s="911"/>
      <c r="G99" s="912"/>
      <c r="H99" s="467"/>
      <c r="I99" s="469"/>
      <c r="J99" s="467"/>
      <c r="K99" s="469"/>
      <c r="L99" s="467"/>
      <c r="M99" s="468"/>
      <c r="N99" s="468"/>
      <c r="O99" s="469"/>
      <c r="P99" s="364"/>
      <c r="Q99" s="365"/>
      <c r="R99" s="365"/>
      <c r="S99" s="365"/>
      <c r="T99" s="365"/>
      <c r="U99" s="365"/>
      <c r="V99" s="365"/>
      <c r="W99" s="365"/>
      <c r="X99" s="365"/>
      <c r="Y99" s="365"/>
      <c r="Z99" s="365"/>
      <c r="AA99" s="365"/>
      <c r="AB99" s="365"/>
      <c r="AC99" s="365"/>
      <c r="AD99" s="309"/>
      <c r="AE99" s="31"/>
      <c r="AF99" s="31"/>
      <c r="AG99" s="8" t="s">
        <v>308</v>
      </c>
      <c r="AH99" s="8" t="s">
        <v>398</v>
      </c>
    </row>
    <row r="100" spans="1:35" ht="21" customHeight="1" thickBot="1">
      <c r="A100" s="916"/>
      <c r="B100" s="905"/>
      <c r="C100" s="906"/>
      <c r="D100" s="408"/>
      <c r="E100" s="908"/>
      <c r="F100" s="911"/>
      <c r="G100" s="912"/>
      <c r="H100" s="881"/>
      <c r="I100" s="882"/>
      <c r="J100" s="881"/>
      <c r="K100" s="882"/>
      <c r="L100" s="881"/>
      <c r="M100" s="746"/>
      <c r="N100" s="746"/>
      <c r="O100" s="882"/>
      <c r="P100" s="367"/>
      <c r="Q100" s="368"/>
      <c r="R100" s="368"/>
      <c r="S100" s="368"/>
      <c r="T100" s="368"/>
      <c r="U100" s="368"/>
      <c r="V100" s="368"/>
      <c r="W100" s="368"/>
      <c r="X100" s="368"/>
      <c r="Y100" s="368"/>
      <c r="Z100" s="368"/>
      <c r="AA100" s="368"/>
      <c r="AB100" s="368"/>
      <c r="AC100" s="368"/>
      <c r="AD100" s="309"/>
      <c r="AE100" s="31"/>
      <c r="AF100" s="31"/>
      <c r="AG100" s="8" t="s">
        <v>261</v>
      </c>
      <c r="AH100" s="8" t="s">
        <v>399</v>
      </c>
      <c r="AI100" s="8" t="s">
        <v>478</v>
      </c>
    </row>
    <row r="101" spans="1:35" ht="17.399999999999999" customHeight="1">
      <c r="A101" s="916"/>
      <c r="B101" s="651" t="s">
        <v>101</v>
      </c>
      <c r="C101" s="652"/>
      <c r="D101" s="883" t="s">
        <v>141</v>
      </c>
      <c r="E101" s="884"/>
      <c r="F101" s="887"/>
      <c r="G101" s="888"/>
      <c r="H101" s="889" t="s">
        <v>102</v>
      </c>
      <c r="I101" s="890"/>
      <c r="J101" s="891"/>
      <c r="K101" s="890" t="s">
        <v>126</v>
      </c>
      <c r="L101" s="893"/>
      <c r="M101" s="895" t="s">
        <v>126</v>
      </c>
      <c r="N101" s="876"/>
      <c r="O101" s="878" t="s">
        <v>562</v>
      </c>
      <c r="P101" s="736"/>
      <c r="Q101" s="874"/>
      <c r="R101" s="698" t="s">
        <v>170</v>
      </c>
      <c r="S101" s="874"/>
      <c r="T101" s="698" t="s">
        <v>168</v>
      </c>
      <c r="U101" s="698" t="s">
        <v>184</v>
      </c>
      <c r="V101" s="874"/>
      <c r="W101" s="698" t="s">
        <v>170</v>
      </c>
      <c r="X101" s="874"/>
      <c r="Y101" s="698" t="s">
        <v>168</v>
      </c>
      <c r="Z101" s="698" t="s">
        <v>260</v>
      </c>
      <c r="AA101" s="913" t="s">
        <v>477</v>
      </c>
      <c r="AB101" s="913"/>
      <c r="AC101" s="913"/>
      <c r="AD101" s="310"/>
      <c r="AE101" s="31" t="str">
        <f>IF(COUNTA(F101,J101,L101,N101)&lt;&gt;4,"未入力","")</f>
        <v>未入力</v>
      </c>
      <c r="AF101" s="31" t="str">
        <f>IF(COUNTA(AD101)&lt;&gt;1,"未入力","")</f>
        <v>未入力</v>
      </c>
      <c r="AG101" s="8" t="s">
        <v>309</v>
      </c>
      <c r="AH101" s="8" t="s">
        <v>400</v>
      </c>
      <c r="AI101" s="8" t="s">
        <v>497</v>
      </c>
    </row>
    <row r="102" spans="1:35" ht="17.399999999999999" customHeight="1" thickBot="1">
      <c r="A102" s="916"/>
      <c r="B102" s="653"/>
      <c r="C102" s="654"/>
      <c r="D102" s="885"/>
      <c r="E102" s="886"/>
      <c r="F102" s="713" t="s">
        <v>188</v>
      </c>
      <c r="G102" s="714"/>
      <c r="H102" s="713"/>
      <c r="I102" s="714"/>
      <c r="J102" s="892"/>
      <c r="K102" s="714"/>
      <c r="L102" s="894"/>
      <c r="M102" s="896"/>
      <c r="N102" s="877"/>
      <c r="O102" s="879"/>
      <c r="P102" s="880"/>
      <c r="Q102" s="875"/>
      <c r="R102" s="671"/>
      <c r="S102" s="875"/>
      <c r="T102" s="671"/>
      <c r="U102" s="671"/>
      <c r="V102" s="875"/>
      <c r="W102" s="671"/>
      <c r="X102" s="875"/>
      <c r="Y102" s="671"/>
      <c r="Z102" s="671"/>
      <c r="AA102" s="914"/>
      <c r="AB102" s="914"/>
      <c r="AC102" s="914"/>
      <c r="AD102" s="310"/>
      <c r="AE102" s="31" t="str">
        <f>IF(COUNTA(AA102)&lt;&gt;1,"未入力","")</f>
        <v>未入力</v>
      </c>
      <c r="AF102" s="31"/>
      <c r="AG102" s="8" t="s">
        <v>262</v>
      </c>
      <c r="AH102" s="8" t="s">
        <v>401</v>
      </c>
    </row>
    <row r="103" spans="1:35" ht="15.6" customHeight="1">
      <c r="A103" s="916"/>
      <c r="B103" s="571" t="s">
        <v>818</v>
      </c>
      <c r="C103" s="572"/>
      <c r="D103" s="571" t="s">
        <v>141</v>
      </c>
      <c r="E103" s="572"/>
      <c r="F103" s="849"/>
      <c r="G103" s="850"/>
      <c r="H103" s="866"/>
      <c r="I103" s="867"/>
      <c r="J103" s="918"/>
      <c r="K103" s="906" t="s">
        <v>126</v>
      </c>
      <c r="L103" s="870"/>
      <c r="M103" s="871" t="s">
        <v>126</v>
      </c>
      <c r="N103" s="872"/>
      <c r="O103" s="873" t="s">
        <v>562</v>
      </c>
      <c r="P103" s="364"/>
      <c r="Q103" s="869"/>
      <c r="R103" s="365" t="s">
        <v>170</v>
      </c>
      <c r="S103" s="869"/>
      <c r="T103" s="365" t="s">
        <v>168</v>
      </c>
      <c r="U103" s="365" t="s">
        <v>184</v>
      </c>
      <c r="V103" s="869"/>
      <c r="W103" s="365" t="s">
        <v>170</v>
      </c>
      <c r="X103" s="869"/>
      <c r="Y103" s="365" t="s">
        <v>168</v>
      </c>
      <c r="Z103" s="365" t="s">
        <v>260</v>
      </c>
      <c r="AA103" s="365"/>
      <c r="AB103" s="365"/>
      <c r="AC103" s="366"/>
      <c r="AD103" s="10"/>
      <c r="AE103" s="31" t="str">
        <f>IF(COUNTA(F103,J103,L103,N103)&lt;&gt;4,"未入力","")</f>
        <v>未入力</v>
      </c>
      <c r="AF103" s="31" t="str">
        <f>IF(COUNTA(Q103,S103,V103,X103)&lt;&gt;4,"未入力","")</f>
        <v>未入力</v>
      </c>
      <c r="AG103" s="8" t="s">
        <v>310</v>
      </c>
      <c r="AH103" s="8" t="s">
        <v>402</v>
      </c>
    </row>
    <row r="104" spans="1:35" ht="15.6" customHeight="1">
      <c r="A104" s="916"/>
      <c r="B104" s="417"/>
      <c r="C104" s="475"/>
      <c r="D104" s="417"/>
      <c r="E104" s="475"/>
      <c r="F104" s="840" t="s">
        <v>188</v>
      </c>
      <c r="G104" s="629"/>
      <c r="H104" s="853"/>
      <c r="I104" s="854"/>
      <c r="J104" s="856"/>
      <c r="K104" s="629"/>
      <c r="L104" s="842"/>
      <c r="M104" s="844"/>
      <c r="N104" s="846"/>
      <c r="O104" s="848"/>
      <c r="P104" s="367"/>
      <c r="Q104" s="839"/>
      <c r="R104" s="368"/>
      <c r="S104" s="839"/>
      <c r="T104" s="368"/>
      <c r="U104" s="368"/>
      <c r="V104" s="839"/>
      <c r="W104" s="368"/>
      <c r="X104" s="839"/>
      <c r="Y104" s="368"/>
      <c r="Z104" s="368"/>
      <c r="AA104" s="368"/>
      <c r="AB104" s="368"/>
      <c r="AC104" s="369"/>
      <c r="AD104" s="10"/>
      <c r="AE104" s="31"/>
      <c r="AF104" s="31"/>
      <c r="AG104" s="8" t="s">
        <v>263</v>
      </c>
      <c r="AH104" s="8" t="s">
        <v>403</v>
      </c>
    </row>
    <row r="105" spans="1:35" ht="15.6" customHeight="1">
      <c r="A105" s="916"/>
      <c r="B105" s="571" t="s">
        <v>818</v>
      </c>
      <c r="C105" s="572"/>
      <c r="D105" s="415" t="s">
        <v>141</v>
      </c>
      <c r="E105" s="474"/>
      <c r="F105" s="849"/>
      <c r="G105" s="850"/>
      <c r="H105" s="866"/>
      <c r="I105" s="867"/>
      <c r="J105" s="855"/>
      <c r="K105" s="628" t="s">
        <v>126</v>
      </c>
      <c r="L105" s="841"/>
      <c r="M105" s="843" t="s">
        <v>126</v>
      </c>
      <c r="N105" s="845"/>
      <c r="O105" s="847" t="s">
        <v>562</v>
      </c>
      <c r="P105" s="361"/>
      <c r="Q105" s="838"/>
      <c r="R105" s="362" t="s">
        <v>170</v>
      </c>
      <c r="S105" s="838"/>
      <c r="T105" s="362" t="s">
        <v>168</v>
      </c>
      <c r="U105" s="362" t="s">
        <v>184</v>
      </c>
      <c r="V105" s="838"/>
      <c r="W105" s="362" t="s">
        <v>170</v>
      </c>
      <c r="X105" s="838"/>
      <c r="Y105" s="362" t="s">
        <v>168</v>
      </c>
      <c r="Z105" s="362" t="s">
        <v>260</v>
      </c>
      <c r="AA105" s="362"/>
      <c r="AB105" s="362"/>
      <c r="AC105" s="363"/>
      <c r="AD105" s="10"/>
      <c r="AE105" s="31" t="str">
        <f>IF(COUNTA(F105,J105,L105,N105)&lt;&gt;4,"未入力","")</f>
        <v>未入力</v>
      </c>
      <c r="AF105" s="31" t="str">
        <f>IF(COUNTA(Q105,S105,V105,X105)&lt;&gt;4,"未入力","")</f>
        <v>未入力</v>
      </c>
      <c r="AG105" s="8" t="s">
        <v>311</v>
      </c>
      <c r="AH105" s="8" t="s">
        <v>404</v>
      </c>
    </row>
    <row r="106" spans="1:35" ht="15.6" customHeight="1">
      <c r="A106" s="916"/>
      <c r="B106" s="417"/>
      <c r="C106" s="475"/>
      <c r="D106" s="417"/>
      <c r="E106" s="475"/>
      <c r="F106" s="840" t="s">
        <v>188</v>
      </c>
      <c r="G106" s="629"/>
      <c r="H106" s="853"/>
      <c r="I106" s="854"/>
      <c r="J106" s="856"/>
      <c r="K106" s="629"/>
      <c r="L106" s="842"/>
      <c r="M106" s="844"/>
      <c r="N106" s="846"/>
      <c r="O106" s="848"/>
      <c r="P106" s="367"/>
      <c r="Q106" s="839"/>
      <c r="R106" s="368"/>
      <c r="S106" s="839"/>
      <c r="T106" s="368"/>
      <c r="U106" s="368"/>
      <c r="V106" s="839"/>
      <c r="W106" s="368"/>
      <c r="X106" s="839"/>
      <c r="Y106" s="368"/>
      <c r="Z106" s="368"/>
      <c r="AA106" s="368"/>
      <c r="AB106" s="368"/>
      <c r="AC106" s="369"/>
      <c r="AD106" s="10"/>
      <c r="AE106" s="31"/>
      <c r="AF106" s="31"/>
      <c r="AG106" s="8" t="s">
        <v>264</v>
      </c>
      <c r="AH106" s="8" t="s">
        <v>405</v>
      </c>
      <c r="AI106" s="8" t="s">
        <v>305</v>
      </c>
    </row>
    <row r="107" spans="1:35" ht="15.6" customHeight="1">
      <c r="A107" s="916"/>
      <c r="B107" s="571" t="s">
        <v>818</v>
      </c>
      <c r="C107" s="572"/>
      <c r="D107" s="415" t="s">
        <v>141</v>
      </c>
      <c r="E107" s="474"/>
      <c r="F107" s="849"/>
      <c r="G107" s="850"/>
      <c r="H107" s="866"/>
      <c r="I107" s="867"/>
      <c r="J107" s="855"/>
      <c r="K107" s="628" t="s">
        <v>126</v>
      </c>
      <c r="L107" s="841"/>
      <c r="M107" s="843" t="s">
        <v>126</v>
      </c>
      <c r="N107" s="845"/>
      <c r="O107" s="847" t="s">
        <v>562</v>
      </c>
      <c r="P107" s="361"/>
      <c r="Q107" s="838"/>
      <c r="R107" s="362" t="s">
        <v>170</v>
      </c>
      <c r="S107" s="838"/>
      <c r="T107" s="362" t="s">
        <v>168</v>
      </c>
      <c r="U107" s="362" t="s">
        <v>184</v>
      </c>
      <c r="V107" s="838"/>
      <c r="W107" s="362" t="s">
        <v>170</v>
      </c>
      <c r="X107" s="838"/>
      <c r="Y107" s="362" t="s">
        <v>168</v>
      </c>
      <c r="Z107" s="362" t="s">
        <v>260</v>
      </c>
      <c r="AA107" s="362"/>
      <c r="AB107" s="362"/>
      <c r="AC107" s="363"/>
      <c r="AD107" s="10"/>
      <c r="AE107" s="31" t="str">
        <f>IF(COUNTA(F107,J107,L107,N107)&lt;&gt;4,"未入力","")</f>
        <v>未入力</v>
      </c>
      <c r="AF107" s="31" t="str">
        <f>IF(COUNTA(Q107,S107,V107,X107)&lt;&gt;4,"未入力","")</f>
        <v>未入力</v>
      </c>
      <c r="AG107" s="8" t="s">
        <v>312</v>
      </c>
      <c r="AH107" s="8" t="s">
        <v>406</v>
      </c>
      <c r="AI107" s="8">
        <f>COUNTA(H103:I166)</f>
        <v>0</v>
      </c>
    </row>
    <row r="108" spans="1:35" ht="15.6" customHeight="1">
      <c r="A108" s="916"/>
      <c r="B108" s="417"/>
      <c r="C108" s="475"/>
      <c r="D108" s="417"/>
      <c r="E108" s="475"/>
      <c r="F108" s="840" t="s">
        <v>188</v>
      </c>
      <c r="G108" s="629"/>
      <c r="H108" s="853"/>
      <c r="I108" s="854"/>
      <c r="J108" s="856"/>
      <c r="K108" s="629"/>
      <c r="L108" s="842"/>
      <c r="M108" s="844"/>
      <c r="N108" s="846"/>
      <c r="O108" s="848"/>
      <c r="P108" s="367"/>
      <c r="Q108" s="839"/>
      <c r="R108" s="368"/>
      <c r="S108" s="839"/>
      <c r="T108" s="368"/>
      <c r="U108" s="368"/>
      <c r="V108" s="839"/>
      <c r="W108" s="368"/>
      <c r="X108" s="839"/>
      <c r="Y108" s="368"/>
      <c r="Z108" s="368"/>
      <c r="AA108" s="368"/>
      <c r="AB108" s="368"/>
      <c r="AC108" s="369"/>
      <c r="AD108" s="10"/>
      <c r="AE108" s="31"/>
      <c r="AF108" s="31"/>
      <c r="AG108" s="8" t="s">
        <v>265</v>
      </c>
      <c r="AH108" s="8" t="s">
        <v>407</v>
      </c>
    </row>
    <row r="109" spans="1:35" ht="15.6" customHeight="1">
      <c r="A109" s="916"/>
      <c r="B109" s="571" t="s">
        <v>818</v>
      </c>
      <c r="C109" s="572"/>
      <c r="D109" s="415" t="s">
        <v>141</v>
      </c>
      <c r="E109" s="474"/>
      <c r="F109" s="849"/>
      <c r="G109" s="850"/>
      <c r="H109" s="866"/>
      <c r="I109" s="867"/>
      <c r="J109" s="855"/>
      <c r="K109" s="628" t="s">
        <v>126</v>
      </c>
      <c r="L109" s="841"/>
      <c r="M109" s="843" t="s">
        <v>126</v>
      </c>
      <c r="N109" s="845"/>
      <c r="O109" s="847" t="s">
        <v>562</v>
      </c>
      <c r="P109" s="361"/>
      <c r="Q109" s="838"/>
      <c r="R109" s="362" t="s">
        <v>170</v>
      </c>
      <c r="S109" s="838"/>
      <c r="T109" s="362" t="s">
        <v>168</v>
      </c>
      <c r="U109" s="362" t="s">
        <v>184</v>
      </c>
      <c r="V109" s="838"/>
      <c r="W109" s="362" t="s">
        <v>170</v>
      </c>
      <c r="X109" s="838"/>
      <c r="Y109" s="362" t="s">
        <v>168</v>
      </c>
      <c r="Z109" s="362" t="s">
        <v>260</v>
      </c>
      <c r="AA109" s="362"/>
      <c r="AB109" s="362"/>
      <c r="AC109" s="363"/>
      <c r="AD109" s="10"/>
      <c r="AE109" s="31" t="str">
        <f>IF(COUNTA(F109,J109,L109,N109)&lt;&gt;4,"未入力","")</f>
        <v>未入力</v>
      </c>
      <c r="AF109" s="31" t="str">
        <f>IF(COUNTA(Q109,S109,V109,X109)&lt;&gt;4,"未入力","")</f>
        <v>未入力</v>
      </c>
      <c r="AG109" s="8" t="s">
        <v>313</v>
      </c>
      <c r="AH109" s="8" t="s">
        <v>408</v>
      </c>
    </row>
    <row r="110" spans="1:35" ht="15.6" customHeight="1">
      <c r="A110" s="916"/>
      <c r="B110" s="417"/>
      <c r="C110" s="475"/>
      <c r="D110" s="417"/>
      <c r="E110" s="475"/>
      <c r="F110" s="840" t="s">
        <v>188</v>
      </c>
      <c r="G110" s="629"/>
      <c r="H110" s="853"/>
      <c r="I110" s="854"/>
      <c r="J110" s="856"/>
      <c r="K110" s="629"/>
      <c r="L110" s="842"/>
      <c r="M110" s="844"/>
      <c r="N110" s="846"/>
      <c r="O110" s="848"/>
      <c r="P110" s="367"/>
      <c r="Q110" s="839"/>
      <c r="R110" s="368"/>
      <c r="S110" s="839"/>
      <c r="T110" s="368"/>
      <c r="U110" s="368"/>
      <c r="V110" s="839"/>
      <c r="W110" s="368"/>
      <c r="X110" s="839"/>
      <c r="Y110" s="368"/>
      <c r="Z110" s="368"/>
      <c r="AA110" s="368"/>
      <c r="AB110" s="368"/>
      <c r="AC110" s="369"/>
      <c r="AD110" s="10"/>
      <c r="AE110" s="31"/>
      <c r="AF110" s="31"/>
      <c r="AG110" s="8" t="s">
        <v>266</v>
      </c>
      <c r="AH110" s="8" t="s">
        <v>409</v>
      </c>
    </row>
    <row r="111" spans="1:35" ht="15.6" customHeight="1">
      <c r="A111" s="916"/>
      <c r="B111" s="571" t="s">
        <v>818</v>
      </c>
      <c r="C111" s="572"/>
      <c r="D111" s="415" t="s">
        <v>141</v>
      </c>
      <c r="E111" s="474"/>
      <c r="F111" s="849"/>
      <c r="G111" s="850"/>
      <c r="H111" s="866"/>
      <c r="I111" s="867"/>
      <c r="J111" s="855"/>
      <c r="K111" s="628" t="s">
        <v>126</v>
      </c>
      <c r="L111" s="841"/>
      <c r="M111" s="843" t="s">
        <v>126</v>
      </c>
      <c r="N111" s="845"/>
      <c r="O111" s="847" t="s">
        <v>562</v>
      </c>
      <c r="P111" s="361"/>
      <c r="Q111" s="838"/>
      <c r="R111" s="362" t="s">
        <v>170</v>
      </c>
      <c r="S111" s="838"/>
      <c r="T111" s="362" t="s">
        <v>168</v>
      </c>
      <c r="U111" s="362" t="s">
        <v>184</v>
      </c>
      <c r="V111" s="838"/>
      <c r="W111" s="362" t="s">
        <v>170</v>
      </c>
      <c r="X111" s="838"/>
      <c r="Y111" s="362" t="s">
        <v>168</v>
      </c>
      <c r="Z111" s="362" t="s">
        <v>260</v>
      </c>
      <c r="AA111" s="362"/>
      <c r="AB111" s="362"/>
      <c r="AC111" s="363"/>
      <c r="AD111" s="10"/>
      <c r="AE111" s="31" t="str">
        <f>IF(COUNTA(F111,J111,L111,N111)&lt;&gt;4,"未入力","")</f>
        <v>未入力</v>
      </c>
      <c r="AF111" s="31" t="str">
        <f>IF(COUNTA(Q111,S111,V111,X111)&lt;&gt;4,"未入力","")</f>
        <v>未入力</v>
      </c>
      <c r="AG111" s="8" t="s">
        <v>314</v>
      </c>
      <c r="AH111" s="8" t="s">
        <v>410</v>
      </c>
    </row>
    <row r="112" spans="1:35" ht="15.6" customHeight="1">
      <c r="A112" s="916"/>
      <c r="B112" s="417"/>
      <c r="C112" s="475"/>
      <c r="D112" s="417"/>
      <c r="E112" s="475"/>
      <c r="F112" s="840" t="s">
        <v>188</v>
      </c>
      <c r="G112" s="629"/>
      <c r="H112" s="853"/>
      <c r="I112" s="854"/>
      <c r="J112" s="856"/>
      <c r="K112" s="629"/>
      <c r="L112" s="842"/>
      <c r="M112" s="844"/>
      <c r="N112" s="846"/>
      <c r="O112" s="848"/>
      <c r="P112" s="367"/>
      <c r="Q112" s="839"/>
      <c r="R112" s="368"/>
      <c r="S112" s="839"/>
      <c r="T112" s="368"/>
      <c r="U112" s="368"/>
      <c r="V112" s="839"/>
      <c r="W112" s="368"/>
      <c r="X112" s="839"/>
      <c r="Y112" s="368"/>
      <c r="Z112" s="368"/>
      <c r="AA112" s="368"/>
      <c r="AB112" s="368"/>
      <c r="AC112" s="369"/>
      <c r="AD112" s="10"/>
      <c r="AE112" s="31"/>
      <c r="AF112" s="31"/>
      <c r="AG112" s="8" t="s">
        <v>267</v>
      </c>
      <c r="AH112" s="8" t="s">
        <v>411</v>
      </c>
    </row>
    <row r="113" spans="1:34" ht="15.6" customHeight="1">
      <c r="A113" s="916"/>
      <c r="B113" s="571" t="s">
        <v>818</v>
      </c>
      <c r="C113" s="572"/>
      <c r="D113" s="415" t="s">
        <v>141</v>
      </c>
      <c r="E113" s="474"/>
      <c r="F113" s="849"/>
      <c r="G113" s="850"/>
      <c r="H113" s="866"/>
      <c r="I113" s="867"/>
      <c r="J113" s="855"/>
      <c r="K113" s="628" t="s">
        <v>126</v>
      </c>
      <c r="L113" s="841"/>
      <c r="M113" s="843" t="s">
        <v>126</v>
      </c>
      <c r="N113" s="845"/>
      <c r="O113" s="847" t="s">
        <v>562</v>
      </c>
      <c r="P113" s="361"/>
      <c r="Q113" s="838"/>
      <c r="R113" s="362" t="s">
        <v>170</v>
      </c>
      <c r="S113" s="838"/>
      <c r="T113" s="362" t="s">
        <v>168</v>
      </c>
      <c r="U113" s="362" t="s">
        <v>184</v>
      </c>
      <c r="V113" s="838"/>
      <c r="W113" s="362" t="s">
        <v>170</v>
      </c>
      <c r="X113" s="838"/>
      <c r="Y113" s="362" t="s">
        <v>168</v>
      </c>
      <c r="Z113" s="362" t="s">
        <v>260</v>
      </c>
      <c r="AA113" s="362"/>
      <c r="AB113" s="362"/>
      <c r="AC113" s="363"/>
      <c r="AD113" s="10"/>
      <c r="AE113" s="31" t="str">
        <f>IF(COUNTA(F113,J113,L113,N113)&lt;&gt;4,"未入力","")</f>
        <v>未入力</v>
      </c>
      <c r="AF113" s="31" t="str">
        <f>IF(COUNTA(Q113,S113,V113,X113)&lt;&gt;4,"未入力","")</f>
        <v>未入力</v>
      </c>
      <c r="AG113" s="8" t="s">
        <v>315</v>
      </c>
      <c r="AH113" s="8" t="s">
        <v>412</v>
      </c>
    </row>
    <row r="114" spans="1:34" ht="15.6" customHeight="1">
      <c r="A114" s="916"/>
      <c r="B114" s="417"/>
      <c r="C114" s="475"/>
      <c r="D114" s="417"/>
      <c r="E114" s="475"/>
      <c r="F114" s="840" t="s">
        <v>188</v>
      </c>
      <c r="G114" s="629"/>
      <c r="H114" s="853"/>
      <c r="I114" s="854"/>
      <c r="J114" s="856"/>
      <c r="K114" s="629"/>
      <c r="L114" s="842"/>
      <c r="M114" s="844"/>
      <c r="N114" s="846"/>
      <c r="O114" s="848"/>
      <c r="P114" s="367"/>
      <c r="Q114" s="839"/>
      <c r="R114" s="368"/>
      <c r="S114" s="839"/>
      <c r="T114" s="368"/>
      <c r="U114" s="368"/>
      <c r="V114" s="839"/>
      <c r="W114" s="368"/>
      <c r="X114" s="839"/>
      <c r="Y114" s="368"/>
      <c r="Z114" s="368"/>
      <c r="AA114" s="368"/>
      <c r="AB114" s="368"/>
      <c r="AC114" s="369"/>
      <c r="AD114" s="10"/>
      <c r="AE114" s="31"/>
      <c r="AF114" s="31"/>
      <c r="AG114" s="8" t="s">
        <v>268</v>
      </c>
      <c r="AH114" s="8" t="s">
        <v>413</v>
      </c>
    </row>
    <row r="115" spans="1:34" ht="15.6" customHeight="1">
      <c r="A115" s="916"/>
      <c r="B115" s="571" t="s">
        <v>818</v>
      </c>
      <c r="C115" s="572"/>
      <c r="D115" s="415" t="s">
        <v>141</v>
      </c>
      <c r="E115" s="474"/>
      <c r="F115" s="849"/>
      <c r="G115" s="850"/>
      <c r="H115" s="866"/>
      <c r="I115" s="867"/>
      <c r="J115" s="855"/>
      <c r="K115" s="628" t="s">
        <v>126</v>
      </c>
      <c r="L115" s="841"/>
      <c r="M115" s="843" t="s">
        <v>126</v>
      </c>
      <c r="N115" s="845"/>
      <c r="O115" s="847" t="s">
        <v>562</v>
      </c>
      <c r="P115" s="361"/>
      <c r="Q115" s="838"/>
      <c r="R115" s="362" t="s">
        <v>170</v>
      </c>
      <c r="S115" s="838"/>
      <c r="T115" s="362" t="s">
        <v>168</v>
      </c>
      <c r="U115" s="362" t="s">
        <v>184</v>
      </c>
      <c r="V115" s="838"/>
      <c r="W115" s="362" t="s">
        <v>170</v>
      </c>
      <c r="X115" s="838"/>
      <c r="Y115" s="362" t="s">
        <v>168</v>
      </c>
      <c r="Z115" s="362" t="s">
        <v>260</v>
      </c>
      <c r="AA115" s="362"/>
      <c r="AB115" s="362"/>
      <c r="AC115" s="363"/>
      <c r="AD115" s="10"/>
      <c r="AE115" s="31" t="str">
        <f>IF(COUNTA(F115,J115,L115,N115)&lt;&gt;4,"未入力","")</f>
        <v>未入力</v>
      </c>
      <c r="AF115" s="31" t="str">
        <f>IF(COUNTA(Q115,S115,V115,X115)&lt;&gt;4,"未入力","")</f>
        <v>未入力</v>
      </c>
      <c r="AG115" s="8" t="s">
        <v>316</v>
      </c>
      <c r="AH115" s="8" t="s">
        <v>414</v>
      </c>
    </row>
    <row r="116" spans="1:34" ht="15.6" customHeight="1">
      <c r="A116" s="916"/>
      <c r="B116" s="417"/>
      <c r="C116" s="475"/>
      <c r="D116" s="417"/>
      <c r="E116" s="475"/>
      <c r="F116" s="840" t="s">
        <v>188</v>
      </c>
      <c r="G116" s="629"/>
      <c r="H116" s="853"/>
      <c r="I116" s="854"/>
      <c r="J116" s="856"/>
      <c r="K116" s="629"/>
      <c r="L116" s="842"/>
      <c r="M116" s="844"/>
      <c r="N116" s="846"/>
      <c r="O116" s="848"/>
      <c r="P116" s="367"/>
      <c r="Q116" s="839"/>
      <c r="R116" s="368"/>
      <c r="S116" s="839"/>
      <c r="T116" s="368"/>
      <c r="U116" s="368"/>
      <c r="V116" s="839"/>
      <c r="W116" s="368"/>
      <c r="X116" s="839"/>
      <c r="Y116" s="368"/>
      <c r="Z116" s="368"/>
      <c r="AA116" s="368"/>
      <c r="AB116" s="368"/>
      <c r="AC116" s="369"/>
      <c r="AD116" s="10"/>
      <c r="AE116" s="31"/>
      <c r="AF116" s="31"/>
      <c r="AH116" s="8" t="s">
        <v>415</v>
      </c>
    </row>
    <row r="117" spans="1:34" ht="15.6" customHeight="1">
      <c r="A117" s="916"/>
      <c r="B117" s="571" t="s">
        <v>818</v>
      </c>
      <c r="C117" s="572"/>
      <c r="D117" s="415" t="s">
        <v>141</v>
      </c>
      <c r="E117" s="474"/>
      <c r="F117" s="849"/>
      <c r="G117" s="850"/>
      <c r="H117" s="866"/>
      <c r="I117" s="867"/>
      <c r="J117" s="855"/>
      <c r="K117" s="628" t="s">
        <v>126</v>
      </c>
      <c r="L117" s="841"/>
      <c r="M117" s="843" t="s">
        <v>126</v>
      </c>
      <c r="N117" s="845"/>
      <c r="O117" s="847" t="s">
        <v>562</v>
      </c>
      <c r="P117" s="361"/>
      <c r="Q117" s="838"/>
      <c r="R117" s="362" t="s">
        <v>170</v>
      </c>
      <c r="S117" s="838"/>
      <c r="T117" s="362" t="s">
        <v>168</v>
      </c>
      <c r="U117" s="362" t="s">
        <v>184</v>
      </c>
      <c r="V117" s="838"/>
      <c r="W117" s="362" t="s">
        <v>170</v>
      </c>
      <c r="X117" s="838"/>
      <c r="Y117" s="362" t="s">
        <v>168</v>
      </c>
      <c r="Z117" s="362" t="s">
        <v>260</v>
      </c>
      <c r="AA117" s="362"/>
      <c r="AB117" s="362"/>
      <c r="AC117" s="363"/>
      <c r="AD117" s="10"/>
      <c r="AE117" s="31" t="str">
        <f>IF(COUNTA(F117,J117,L117,N117)&lt;&gt;4,"未入力","")</f>
        <v>未入力</v>
      </c>
      <c r="AF117" s="31" t="str">
        <f>IF(COUNTA(Q117,S117,V117,X117)&lt;&gt;4,"未入力","")</f>
        <v>未入力</v>
      </c>
      <c r="AH117" s="8" t="s">
        <v>416</v>
      </c>
    </row>
    <row r="118" spans="1:34" ht="15.6" customHeight="1">
      <c r="A118" s="916"/>
      <c r="B118" s="417"/>
      <c r="C118" s="475"/>
      <c r="D118" s="417"/>
      <c r="E118" s="475"/>
      <c r="F118" s="840" t="s">
        <v>188</v>
      </c>
      <c r="G118" s="629"/>
      <c r="H118" s="853"/>
      <c r="I118" s="854"/>
      <c r="J118" s="856"/>
      <c r="K118" s="629"/>
      <c r="L118" s="842"/>
      <c r="M118" s="844"/>
      <c r="N118" s="846"/>
      <c r="O118" s="848"/>
      <c r="P118" s="367"/>
      <c r="Q118" s="839"/>
      <c r="R118" s="368"/>
      <c r="S118" s="839"/>
      <c r="T118" s="368"/>
      <c r="U118" s="368"/>
      <c r="V118" s="839"/>
      <c r="W118" s="368"/>
      <c r="X118" s="839"/>
      <c r="Y118" s="368"/>
      <c r="Z118" s="368"/>
      <c r="AA118" s="368"/>
      <c r="AB118" s="368"/>
      <c r="AC118" s="369"/>
      <c r="AD118" s="10"/>
      <c r="AE118" s="31"/>
      <c r="AF118" s="31"/>
      <c r="AH118" s="8" t="s">
        <v>417</v>
      </c>
    </row>
    <row r="119" spans="1:34" ht="15.6" customHeight="1">
      <c r="A119" s="916"/>
      <c r="B119" s="571" t="s">
        <v>818</v>
      </c>
      <c r="C119" s="572"/>
      <c r="D119" s="415" t="s">
        <v>141</v>
      </c>
      <c r="E119" s="474"/>
      <c r="F119" s="849"/>
      <c r="G119" s="850"/>
      <c r="H119" s="866"/>
      <c r="I119" s="867"/>
      <c r="J119" s="855"/>
      <c r="K119" s="628" t="s">
        <v>126</v>
      </c>
      <c r="L119" s="841"/>
      <c r="M119" s="843" t="s">
        <v>126</v>
      </c>
      <c r="N119" s="845"/>
      <c r="O119" s="847" t="s">
        <v>562</v>
      </c>
      <c r="P119" s="361"/>
      <c r="Q119" s="838"/>
      <c r="R119" s="362" t="s">
        <v>170</v>
      </c>
      <c r="S119" s="838"/>
      <c r="T119" s="362" t="s">
        <v>168</v>
      </c>
      <c r="U119" s="362" t="s">
        <v>184</v>
      </c>
      <c r="V119" s="838"/>
      <c r="W119" s="362" t="s">
        <v>170</v>
      </c>
      <c r="X119" s="838"/>
      <c r="Y119" s="362" t="s">
        <v>168</v>
      </c>
      <c r="Z119" s="362" t="s">
        <v>260</v>
      </c>
      <c r="AA119" s="362"/>
      <c r="AB119" s="362"/>
      <c r="AC119" s="363"/>
      <c r="AD119" s="10"/>
      <c r="AE119" s="31" t="str">
        <f>IF(COUNTA(F119,J119,L119,N119)&lt;&gt;4,"未入力","")</f>
        <v>未入力</v>
      </c>
      <c r="AF119" s="31" t="str">
        <f>IF(COUNTA(Q119,S119,V119,X119)&lt;&gt;4,"未入力","")</f>
        <v>未入力</v>
      </c>
      <c r="AH119" s="8" t="s">
        <v>418</v>
      </c>
    </row>
    <row r="120" spans="1:34" ht="15.6" customHeight="1">
      <c r="A120" s="916"/>
      <c r="B120" s="417"/>
      <c r="C120" s="475"/>
      <c r="D120" s="417"/>
      <c r="E120" s="475"/>
      <c r="F120" s="840" t="s">
        <v>188</v>
      </c>
      <c r="G120" s="629"/>
      <c r="H120" s="853"/>
      <c r="I120" s="854"/>
      <c r="J120" s="856"/>
      <c r="K120" s="629"/>
      <c r="L120" s="842"/>
      <c r="M120" s="844"/>
      <c r="N120" s="846"/>
      <c r="O120" s="848"/>
      <c r="P120" s="367"/>
      <c r="Q120" s="839"/>
      <c r="R120" s="368"/>
      <c r="S120" s="839"/>
      <c r="T120" s="368"/>
      <c r="U120" s="368"/>
      <c r="V120" s="839"/>
      <c r="W120" s="368"/>
      <c r="X120" s="839"/>
      <c r="Y120" s="368"/>
      <c r="Z120" s="368"/>
      <c r="AA120" s="368"/>
      <c r="AB120" s="368"/>
      <c r="AC120" s="369"/>
      <c r="AD120" s="10"/>
      <c r="AE120" s="31"/>
      <c r="AF120" s="31"/>
      <c r="AH120" s="8" t="s">
        <v>419</v>
      </c>
    </row>
    <row r="121" spans="1:34" ht="15.6" customHeight="1">
      <c r="A121" s="916"/>
      <c r="B121" s="571" t="s">
        <v>818</v>
      </c>
      <c r="C121" s="572"/>
      <c r="D121" s="415" t="s">
        <v>141</v>
      </c>
      <c r="E121" s="474"/>
      <c r="F121" s="849"/>
      <c r="G121" s="850"/>
      <c r="H121" s="866"/>
      <c r="I121" s="867"/>
      <c r="J121" s="855"/>
      <c r="K121" s="628" t="s">
        <v>126</v>
      </c>
      <c r="L121" s="841"/>
      <c r="M121" s="843" t="s">
        <v>126</v>
      </c>
      <c r="N121" s="845"/>
      <c r="O121" s="847" t="s">
        <v>562</v>
      </c>
      <c r="P121" s="361"/>
      <c r="Q121" s="838"/>
      <c r="R121" s="362" t="s">
        <v>170</v>
      </c>
      <c r="S121" s="838"/>
      <c r="T121" s="362" t="s">
        <v>168</v>
      </c>
      <c r="U121" s="362" t="s">
        <v>184</v>
      </c>
      <c r="V121" s="838"/>
      <c r="W121" s="362" t="s">
        <v>170</v>
      </c>
      <c r="X121" s="838"/>
      <c r="Y121" s="362" t="s">
        <v>168</v>
      </c>
      <c r="Z121" s="362" t="s">
        <v>260</v>
      </c>
      <c r="AA121" s="362"/>
      <c r="AB121" s="362"/>
      <c r="AC121" s="363"/>
      <c r="AD121" s="10"/>
      <c r="AE121" s="31" t="str">
        <f>IF(COUNTA(F121,J121,L121,N121)&lt;&gt;4,"未入力","")</f>
        <v>未入力</v>
      </c>
      <c r="AF121" s="31" t="str">
        <f>IF(COUNTA(Q121,S121,V121,X121)&lt;&gt;4,"未入力","")</f>
        <v>未入力</v>
      </c>
      <c r="AH121" s="8" t="s">
        <v>420</v>
      </c>
    </row>
    <row r="122" spans="1:34" ht="15.6" customHeight="1">
      <c r="A122" s="916"/>
      <c r="B122" s="417"/>
      <c r="C122" s="475"/>
      <c r="D122" s="417"/>
      <c r="E122" s="475"/>
      <c r="F122" s="840" t="s">
        <v>188</v>
      </c>
      <c r="G122" s="629"/>
      <c r="H122" s="853"/>
      <c r="I122" s="854"/>
      <c r="J122" s="856"/>
      <c r="K122" s="629"/>
      <c r="L122" s="842"/>
      <c r="M122" s="844"/>
      <c r="N122" s="846"/>
      <c r="O122" s="848"/>
      <c r="P122" s="367"/>
      <c r="Q122" s="839"/>
      <c r="R122" s="368"/>
      <c r="S122" s="839"/>
      <c r="T122" s="368"/>
      <c r="U122" s="368"/>
      <c r="V122" s="839"/>
      <c r="W122" s="368"/>
      <c r="X122" s="839"/>
      <c r="Y122" s="368"/>
      <c r="Z122" s="368"/>
      <c r="AA122" s="368"/>
      <c r="AB122" s="368"/>
      <c r="AC122" s="369"/>
      <c r="AD122" s="10"/>
      <c r="AE122" s="31"/>
      <c r="AF122" s="31"/>
      <c r="AH122" s="8" t="s">
        <v>421</v>
      </c>
    </row>
    <row r="123" spans="1:34" ht="15.6" customHeight="1">
      <c r="A123" s="916"/>
      <c r="B123" s="571" t="s">
        <v>818</v>
      </c>
      <c r="C123" s="572"/>
      <c r="D123" s="415" t="s">
        <v>141</v>
      </c>
      <c r="E123" s="474"/>
      <c r="F123" s="849"/>
      <c r="G123" s="850"/>
      <c r="H123" s="866"/>
      <c r="I123" s="867"/>
      <c r="J123" s="855"/>
      <c r="K123" s="628" t="s">
        <v>126</v>
      </c>
      <c r="L123" s="841"/>
      <c r="M123" s="843" t="s">
        <v>126</v>
      </c>
      <c r="N123" s="845"/>
      <c r="O123" s="847" t="s">
        <v>562</v>
      </c>
      <c r="P123" s="361"/>
      <c r="Q123" s="838"/>
      <c r="R123" s="362" t="s">
        <v>170</v>
      </c>
      <c r="S123" s="838"/>
      <c r="T123" s="362" t="s">
        <v>168</v>
      </c>
      <c r="U123" s="362" t="s">
        <v>184</v>
      </c>
      <c r="V123" s="838"/>
      <c r="W123" s="362" t="s">
        <v>170</v>
      </c>
      <c r="X123" s="838"/>
      <c r="Y123" s="362" t="s">
        <v>168</v>
      </c>
      <c r="Z123" s="362" t="s">
        <v>260</v>
      </c>
      <c r="AA123" s="362"/>
      <c r="AB123" s="362"/>
      <c r="AC123" s="363"/>
      <c r="AD123" s="10"/>
      <c r="AE123" s="31" t="str">
        <f>IF(COUNTA(F123,J123,L123,N123)&lt;&gt;4,"未入力","")</f>
        <v>未入力</v>
      </c>
      <c r="AF123" s="31" t="str">
        <f>IF(COUNTA(Q123,S123,V123,X123)&lt;&gt;4,"未入力","")</f>
        <v>未入力</v>
      </c>
      <c r="AH123" s="8" t="s">
        <v>422</v>
      </c>
    </row>
    <row r="124" spans="1:34" ht="15.6" customHeight="1">
      <c r="A124" s="916"/>
      <c r="B124" s="417"/>
      <c r="C124" s="475"/>
      <c r="D124" s="417"/>
      <c r="E124" s="475"/>
      <c r="F124" s="840" t="s">
        <v>188</v>
      </c>
      <c r="G124" s="629"/>
      <c r="H124" s="853"/>
      <c r="I124" s="854"/>
      <c r="J124" s="856"/>
      <c r="K124" s="629"/>
      <c r="L124" s="842"/>
      <c r="M124" s="844"/>
      <c r="N124" s="846"/>
      <c r="O124" s="848"/>
      <c r="P124" s="367"/>
      <c r="Q124" s="839"/>
      <c r="R124" s="368"/>
      <c r="S124" s="839"/>
      <c r="T124" s="368"/>
      <c r="U124" s="368"/>
      <c r="V124" s="839"/>
      <c r="W124" s="368"/>
      <c r="X124" s="839"/>
      <c r="Y124" s="368"/>
      <c r="Z124" s="368"/>
      <c r="AA124" s="368"/>
      <c r="AB124" s="368"/>
      <c r="AC124" s="369"/>
      <c r="AD124" s="10"/>
      <c r="AE124" s="31"/>
      <c r="AF124" s="31"/>
      <c r="AH124" s="8" t="s">
        <v>423</v>
      </c>
    </row>
    <row r="125" spans="1:34" ht="15.6" customHeight="1">
      <c r="A125" s="916"/>
      <c r="B125" s="571" t="s">
        <v>818</v>
      </c>
      <c r="C125" s="572"/>
      <c r="D125" s="415" t="s">
        <v>141</v>
      </c>
      <c r="E125" s="474"/>
      <c r="F125" s="849"/>
      <c r="G125" s="850"/>
      <c r="H125" s="866"/>
      <c r="I125" s="867"/>
      <c r="J125" s="855"/>
      <c r="K125" s="628" t="s">
        <v>126</v>
      </c>
      <c r="L125" s="841"/>
      <c r="M125" s="843" t="s">
        <v>126</v>
      </c>
      <c r="N125" s="845"/>
      <c r="O125" s="847" t="s">
        <v>562</v>
      </c>
      <c r="P125" s="361"/>
      <c r="Q125" s="838"/>
      <c r="R125" s="362" t="s">
        <v>170</v>
      </c>
      <c r="S125" s="838"/>
      <c r="T125" s="362" t="s">
        <v>168</v>
      </c>
      <c r="U125" s="362" t="s">
        <v>184</v>
      </c>
      <c r="V125" s="838"/>
      <c r="W125" s="362" t="s">
        <v>170</v>
      </c>
      <c r="X125" s="838"/>
      <c r="Y125" s="362" t="s">
        <v>168</v>
      </c>
      <c r="Z125" s="362" t="s">
        <v>260</v>
      </c>
      <c r="AA125" s="362"/>
      <c r="AB125" s="362"/>
      <c r="AC125" s="363"/>
      <c r="AD125" s="10"/>
      <c r="AE125" s="31" t="str">
        <f>IF(COUNTA(F125,J125,L125,N125)&lt;&gt;4,"未入力","")</f>
        <v>未入力</v>
      </c>
      <c r="AF125" s="31" t="str">
        <f>IF(COUNTA(Q125,S125,V125,X125)&lt;&gt;4,"未入力","")</f>
        <v>未入力</v>
      </c>
      <c r="AH125" s="8" t="s">
        <v>424</v>
      </c>
    </row>
    <row r="126" spans="1:34" ht="15.6" customHeight="1">
      <c r="A126" s="916"/>
      <c r="B126" s="417"/>
      <c r="C126" s="475"/>
      <c r="D126" s="417"/>
      <c r="E126" s="475"/>
      <c r="F126" s="840" t="s">
        <v>188</v>
      </c>
      <c r="G126" s="629"/>
      <c r="H126" s="853"/>
      <c r="I126" s="854"/>
      <c r="J126" s="856"/>
      <c r="K126" s="629"/>
      <c r="L126" s="842"/>
      <c r="M126" s="844"/>
      <c r="N126" s="846"/>
      <c r="O126" s="848"/>
      <c r="P126" s="367"/>
      <c r="Q126" s="839"/>
      <c r="R126" s="368"/>
      <c r="S126" s="839"/>
      <c r="T126" s="368"/>
      <c r="U126" s="368"/>
      <c r="V126" s="839"/>
      <c r="W126" s="368"/>
      <c r="X126" s="839"/>
      <c r="Y126" s="368"/>
      <c r="Z126" s="368"/>
      <c r="AA126" s="368"/>
      <c r="AB126" s="368"/>
      <c r="AC126" s="369"/>
      <c r="AD126" s="10"/>
      <c r="AE126" s="31"/>
      <c r="AF126" s="31"/>
      <c r="AH126" s="8" t="s">
        <v>425</v>
      </c>
    </row>
    <row r="127" spans="1:34" ht="15.6" customHeight="1">
      <c r="A127" s="916"/>
      <c r="B127" s="571" t="s">
        <v>818</v>
      </c>
      <c r="C127" s="572"/>
      <c r="D127" s="415" t="s">
        <v>141</v>
      </c>
      <c r="E127" s="474"/>
      <c r="F127" s="849"/>
      <c r="G127" s="850"/>
      <c r="H127" s="866"/>
      <c r="I127" s="867"/>
      <c r="J127" s="855"/>
      <c r="K127" s="628" t="s">
        <v>126</v>
      </c>
      <c r="L127" s="841"/>
      <c r="M127" s="843" t="s">
        <v>126</v>
      </c>
      <c r="N127" s="845"/>
      <c r="O127" s="847" t="s">
        <v>562</v>
      </c>
      <c r="P127" s="361"/>
      <c r="Q127" s="838"/>
      <c r="R127" s="362" t="s">
        <v>170</v>
      </c>
      <c r="S127" s="838"/>
      <c r="T127" s="362" t="s">
        <v>168</v>
      </c>
      <c r="U127" s="362" t="s">
        <v>184</v>
      </c>
      <c r="V127" s="838"/>
      <c r="W127" s="362" t="s">
        <v>170</v>
      </c>
      <c r="X127" s="838"/>
      <c r="Y127" s="362" t="s">
        <v>168</v>
      </c>
      <c r="Z127" s="362" t="s">
        <v>260</v>
      </c>
      <c r="AA127" s="362"/>
      <c r="AB127" s="362"/>
      <c r="AC127" s="363"/>
      <c r="AD127" s="10"/>
      <c r="AE127" s="31" t="str">
        <f>IF(COUNTA(F127,J127,L127,N127)&lt;&gt;4,"未入力","")</f>
        <v>未入力</v>
      </c>
      <c r="AF127" s="31" t="str">
        <f>IF(COUNTA(Q127,S127,V127,X127)&lt;&gt;4,"未入力","")</f>
        <v>未入力</v>
      </c>
      <c r="AH127" s="8" t="s">
        <v>426</v>
      </c>
    </row>
    <row r="128" spans="1:34" ht="15.6" customHeight="1">
      <c r="A128" s="916"/>
      <c r="B128" s="417"/>
      <c r="C128" s="475"/>
      <c r="D128" s="417"/>
      <c r="E128" s="475"/>
      <c r="F128" s="840" t="s">
        <v>188</v>
      </c>
      <c r="G128" s="629"/>
      <c r="H128" s="853"/>
      <c r="I128" s="854"/>
      <c r="J128" s="856"/>
      <c r="K128" s="629"/>
      <c r="L128" s="842"/>
      <c r="M128" s="844"/>
      <c r="N128" s="846"/>
      <c r="O128" s="848"/>
      <c r="P128" s="367"/>
      <c r="Q128" s="839"/>
      <c r="R128" s="368"/>
      <c r="S128" s="839"/>
      <c r="T128" s="368"/>
      <c r="U128" s="368"/>
      <c r="V128" s="839"/>
      <c r="W128" s="368"/>
      <c r="X128" s="839"/>
      <c r="Y128" s="368"/>
      <c r="Z128" s="368"/>
      <c r="AA128" s="368"/>
      <c r="AB128" s="368"/>
      <c r="AC128" s="369"/>
      <c r="AD128" s="10"/>
      <c r="AE128" s="31"/>
      <c r="AF128" s="31"/>
      <c r="AH128" s="8" t="s">
        <v>427</v>
      </c>
    </row>
    <row r="129" spans="1:34" ht="15.6" customHeight="1">
      <c r="A129" s="916"/>
      <c r="B129" s="571" t="s">
        <v>818</v>
      </c>
      <c r="C129" s="572"/>
      <c r="D129" s="415" t="s">
        <v>141</v>
      </c>
      <c r="E129" s="474"/>
      <c r="F129" s="849"/>
      <c r="G129" s="850"/>
      <c r="H129" s="866"/>
      <c r="I129" s="867"/>
      <c r="J129" s="855"/>
      <c r="K129" s="628" t="s">
        <v>126</v>
      </c>
      <c r="L129" s="841"/>
      <c r="M129" s="843" t="s">
        <v>126</v>
      </c>
      <c r="N129" s="845"/>
      <c r="O129" s="847" t="s">
        <v>562</v>
      </c>
      <c r="P129" s="361"/>
      <c r="Q129" s="838"/>
      <c r="R129" s="362" t="s">
        <v>170</v>
      </c>
      <c r="S129" s="838"/>
      <c r="T129" s="362" t="s">
        <v>168</v>
      </c>
      <c r="U129" s="362" t="s">
        <v>184</v>
      </c>
      <c r="V129" s="838"/>
      <c r="W129" s="362" t="s">
        <v>170</v>
      </c>
      <c r="X129" s="838"/>
      <c r="Y129" s="362" t="s">
        <v>168</v>
      </c>
      <c r="Z129" s="362" t="s">
        <v>260</v>
      </c>
      <c r="AA129" s="362"/>
      <c r="AB129" s="362"/>
      <c r="AC129" s="363"/>
      <c r="AD129" s="10"/>
      <c r="AE129" s="31" t="str">
        <f>IF(COUNTA(F129,J129,L129,N129)&lt;&gt;4,"未入力","")</f>
        <v>未入力</v>
      </c>
      <c r="AF129" s="31" t="str">
        <f>IF(COUNTA(Q129,S129,V129,X129)&lt;&gt;4,"未入力","")</f>
        <v>未入力</v>
      </c>
      <c r="AH129" s="8" t="s">
        <v>428</v>
      </c>
    </row>
    <row r="130" spans="1:34" ht="15.6" customHeight="1">
      <c r="A130" s="916"/>
      <c r="B130" s="417"/>
      <c r="C130" s="475"/>
      <c r="D130" s="417"/>
      <c r="E130" s="475"/>
      <c r="F130" s="840" t="s">
        <v>188</v>
      </c>
      <c r="G130" s="629"/>
      <c r="H130" s="853"/>
      <c r="I130" s="854"/>
      <c r="J130" s="856"/>
      <c r="K130" s="629"/>
      <c r="L130" s="842"/>
      <c r="M130" s="844"/>
      <c r="N130" s="846"/>
      <c r="O130" s="848"/>
      <c r="P130" s="367"/>
      <c r="Q130" s="839"/>
      <c r="R130" s="368"/>
      <c r="S130" s="839"/>
      <c r="T130" s="368"/>
      <c r="U130" s="368"/>
      <c r="V130" s="839"/>
      <c r="W130" s="368"/>
      <c r="X130" s="839"/>
      <c r="Y130" s="368"/>
      <c r="Z130" s="368"/>
      <c r="AA130" s="368"/>
      <c r="AB130" s="368"/>
      <c r="AC130" s="369"/>
      <c r="AD130" s="10"/>
      <c r="AE130" s="31"/>
      <c r="AF130" s="31"/>
      <c r="AH130" s="8" t="s">
        <v>429</v>
      </c>
    </row>
    <row r="131" spans="1:34" ht="15.6" customHeight="1">
      <c r="A131" s="916"/>
      <c r="B131" s="571" t="s">
        <v>818</v>
      </c>
      <c r="C131" s="572"/>
      <c r="D131" s="415" t="s">
        <v>141</v>
      </c>
      <c r="E131" s="474"/>
      <c r="F131" s="849"/>
      <c r="G131" s="850"/>
      <c r="H131" s="866"/>
      <c r="I131" s="867"/>
      <c r="J131" s="855"/>
      <c r="K131" s="628" t="s">
        <v>126</v>
      </c>
      <c r="L131" s="841"/>
      <c r="M131" s="843" t="s">
        <v>126</v>
      </c>
      <c r="N131" s="845"/>
      <c r="O131" s="847" t="s">
        <v>562</v>
      </c>
      <c r="P131" s="361"/>
      <c r="Q131" s="838"/>
      <c r="R131" s="362" t="s">
        <v>170</v>
      </c>
      <c r="S131" s="838"/>
      <c r="T131" s="362" t="s">
        <v>168</v>
      </c>
      <c r="U131" s="362" t="s">
        <v>184</v>
      </c>
      <c r="V131" s="838"/>
      <c r="W131" s="362" t="s">
        <v>170</v>
      </c>
      <c r="X131" s="838"/>
      <c r="Y131" s="362" t="s">
        <v>168</v>
      </c>
      <c r="Z131" s="362" t="s">
        <v>260</v>
      </c>
      <c r="AA131" s="362"/>
      <c r="AB131" s="362"/>
      <c r="AC131" s="363"/>
      <c r="AD131" s="10"/>
      <c r="AE131" s="31" t="str">
        <f>IF(COUNTA(F131,J131,L131,N131)&lt;&gt;4,"未入力","")</f>
        <v>未入力</v>
      </c>
      <c r="AF131" s="31" t="str">
        <f>IF(COUNTA(Q131,S131,V131,X131)&lt;&gt;4,"未入力","")</f>
        <v>未入力</v>
      </c>
      <c r="AH131" s="8" t="s">
        <v>430</v>
      </c>
    </row>
    <row r="132" spans="1:34" ht="15.6" customHeight="1">
      <c r="A132" s="916"/>
      <c r="B132" s="417"/>
      <c r="C132" s="475"/>
      <c r="D132" s="417"/>
      <c r="E132" s="475"/>
      <c r="F132" s="840" t="s">
        <v>188</v>
      </c>
      <c r="G132" s="629"/>
      <c r="H132" s="853"/>
      <c r="I132" s="854"/>
      <c r="J132" s="856"/>
      <c r="K132" s="629"/>
      <c r="L132" s="842"/>
      <c r="M132" s="844"/>
      <c r="N132" s="846"/>
      <c r="O132" s="848"/>
      <c r="P132" s="367"/>
      <c r="Q132" s="839"/>
      <c r="R132" s="368"/>
      <c r="S132" s="839"/>
      <c r="T132" s="368"/>
      <c r="U132" s="368"/>
      <c r="V132" s="839"/>
      <c r="W132" s="368"/>
      <c r="X132" s="839"/>
      <c r="Y132" s="368"/>
      <c r="Z132" s="368"/>
      <c r="AA132" s="368"/>
      <c r="AB132" s="368"/>
      <c r="AC132" s="369"/>
      <c r="AD132" s="10"/>
      <c r="AE132" s="31"/>
      <c r="AF132" s="31"/>
      <c r="AH132" s="8" t="s">
        <v>431</v>
      </c>
    </row>
    <row r="133" spans="1:34" ht="15.6" customHeight="1">
      <c r="A133" s="916"/>
      <c r="B133" s="571" t="s">
        <v>818</v>
      </c>
      <c r="C133" s="572"/>
      <c r="D133" s="415" t="s">
        <v>141</v>
      </c>
      <c r="E133" s="474"/>
      <c r="F133" s="849"/>
      <c r="G133" s="850"/>
      <c r="H133" s="866"/>
      <c r="I133" s="867"/>
      <c r="J133" s="855"/>
      <c r="K133" s="628" t="s">
        <v>126</v>
      </c>
      <c r="L133" s="841"/>
      <c r="M133" s="843" t="s">
        <v>126</v>
      </c>
      <c r="N133" s="845"/>
      <c r="O133" s="847" t="s">
        <v>562</v>
      </c>
      <c r="P133" s="361"/>
      <c r="Q133" s="838"/>
      <c r="R133" s="362" t="s">
        <v>170</v>
      </c>
      <c r="S133" s="838"/>
      <c r="T133" s="362" t="s">
        <v>168</v>
      </c>
      <c r="U133" s="362" t="s">
        <v>184</v>
      </c>
      <c r="V133" s="838"/>
      <c r="W133" s="362" t="s">
        <v>170</v>
      </c>
      <c r="X133" s="838"/>
      <c r="Y133" s="362" t="s">
        <v>168</v>
      </c>
      <c r="Z133" s="362" t="s">
        <v>260</v>
      </c>
      <c r="AA133" s="362"/>
      <c r="AB133" s="362"/>
      <c r="AC133" s="363"/>
      <c r="AD133" s="10"/>
      <c r="AE133" s="31" t="str">
        <f>IF(COUNTA(F133,J133,L133,N133)&lt;&gt;4,"未入力","")</f>
        <v>未入力</v>
      </c>
      <c r="AF133" s="31" t="str">
        <f>IF(COUNTA(Q133,S133,V133,X133)&lt;&gt;4,"未入力","")</f>
        <v>未入力</v>
      </c>
      <c r="AH133" s="8" t="s">
        <v>432</v>
      </c>
    </row>
    <row r="134" spans="1:34" ht="15.6" customHeight="1">
      <c r="A134" s="916"/>
      <c r="B134" s="417"/>
      <c r="C134" s="475"/>
      <c r="D134" s="417"/>
      <c r="E134" s="475"/>
      <c r="F134" s="840" t="s">
        <v>188</v>
      </c>
      <c r="G134" s="629"/>
      <c r="H134" s="853"/>
      <c r="I134" s="854"/>
      <c r="J134" s="856"/>
      <c r="K134" s="629"/>
      <c r="L134" s="842"/>
      <c r="M134" s="844"/>
      <c r="N134" s="846"/>
      <c r="O134" s="848"/>
      <c r="P134" s="367"/>
      <c r="Q134" s="839"/>
      <c r="R134" s="368"/>
      <c r="S134" s="839"/>
      <c r="T134" s="368"/>
      <c r="U134" s="368"/>
      <c r="V134" s="839"/>
      <c r="W134" s="368"/>
      <c r="X134" s="839"/>
      <c r="Y134" s="368"/>
      <c r="Z134" s="368"/>
      <c r="AA134" s="368"/>
      <c r="AB134" s="368"/>
      <c r="AC134" s="369"/>
      <c r="AD134" s="10"/>
      <c r="AE134" s="31"/>
      <c r="AF134" s="31"/>
      <c r="AH134" s="8" t="s">
        <v>433</v>
      </c>
    </row>
    <row r="135" spans="1:34" ht="15.6" customHeight="1">
      <c r="A135" s="916"/>
      <c r="B135" s="571" t="s">
        <v>818</v>
      </c>
      <c r="C135" s="572"/>
      <c r="D135" s="571" t="s">
        <v>141</v>
      </c>
      <c r="E135" s="572"/>
      <c r="F135" s="849"/>
      <c r="G135" s="850"/>
      <c r="H135" s="866"/>
      <c r="I135" s="867"/>
      <c r="J135" s="918"/>
      <c r="K135" s="906" t="s">
        <v>126</v>
      </c>
      <c r="L135" s="870"/>
      <c r="M135" s="871" t="s">
        <v>126</v>
      </c>
      <c r="N135" s="872"/>
      <c r="O135" s="873" t="s">
        <v>562</v>
      </c>
      <c r="P135" s="364"/>
      <c r="Q135" s="869"/>
      <c r="R135" s="365" t="s">
        <v>170</v>
      </c>
      <c r="S135" s="869"/>
      <c r="T135" s="365" t="s">
        <v>168</v>
      </c>
      <c r="U135" s="365" t="s">
        <v>184</v>
      </c>
      <c r="V135" s="869"/>
      <c r="W135" s="365" t="s">
        <v>170</v>
      </c>
      <c r="X135" s="869"/>
      <c r="Y135" s="365" t="s">
        <v>168</v>
      </c>
      <c r="Z135" s="365" t="s">
        <v>260</v>
      </c>
      <c r="AA135" s="365"/>
      <c r="AB135" s="365"/>
      <c r="AC135" s="366"/>
      <c r="AD135" s="10"/>
      <c r="AE135" s="31" t="str">
        <f>IF(COUNTA(F135,J135,L135,N135)&lt;&gt;4,"未入力","")</f>
        <v>未入力</v>
      </c>
      <c r="AF135" s="31" t="str">
        <f>IF(COUNTA(Q135,S135,V135,X135)&lt;&gt;4,"未入力","")</f>
        <v>未入力</v>
      </c>
      <c r="AH135" s="8" t="s">
        <v>434</v>
      </c>
    </row>
    <row r="136" spans="1:34" ht="15.6" customHeight="1">
      <c r="A136" s="916"/>
      <c r="B136" s="417"/>
      <c r="C136" s="475"/>
      <c r="D136" s="417"/>
      <c r="E136" s="475"/>
      <c r="F136" s="840" t="s">
        <v>188</v>
      </c>
      <c r="G136" s="629"/>
      <c r="H136" s="853"/>
      <c r="I136" s="854"/>
      <c r="J136" s="856"/>
      <c r="K136" s="629"/>
      <c r="L136" s="842"/>
      <c r="M136" s="844"/>
      <c r="N136" s="846"/>
      <c r="O136" s="848"/>
      <c r="P136" s="367"/>
      <c r="Q136" s="839"/>
      <c r="R136" s="368"/>
      <c r="S136" s="839"/>
      <c r="T136" s="368"/>
      <c r="U136" s="368"/>
      <c r="V136" s="839"/>
      <c r="W136" s="368"/>
      <c r="X136" s="839"/>
      <c r="Y136" s="368"/>
      <c r="Z136" s="368"/>
      <c r="AA136" s="368"/>
      <c r="AB136" s="368"/>
      <c r="AC136" s="369"/>
      <c r="AD136" s="10"/>
      <c r="AE136" s="31"/>
      <c r="AF136" s="31"/>
      <c r="AH136" s="8" t="s">
        <v>435</v>
      </c>
    </row>
    <row r="137" spans="1:34" ht="15.6" customHeight="1">
      <c r="A137" s="916"/>
      <c r="B137" s="571" t="s">
        <v>818</v>
      </c>
      <c r="C137" s="572"/>
      <c r="D137" s="415" t="s">
        <v>141</v>
      </c>
      <c r="E137" s="474"/>
      <c r="F137" s="849"/>
      <c r="G137" s="850"/>
      <c r="H137" s="866"/>
      <c r="I137" s="867"/>
      <c r="J137" s="855"/>
      <c r="K137" s="628" t="s">
        <v>126</v>
      </c>
      <c r="L137" s="841"/>
      <c r="M137" s="843" t="s">
        <v>126</v>
      </c>
      <c r="N137" s="845"/>
      <c r="O137" s="847" t="s">
        <v>562</v>
      </c>
      <c r="P137" s="361"/>
      <c r="Q137" s="838"/>
      <c r="R137" s="362" t="s">
        <v>170</v>
      </c>
      <c r="S137" s="838"/>
      <c r="T137" s="362" t="s">
        <v>168</v>
      </c>
      <c r="U137" s="362" t="s">
        <v>184</v>
      </c>
      <c r="V137" s="838"/>
      <c r="W137" s="362" t="s">
        <v>170</v>
      </c>
      <c r="X137" s="838"/>
      <c r="Y137" s="362" t="s">
        <v>168</v>
      </c>
      <c r="Z137" s="362" t="s">
        <v>260</v>
      </c>
      <c r="AA137" s="362"/>
      <c r="AB137" s="362"/>
      <c r="AC137" s="363"/>
      <c r="AD137" s="10"/>
      <c r="AE137" s="31" t="str">
        <f>IF(COUNTA(F137,J137,L137,N137)&lt;&gt;4,"未入力","")</f>
        <v>未入力</v>
      </c>
      <c r="AF137" s="31" t="str">
        <f>IF(COUNTA(Q137,S137,V137,X137)&lt;&gt;4,"未入力","")</f>
        <v>未入力</v>
      </c>
      <c r="AH137" s="8" t="s">
        <v>436</v>
      </c>
    </row>
    <row r="138" spans="1:34" ht="15.6" customHeight="1">
      <c r="A138" s="916"/>
      <c r="B138" s="417"/>
      <c r="C138" s="475"/>
      <c r="D138" s="417"/>
      <c r="E138" s="475"/>
      <c r="F138" s="840" t="s">
        <v>188</v>
      </c>
      <c r="G138" s="629"/>
      <c r="H138" s="853"/>
      <c r="I138" s="854"/>
      <c r="J138" s="856"/>
      <c r="K138" s="629"/>
      <c r="L138" s="842"/>
      <c r="M138" s="844"/>
      <c r="N138" s="846"/>
      <c r="O138" s="848"/>
      <c r="P138" s="367"/>
      <c r="Q138" s="839"/>
      <c r="R138" s="368"/>
      <c r="S138" s="839"/>
      <c r="T138" s="368"/>
      <c r="U138" s="368"/>
      <c r="V138" s="839"/>
      <c r="W138" s="368"/>
      <c r="X138" s="839"/>
      <c r="Y138" s="368"/>
      <c r="Z138" s="368"/>
      <c r="AA138" s="368"/>
      <c r="AB138" s="368"/>
      <c r="AC138" s="369"/>
      <c r="AD138" s="10"/>
      <c r="AE138" s="31"/>
      <c r="AF138" s="31"/>
      <c r="AH138" s="8" t="s">
        <v>437</v>
      </c>
    </row>
    <row r="139" spans="1:34" ht="15.6" customHeight="1">
      <c r="A139" s="916"/>
      <c r="B139" s="571" t="s">
        <v>818</v>
      </c>
      <c r="C139" s="572"/>
      <c r="D139" s="415" t="s">
        <v>141</v>
      </c>
      <c r="E139" s="474"/>
      <c r="F139" s="849"/>
      <c r="G139" s="850"/>
      <c r="H139" s="866"/>
      <c r="I139" s="867"/>
      <c r="J139" s="855"/>
      <c r="K139" s="628" t="s">
        <v>126</v>
      </c>
      <c r="L139" s="841"/>
      <c r="M139" s="843" t="s">
        <v>126</v>
      </c>
      <c r="N139" s="845"/>
      <c r="O139" s="847" t="s">
        <v>562</v>
      </c>
      <c r="P139" s="361"/>
      <c r="Q139" s="838"/>
      <c r="R139" s="362" t="s">
        <v>170</v>
      </c>
      <c r="S139" s="838"/>
      <c r="T139" s="362" t="s">
        <v>168</v>
      </c>
      <c r="U139" s="362" t="s">
        <v>184</v>
      </c>
      <c r="V139" s="838"/>
      <c r="W139" s="362" t="s">
        <v>170</v>
      </c>
      <c r="X139" s="838"/>
      <c r="Y139" s="362" t="s">
        <v>168</v>
      </c>
      <c r="Z139" s="362" t="s">
        <v>260</v>
      </c>
      <c r="AA139" s="362"/>
      <c r="AB139" s="362"/>
      <c r="AC139" s="363"/>
      <c r="AD139" s="10"/>
      <c r="AE139" s="31" t="str">
        <f>IF(COUNTA(F139,J139,L139,N139)&lt;&gt;4,"未入力","")</f>
        <v>未入力</v>
      </c>
      <c r="AF139" s="31" t="str">
        <f>IF(COUNTA(Q139,S139,V139,X139)&lt;&gt;4,"未入力","")</f>
        <v>未入力</v>
      </c>
      <c r="AH139" s="8" t="s">
        <v>438</v>
      </c>
    </row>
    <row r="140" spans="1:34" ht="15.6" customHeight="1">
      <c r="A140" s="916"/>
      <c r="B140" s="417"/>
      <c r="C140" s="475"/>
      <c r="D140" s="417"/>
      <c r="E140" s="475"/>
      <c r="F140" s="840" t="s">
        <v>188</v>
      </c>
      <c r="G140" s="629"/>
      <c r="H140" s="853"/>
      <c r="I140" s="854"/>
      <c r="J140" s="856"/>
      <c r="K140" s="629"/>
      <c r="L140" s="842"/>
      <c r="M140" s="844"/>
      <c r="N140" s="846"/>
      <c r="O140" s="848"/>
      <c r="P140" s="367"/>
      <c r="Q140" s="839"/>
      <c r="R140" s="368"/>
      <c r="S140" s="839"/>
      <c r="T140" s="368"/>
      <c r="U140" s="368"/>
      <c r="V140" s="839"/>
      <c r="W140" s="368"/>
      <c r="X140" s="839"/>
      <c r="Y140" s="368"/>
      <c r="Z140" s="368"/>
      <c r="AA140" s="368"/>
      <c r="AB140" s="368"/>
      <c r="AC140" s="369"/>
      <c r="AD140" s="10"/>
      <c r="AE140" s="31"/>
      <c r="AF140" s="31"/>
      <c r="AH140" s="8" t="s">
        <v>439</v>
      </c>
    </row>
    <row r="141" spans="1:34" ht="15.6" customHeight="1">
      <c r="A141" s="916"/>
      <c r="B141" s="571" t="s">
        <v>818</v>
      </c>
      <c r="C141" s="572"/>
      <c r="D141" s="415" t="s">
        <v>141</v>
      </c>
      <c r="E141" s="474"/>
      <c r="F141" s="849"/>
      <c r="G141" s="850"/>
      <c r="H141" s="866"/>
      <c r="I141" s="867"/>
      <c r="J141" s="855"/>
      <c r="K141" s="628" t="s">
        <v>126</v>
      </c>
      <c r="L141" s="841"/>
      <c r="M141" s="843" t="s">
        <v>126</v>
      </c>
      <c r="N141" s="845"/>
      <c r="O141" s="847" t="s">
        <v>562</v>
      </c>
      <c r="P141" s="361"/>
      <c r="Q141" s="838"/>
      <c r="R141" s="362" t="s">
        <v>170</v>
      </c>
      <c r="S141" s="838"/>
      <c r="T141" s="362" t="s">
        <v>168</v>
      </c>
      <c r="U141" s="362" t="s">
        <v>184</v>
      </c>
      <c r="V141" s="838"/>
      <c r="W141" s="362" t="s">
        <v>170</v>
      </c>
      <c r="X141" s="838"/>
      <c r="Y141" s="362" t="s">
        <v>168</v>
      </c>
      <c r="Z141" s="362" t="s">
        <v>260</v>
      </c>
      <c r="AA141" s="362"/>
      <c r="AB141" s="362"/>
      <c r="AC141" s="363"/>
      <c r="AD141" s="10"/>
      <c r="AE141" s="31" t="str">
        <f>IF(COUNTA(F141,J141,L141,N141)&lt;&gt;4,"未入力","")</f>
        <v>未入力</v>
      </c>
      <c r="AF141" s="31" t="str">
        <f>IF(COUNTA(Q141,S141,V141,X141)&lt;&gt;4,"未入力","")</f>
        <v>未入力</v>
      </c>
      <c r="AH141" s="8" t="s">
        <v>440</v>
      </c>
    </row>
    <row r="142" spans="1:34" ht="15.6" customHeight="1">
      <c r="A142" s="916"/>
      <c r="B142" s="417"/>
      <c r="C142" s="475"/>
      <c r="D142" s="417"/>
      <c r="E142" s="475"/>
      <c r="F142" s="840" t="s">
        <v>188</v>
      </c>
      <c r="G142" s="629"/>
      <c r="H142" s="853"/>
      <c r="I142" s="854"/>
      <c r="J142" s="856"/>
      <c r="K142" s="629"/>
      <c r="L142" s="842"/>
      <c r="M142" s="844"/>
      <c r="N142" s="846"/>
      <c r="O142" s="848"/>
      <c r="P142" s="367"/>
      <c r="Q142" s="839"/>
      <c r="R142" s="368"/>
      <c r="S142" s="839"/>
      <c r="T142" s="368"/>
      <c r="U142" s="368"/>
      <c r="V142" s="839"/>
      <c r="W142" s="368"/>
      <c r="X142" s="839"/>
      <c r="Y142" s="368"/>
      <c r="Z142" s="368"/>
      <c r="AA142" s="368"/>
      <c r="AB142" s="368"/>
      <c r="AC142" s="369"/>
      <c r="AD142" s="10"/>
      <c r="AE142" s="31"/>
      <c r="AF142" s="31"/>
      <c r="AH142" s="8" t="s">
        <v>441</v>
      </c>
    </row>
    <row r="143" spans="1:34" ht="15.6" customHeight="1">
      <c r="A143" s="916"/>
      <c r="B143" s="571" t="s">
        <v>818</v>
      </c>
      <c r="C143" s="572"/>
      <c r="D143" s="415" t="s">
        <v>141</v>
      </c>
      <c r="E143" s="474"/>
      <c r="F143" s="849"/>
      <c r="G143" s="850"/>
      <c r="H143" s="866"/>
      <c r="I143" s="867"/>
      <c r="J143" s="855"/>
      <c r="K143" s="628" t="s">
        <v>126</v>
      </c>
      <c r="L143" s="841"/>
      <c r="M143" s="843" t="s">
        <v>126</v>
      </c>
      <c r="N143" s="845"/>
      <c r="O143" s="847" t="s">
        <v>562</v>
      </c>
      <c r="P143" s="361"/>
      <c r="Q143" s="838"/>
      <c r="R143" s="362" t="s">
        <v>170</v>
      </c>
      <c r="S143" s="838"/>
      <c r="T143" s="362" t="s">
        <v>168</v>
      </c>
      <c r="U143" s="362" t="s">
        <v>184</v>
      </c>
      <c r="V143" s="838"/>
      <c r="W143" s="362" t="s">
        <v>170</v>
      </c>
      <c r="X143" s="838"/>
      <c r="Y143" s="362" t="s">
        <v>168</v>
      </c>
      <c r="Z143" s="362" t="s">
        <v>260</v>
      </c>
      <c r="AA143" s="362"/>
      <c r="AB143" s="362"/>
      <c r="AC143" s="363"/>
      <c r="AD143" s="10"/>
      <c r="AE143" s="31" t="str">
        <f>IF(COUNTA(F143,J143,L143,N143)&lt;&gt;4,"未入力","")</f>
        <v>未入力</v>
      </c>
      <c r="AF143" s="31" t="str">
        <f>IF(COUNTA(Q143,S143,V143,X143)&lt;&gt;4,"未入力","")</f>
        <v>未入力</v>
      </c>
      <c r="AH143" s="8" t="s">
        <v>442</v>
      </c>
    </row>
    <row r="144" spans="1:34" ht="15.6" customHeight="1">
      <c r="A144" s="916"/>
      <c r="B144" s="417"/>
      <c r="C144" s="475"/>
      <c r="D144" s="417"/>
      <c r="E144" s="475"/>
      <c r="F144" s="840" t="s">
        <v>188</v>
      </c>
      <c r="G144" s="629"/>
      <c r="H144" s="853"/>
      <c r="I144" s="854"/>
      <c r="J144" s="856"/>
      <c r="K144" s="629"/>
      <c r="L144" s="842"/>
      <c r="M144" s="844"/>
      <c r="N144" s="846"/>
      <c r="O144" s="848"/>
      <c r="P144" s="367"/>
      <c r="Q144" s="839"/>
      <c r="R144" s="368"/>
      <c r="S144" s="839"/>
      <c r="T144" s="368"/>
      <c r="U144" s="368"/>
      <c r="V144" s="839"/>
      <c r="W144" s="368"/>
      <c r="X144" s="839"/>
      <c r="Y144" s="368"/>
      <c r="Z144" s="368"/>
      <c r="AA144" s="368"/>
      <c r="AB144" s="368"/>
      <c r="AC144" s="369"/>
      <c r="AD144" s="10"/>
      <c r="AE144" s="31"/>
      <c r="AF144" s="31"/>
      <c r="AH144" s="8" t="s">
        <v>443</v>
      </c>
    </row>
    <row r="145" spans="1:34" ht="15.6" customHeight="1">
      <c r="A145" s="916"/>
      <c r="B145" s="571" t="s">
        <v>818</v>
      </c>
      <c r="C145" s="572"/>
      <c r="D145" s="415" t="s">
        <v>141</v>
      </c>
      <c r="E145" s="474"/>
      <c r="F145" s="849"/>
      <c r="G145" s="850"/>
      <c r="H145" s="866"/>
      <c r="I145" s="867"/>
      <c r="J145" s="855"/>
      <c r="K145" s="628" t="s">
        <v>126</v>
      </c>
      <c r="L145" s="841"/>
      <c r="M145" s="843" t="s">
        <v>126</v>
      </c>
      <c r="N145" s="845"/>
      <c r="O145" s="847" t="s">
        <v>562</v>
      </c>
      <c r="P145" s="361"/>
      <c r="Q145" s="838"/>
      <c r="R145" s="362" t="s">
        <v>170</v>
      </c>
      <c r="S145" s="838"/>
      <c r="T145" s="362" t="s">
        <v>168</v>
      </c>
      <c r="U145" s="362" t="s">
        <v>184</v>
      </c>
      <c r="V145" s="838"/>
      <c r="W145" s="362" t="s">
        <v>170</v>
      </c>
      <c r="X145" s="838"/>
      <c r="Y145" s="362" t="s">
        <v>168</v>
      </c>
      <c r="Z145" s="362" t="s">
        <v>260</v>
      </c>
      <c r="AA145" s="362"/>
      <c r="AB145" s="362"/>
      <c r="AC145" s="363"/>
      <c r="AD145" s="10"/>
      <c r="AE145" s="31" t="str">
        <f>IF(COUNTA(F145,J145,L145,N145)&lt;&gt;4,"未入力","")</f>
        <v>未入力</v>
      </c>
      <c r="AF145" s="31" t="str">
        <f>IF(COUNTA(Q145,S145,V145,X145)&lt;&gt;4,"未入力","")</f>
        <v>未入力</v>
      </c>
      <c r="AH145" s="8" t="s">
        <v>444</v>
      </c>
    </row>
    <row r="146" spans="1:34" ht="15.6" customHeight="1">
      <c r="A146" s="916"/>
      <c r="B146" s="417"/>
      <c r="C146" s="475"/>
      <c r="D146" s="417"/>
      <c r="E146" s="475"/>
      <c r="F146" s="840" t="s">
        <v>188</v>
      </c>
      <c r="G146" s="629"/>
      <c r="H146" s="853"/>
      <c r="I146" s="854"/>
      <c r="J146" s="856"/>
      <c r="K146" s="629"/>
      <c r="L146" s="842"/>
      <c r="M146" s="844"/>
      <c r="N146" s="846"/>
      <c r="O146" s="848"/>
      <c r="P146" s="367"/>
      <c r="Q146" s="839"/>
      <c r="R146" s="368"/>
      <c r="S146" s="839"/>
      <c r="T146" s="368"/>
      <c r="U146" s="368"/>
      <c r="V146" s="839"/>
      <c r="W146" s="368"/>
      <c r="X146" s="839"/>
      <c r="Y146" s="368"/>
      <c r="Z146" s="368"/>
      <c r="AA146" s="368"/>
      <c r="AB146" s="368"/>
      <c r="AC146" s="369"/>
      <c r="AD146" s="10"/>
      <c r="AE146" s="31"/>
      <c r="AF146" s="31"/>
      <c r="AH146" s="8" t="s">
        <v>445</v>
      </c>
    </row>
    <row r="147" spans="1:34" ht="15.6" customHeight="1">
      <c r="A147" s="916"/>
      <c r="B147" s="571" t="s">
        <v>818</v>
      </c>
      <c r="C147" s="572"/>
      <c r="D147" s="415" t="s">
        <v>141</v>
      </c>
      <c r="E147" s="474"/>
      <c r="F147" s="849"/>
      <c r="G147" s="850"/>
      <c r="H147" s="866"/>
      <c r="I147" s="867"/>
      <c r="J147" s="855"/>
      <c r="K147" s="628" t="s">
        <v>126</v>
      </c>
      <c r="L147" s="841"/>
      <c r="M147" s="843" t="s">
        <v>126</v>
      </c>
      <c r="N147" s="845"/>
      <c r="O147" s="847" t="s">
        <v>562</v>
      </c>
      <c r="P147" s="361"/>
      <c r="Q147" s="838"/>
      <c r="R147" s="362" t="s">
        <v>170</v>
      </c>
      <c r="S147" s="838"/>
      <c r="T147" s="362" t="s">
        <v>168</v>
      </c>
      <c r="U147" s="362" t="s">
        <v>184</v>
      </c>
      <c r="V147" s="838"/>
      <c r="W147" s="362" t="s">
        <v>170</v>
      </c>
      <c r="X147" s="838"/>
      <c r="Y147" s="362" t="s">
        <v>168</v>
      </c>
      <c r="Z147" s="362" t="s">
        <v>260</v>
      </c>
      <c r="AA147" s="362"/>
      <c r="AB147" s="362"/>
      <c r="AC147" s="363"/>
      <c r="AD147" s="10"/>
      <c r="AE147" s="31" t="str">
        <f>IF(COUNTA(F147,J147,L147,N147)&lt;&gt;4,"未入力","")</f>
        <v>未入力</v>
      </c>
      <c r="AF147" s="31" t="str">
        <f>IF(COUNTA(Q147,S147,V147,X147)&lt;&gt;4,"未入力","")</f>
        <v>未入力</v>
      </c>
      <c r="AH147" s="8" t="s">
        <v>446</v>
      </c>
    </row>
    <row r="148" spans="1:34" ht="15.6" customHeight="1">
      <c r="A148" s="916"/>
      <c r="B148" s="417"/>
      <c r="C148" s="475"/>
      <c r="D148" s="417"/>
      <c r="E148" s="475"/>
      <c r="F148" s="840" t="s">
        <v>188</v>
      </c>
      <c r="G148" s="629"/>
      <c r="H148" s="853"/>
      <c r="I148" s="854"/>
      <c r="J148" s="856"/>
      <c r="K148" s="629"/>
      <c r="L148" s="842"/>
      <c r="M148" s="844"/>
      <c r="N148" s="846"/>
      <c r="O148" s="848"/>
      <c r="P148" s="367"/>
      <c r="Q148" s="839"/>
      <c r="R148" s="368"/>
      <c r="S148" s="839"/>
      <c r="T148" s="368"/>
      <c r="U148" s="368"/>
      <c r="V148" s="839"/>
      <c r="W148" s="368"/>
      <c r="X148" s="839"/>
      <c r="Y148" s="368"/>
      <c r="Z148" s="368"/>
      <c r="AA148" s="368"/>
      <c r="AB148" s="368"/>
      <c r="AC148" s="369"/>
      <c r="AD148" s="10"/>
      <c r="AE148" s="31"/>
      <c r="AF148" s="31"/>
      <c r="AH148" s="8" t="s">
        <v>447</v>
      </c>
    </row>
    <row r="149" spans="1:34" ht="15.6" customHeight="1">
      <c r="A149" s="916"/>
      <c r="B149" s="571" t="s">
        <v>818</v>
      </c>
      <c r="C149" s="572"/>
      <c r="D149" s="415" t="s">
        <v>141</v>
      </c>
      <c r="E149" s="474"/>
      <c r="F149" s="849"/>
      <c r="G149" s="850"/>
      <c r="H149" s="866"/>
      <c r="I149" s="867"/>
      <c r="J149" s="855"/>
      <c r="K149" s="628" t="s">
        <v>126</v>
      </c>
      <c r="L149" s="841"/>
      <c r="M149" s="843" t="s">
        <v>126</v>
      </c>
      <c r="N149" s="845"/>
      <c r="O149" s="847" t="s">
        <v>562</v>
      </c>
      <c r="P149" s="361"/>
      <c r="Q149" s="838"/>
      <c r="R149" s="362" t="s">
        <v>170</v>
      </c>
      <c r="S149" s="838"/>
      <c r="T149" s="362" t="s">
        <v>168</v>
      </c>
      <c r="U149" s="362" t="s">
        <v>184</v>
      </c>
      <c r="V149" s="838"/>
      <c r="W149" s="362" t="s">
        <v>170</v>
      </c>
      <c r="X149" s="838"/>
      <c r="Y149" s="362" t="s">
        <v>168</v>
      </c>
      <c r="Z149" s="362" t="s">
        <v>260</v>
      </c>
      <c r="AA149" s="362"/>
      <c r="AB149" s="362"/>
      <c r="AC149" s="363"/>
      <c r="AD149" s="10"/>
      <c r="AE149" s="31" t="str">
        <f>IF(COUNTA(F149,J149,L149,N149)&lt;&gt;4,"未入力","")</f>
        <v>未入力</v>
      </c>
      <c r="AF149" s="31" t="str">
        <f>IF(COUNTA(Q149,S149,V149,X149)&lt;&gt;4,"未入力","")</f>
        <v>未入力</v>
      </c>
      <c r="AH149" s="8" t="s">
        <v>448</v>
      </c>
    </row>
    <row r="150" spans="1:34" ht="15.6" customHeight="1">
      <c r="A150" s="916"/>
      <c r="B150" s="417"/>
      <c r="C150" s="475"/>
      <c r="D150" s="417"/>
      <c r="E150" s="475"/>
      <c r="F150" s="840" t="s">
        <v>188</v>
      </c>
      <c r="G150" s="629"/>
      <c r="H150" s="853"/>
      <c r="I150" s="854"/>
      <c r="J150" s="856"/>
      <c r="K150" s="629"/>
      <c r="L150" s="842"/>
      <c r="M150" s="844"/>
      <c r="N150" s="846"/>
      <c r="O150" s="848"/>
      <c r="P150" s="367"/>
      <c r="Q150" s="839"/>
      <c r="R150" s="368"/>
      <c r="S150" s="839"/>
      <c r="T150" s="368"/>
      <c r="U150" s="368"/>
      <c r="V150" s="839"/>
      <c r="W150" s="368"/>
      <c r="X150" s="839"/>
      <c r="Y150" s="368"/>
      <c r="Z150" s="368"/>
      <c r="AA150" s="368"/>
      <c r="AB150" s="368"/>
      <c r="AC150" s="369"/>
      <c r="AD150" s="10"/>
      <c r="AE150" s="31"/>
      <c r="AF150" s="31"/>
      <c r="AH150" s="8" t="s">
        <v>449</v>
      </c>
    </row>
    <row r="151" spans="1:34" ht="15.6" customHeight="1">
      <c r="A151" s="916"/>
      <c r="B151" s="571" t="s">
        <v>818</v>
      </c>
      <c r="C151" s="572"/>
      <c r="D151" s="415" t="s">
        <v>141</v>
      </c>
      <c r="E151" s="474"/>
      <c r="F151" s="849"/>
      <c r="G151" s="850"/>
      <c r="H151" s="866"/>
      <c r="I151" s="867"/>
      <c r="J151" s="855"/>
      <c r="K151" s="628" t="s">
        <v>126</v>
      </c>
      <c r="L151" s="841"/>
      <c r="M151" s="843" t="s">
        <v>126</v>
      </c>
      <c r="N151" s="845"/>
      <c r="O151" s="847" t="s">
        <v>562</v>
      </c>
      <c r="P151" s="361"/>
      <c r="Q151" s="838"/>
      <c r="R151" s="362" t="s">
        <v>170</v>
      </c>
      <c r="S151" s="838"/>
      <c r="T151" s="362" t="s">
        <v>168</v>
      </c>
      <c r="U151" s="362" t="s">
        <v>184</v>
      </c>
      <c r="V151" s="838"/>
      <c r="W151" s="362" t="s">
        <v>170</v>
      </c>
      <c r="X151" s="838"/>
      <c r="Y151" s="362" t="s">
        <v>168</v>
      </c>
      <c r="Z151" s="362" t="s">
        <v>260</v>
      </c>
      <c r="AA151" s="362"/>
      <c r="AB151" s="362"/>
      <c r="AC151" s="363"/>
      <c r="AD151" s="10"/>
      <c r="AE151" s="31" t="str">
        <f>IF(COUNTA(F151,J151,L151,N151)&lt;&gt;4,"未入力","")</f>
        <v>未入力</v>
      </c>
      <c r="AF151" s="31" t="str">
        <f>IF(COUNTA(Q151,S151,V151,X151)&lt;&gt;4,"未入力","")</f>
        <v>未入力</v>
      </c>
      <c r="AH151" s="8" t="s">
        <v>450</v>
      </c>
    </row>
    <row r="152" spans="1:34" ht="15.6" customHeight="1">
      <c r="A152" s="916"/>
      <c r="B152" s="417"/>
      <c r="C152" s="475"/>
      <c r="D152" s="417"/>
      <c r="E152" s="475"/>
      <c r="F152" s="840" t="s">
        <v>188</v>
      </c>
      <c r="G152" s="629"/>
      <c r="H152" s="853"/>
      <c r="I152" s="854"/>
      <c r="J152" s="856"/>
      <c r="K152" s="629"/>
      <c r="L152" s="842"/>
      <c r="M152" s="844"/>
      <c r="N152" s="846"/>
      <c r="O152" s="848"/>
      <c r="P152" s="367"/>
      <c r="Q152" s="839"/>
      <c r="R152" s="368"/>
      <c r="S152" s="839"/>
      <c r="T152" s="368"/>
      <c r="U152" s="368"/>
      <c r="V152" s="839"/>
      <c r="W152" s="368"/>
      <c r="X152" s="839"/>
      <c r="Y152" s="368"/>
      <c r="Z152" s="368"/>
      <c r="AA152" s="368"/>
      <c r="AB152" s="368"/>
      <c r="AC152" s="369"/>
      <c r="AD152" s="10"/>
      <c r="AE152" s="31"/>
      <c r="AF152" s="31"/>
      <c r="AH152" s="8" t="s">
        <v>451</v>
      </c>
    </row>
    <row r="153" spans="1:34" ht="15.6" customHeight="1">
      <c r="A153" s="916"/>
      <c r="B153" s="571" t="s">
        <v>818</v>
      </c>
      <c r="C153" s="572"/>
      <c r="D153" s="415" t="s">
        <v>141</v>
      </c>
      <c r="E153" s="474"/>
      <c r="F153" s="849"/>
      <c r="G153" s="850"/>
      <c r="H153" s="866"/>
      <c r="I153" s="867"/>
      <c r="J153" s="855"/>
      <c r="K153" s="628" t="s">
        <v>126</v>
      </c>
      <c r="L153" s="841"/>
      <c r="M153" s="843" t="s">
        <v>126</v>
      </c>
      <c r="N153" s="845"/>
      <c r="O153" s="847" t="s">
        <v>562</v>
      </c>
      <c r="P153" s="361"/>
      <c r="Q153" s="838"/>
      <c r="R153" s="362" t="s">
        <v>170</v>
      </c>
      <c r="S153" s="838"/>
      <c r="T153" s="362" t="s">
        <v>168</v>
      </c>
      <c r="U153" s="362" t="s">
        <v>184</v>
      </c>
      <c r="V153" s="838"/>
      <c r="W153" s="362" t="s">
        <v>170</v>
      </c>
      <c r="X153" s="838"/>
      <c r="Y153" s="362" t="s">
        <v>168</v>
      </c>
      <c r="Z153" s="362" t="s">
        <v>260</v>
      </c>
      <c r="AA153" s="362"/>
      <c r="AB153" s="362"/>
      <c r="AC153" s="363"/>
      <c r="AD153" s="10"/>
      <c r="AE153" s="31" t="str">
        <f>IF(COUNTA(F153,J153,L153,N153)&lt;&gt;4,"未入力","")</f>
        <v>未入力</v>
      </c>
      <c r="AF153" s="31" t="str">
        <f>IF(COUNTA(Q153,S153,V153,X153)&lt;&gt;4,"未入力","")</f>
        <v>未入力</v>
      </c>
      <c r="AH153" s="8" t="s">
        <v>452</v>
      </c>
    </row>
    <row r="154" spans="1:34" ht="15.6" customHeight="1">
      <c r="A154" s="916"/>
      <c r="B154" s="417"/>
      <c r="C154" s="475"/>
      <c r="D154" s="417"/>
      <c r="E154" s="475"/>
      <c r="F154" s="840" t="s">
        <v>188</v>
      </c>
      <c r="G154" s="629"/>
      <c r="H154" s="853"/>
      <c r="I154" s="854"/>
      <c r="J154" s="856"/>
      <c r="K154" s="629"/>
      <c r="L154" s="842"/>
      <c r="M154" s="844"/>
      <c r="N154" s="846"/>
      <c r="O154" s="848"/>
      <c r="P154" s="367"/>
      <c r="Q154" s="839"/>
      <c r="R154" s="368"/>
      <c r="S154" s="839"/>
      <c r="T154" s="368"/>
      <c r="U154" s="368"/>
      <c r="V154" s="839"/>
      <c r="W154" s="368"/>
      <c r="X154" s="839"/>
      <c r="Y154" s="368"/>
      <c r="Z154" s="368"/>
      <c r="AA154" s="368"/>
      <c r="AB154" s="368"/>
      <c r="AC154" s="369"/>
      <c r="AD154" s="10"/>
      <c r="AE154" s="31"/>
      <c r="AF154" s="31"/>
      <c r="AH154" s="8" t="s">
        <v>453</v>
      </c>
    </row>
    <row r="155" spans="1:34" ht="15.6" customHeight="1">
      <c r="A155" s="916"/>
      <c r="B155" s="571" t="s">
        <v>818</v>
      </c>
      <c r="C155" s="572"/>
      <c r="D155" s="415" t="s">
        <v>141</v>
      </c>
      <c r="E155" s="474"/>
      <c r="F155" s="849"/>
      <c r="G155" s="850"/>
      <c r="H155" s="866"/>
      <c r="I155" s="867"/>
      <c r="J155" s="855"/>
      <c r="K155" s="628" t="s">
        <v>126</v>
      </c>
      <c r="L155" s="841"/>
      <c r="M155" s="843" t="s">
        <v>126</v>
      </c>
      <c r="N155" s="845"/>
      <c r="O155" s="847" t="s">
        <v>562</v>
      </c>
      <c r="P155" s="361"/>
      <c r="Q155" s="838"/>
      <c r="R155" s="362" t="s">
        <v>170</v>
      </c>
      <c r="S155" s="838"/>
      <c r="T155" s="362" t="s">
        <v>168</v>
      </c>
      <c r="U155" s="362" t="s">
        <v>184</v>
      </c>
      <c r="V155" s="838"/>
      <c r="W155" s="362" t="s">
        <v>170</v>
      </c>
      <c r="X155" s="838"/>
      <c r="Y155" s="362" t="s">
        <v>168</v>
      </c>
      <c r="Z155" s="362" t="s">
        <v>260</v>
      </c>
      <c r="AA155" s="362"/>
      <c r="AB155" s="362"/>
      <c r="AC155" s="363"/>
      <c r="AD155" s="10"/>
      <c r="AE155" s="31" t="str">
        <f>IF(COUNTA(F155,J155,L155,N155)&lt;&gt;4,"未入力","")</f>
        <v>未入力</v>
      </c>
      <c r="AF155" s="31" t="str">
        <f>IF(COUNTA(Q155,S155,V155,X155)&lt;&gt;4,"未入力","")</f>
        <v>未入力</v>
      </c>
      <c r="AH155" s="8" t="s">
        <v>454</v>
      </c>
    </row>
    <row r="156" spans="1:34" ht="15.6" customHeight="1">
      <c r="A156" s="916"/>
      <c r="B156" s="417"/>
      <c r="C156" s="475"/>
      <c r="D156" s="417"/>
      <c r="E156" s="475"/>
      <c r="F156" s="840" t="s">
        <v>188</v>
      </c>
      <c r="G156" s="629"/>
      <c r="H156" s="853"/>
      <c r="I156" s="854"/>
      <c r="J156" s="856"/>
      <c r="K156" s="629"/>
      <c r="L156" s="842"/>
      <c r="M156" s="844"/>
      <c r="N156" s="846"/>
      <c r="O156" s="848"/>
      <c r="P156" s="367"/>
      <c r="Q156" s="839"/>
      <c r="R156" s="368"/>
      <c r="S156" s="839"/>
      <c r="T156" s="368"/>
      <c r="U156" s="368"/>
      <c r="V156" s="839"/>
      <c r="W156" s="368"/>
      <c r="X156" s="839"/>
      <c r="Y156" s="368"/>
      <c r="Z156" s="368"/>
      <c r="AA156" s="368"/>
      <c r="AB156" s="368"/>
      <c r="AC156" s="369"/>
      <c r="AD156" s="10"/>
      <c r="AE156" s="31"/>
      <c r="AF156" s="31"/>
    </row>
    <row r="157" spans="1:34" ht="15.6" customHeight="1">
      <c r="A157" s="916"/>
      <c r="B157" s="571" t="s">
        <v>818</v>
      </c>
      <c r="C157" s="572"/>
      <c r="D157" s="415" t="s">
        <v>141</v>
      </c>
      <c r="E157" s="474"/>
      <c r="F157" s="849"/>
      <c r="G157" s="850"/>
      <c r="H157" s="866"/>
      <c r="I157" s="867"/>
      <c r="J157" s="855"/>
      <c r="K157" s="628" t="s">
        <v>126</v>
      </c>
      <c r="L157" s="841"/>
      <c r="M157" s="843" t="s">
        <v>126</v>
      </c>
      <c r="N157" s="845"/>
      <c r="O157" s="847" t="s">
        <v>562</v>
      </c>
      <c r="P157" s="361"/>
      <c r="Q157" s="838"/>
      <c r="R157" s="362" t="s">
        <v>170</v>
      </c>
      <c r="S157" s="838"/>
      <c r="T157" s="362" t="s">
        <v>168</v>
      </c>
      <c r="U157" s="362" t="s">
        <v>184</v>
      </c>
      <c r="V157" s="838"/>
      <c r="W157" s="362" t="s">
        <v>170</v>
      </c>
      <c r="X157" s="838"/>
      <c r="Y157" s="362" t="s">
        <v>168</v>
      </c>
      <c r="Z157" s="362" t="s">
        <v>260</v>
      </c>
      <c r="AA157" s="362"/>
      <c r="AB157" s="362"/>
      <c r="AC157" s="363"/>
      <c r="AD157" s="10"/>
      <c r="AE157" s="31" t="str">
        <f>IF(COUNTA(F157,J157,L157,N157)&lt;&gt;4,"未入力","")</f>
        <v>未入力</v>
      </c>
      <c r="AF157" s="31" t="str">
        <f>IF(COUNTA(Q157,S157,V157,X157)&lt;&gt;4,"未入力","")</f>
        <v>未入力</v>
      </c>
    </row>
    <row r="158" spans="1:34" ht="15.6" customHeight="1">
      <c r="A158" s="916"/>
      <c r="B158" s="417"/>
      <c r="C158" s="475"/>
      <c r="D158" s="417"/>
      <c r="E158" s="475"/>
      <c r="F158" s="840" t="s">
        <v>188</v>
      </c>
      <c r="G158" s="629"/>
      <c r="H158" s="853"/>
      <c r="I158" s="854"/>
      <c r="J158" s="856"/>
      <c r="K158" s="629"/>
      <c r="L158" s="842"/>
      <c r="M158" s="844"/>
      <c r="N158" s="846"/>
      <c r="O158" s="848"/>
      <c r="P158" s="367"/>
      <c r="Q158" s="839"/>
      <c r="R158" s="368"/>
      <c r="S158" s="839"/>
      <c r="T158" s="368"/>
      <c r="U158" s="368"/>
      <c r="V158" s="839"/>
      <c r="W158" s="368"/>
      <c r="X158" s="839"/>
      <c r="Y158" s="368"/>
      <c r="Z158" s="368"/>
      <c r="AA158" s="368"/>
      <c r="AB158" s="368"/>
      <c r="AC158" s="369"/>
      <c r="AD158" s="10"/>
      <c r="AE158" s="31"/>
      <c r="AF158" s="31"/>
    </row>
    <row r="159" spans="1:34" ht="15.6" customHeight="1">
      <c r="A159" s="916"/>
      <c r="B159" s="571" t="s">
        <v>818</v>
      </c>
      <c r="C159" s="572"/>
      <c r="D159" s="415" t="s">
        <v>141</v>
      </c>
      <c r="E159" s="474"/>
      <c r="F159" s="849"/>
      <c r="G159" s="850"/>
      <c r="H159" s="866"/>
      <c r="I159" s="867"/>
      <c r="J159" s="855"/>
      <c r="K159" s="628" t="s">
        <v>126</v>
      </c>
      <c r="L159" s="841"/>
      <c r="M159" s="843" t="s">
        <v>126</v>
      </c>
      <c r="N159" s="845"/>
      <c r="O159" s="847" t="s">
        <v>562</v>
      </c>
      <c r="P159" s="361"/>
      <c r="Q159" s="838"/>
      <c r="R159" s="362" t="s">
        <v>170</v>
      </c>
      <c r="S159" s="838"/>
      <c r="T159" s="362" t="s">
        <v>168</v>
      </c>
      <c r="U159" s="362" t="s">
        <v>184</v>
      </c>
      <c r="V159" s="838"/>
      <c r="W159" s="362" t="s">
        <v>170</v>
      </c>
      <c r="X159" s="838"/>
      <c r="Y159" s="362" t="s">
        <v>168</v>
      </c>
      <c r="Z159" s="362" t="s">
        <v>260</v>
      </c>
      <c r="AA159" s="362"/>
      <c r="AB159" s="362"/>
      <c r="AC159" s="363"/>
      <c r="AD159" s="10"/>
      <c r="AE159" s="31" t="str">
        <f>IF(COUNTA(F159,J159,L159,N159)&lt;&gt;4,"未入力","")</f>
        <v>未入力</v>
      </c>
      <c r="AF159" s="31" t="str">
        <f>IF(COUNTA(Q159,S159,V159,X159)&lt;&gt;4,"未入力","")</f>
        <v>未入力</v>
      </c>
    </row>
    <row r="160" spans="1:34" ht="15.6" customHeight="1">
      <c r="A160" s="916"/>
      <c r="B160" s="417"/>
      <c r="C160" s="475"/>
      <c r="D160" s="417"/>
      <c r="E160" s="475"/>
      <c r="F160" s="840" t="s">
        <v>188</v>
      </c>
      <c r="G160" s="629"/>
      <c r="H160" s="853"/>
      <c r="I160" s="854"/>
      <c r="J160" s="856"/>
      <c r="K160" s="629"/>
      <c r="L160" s="842"/>
      <c r="M160" s="844"/>
      <c r="N160" s="846"/>
      <c r="O160" s="848"/>
      <c r="P160" s="367"/>
      <c r="Q160" s="839"/>
      <c r="R160" s="368"/>
      <c r="S160" s="839"/>
      <c r="T160" s="368"/>
      <c r="U160" s="368"/>
      <c r="V160" s="839"/>
      <c r="W160" s="368"/>
      <c r="X160" s="839"/>
      <c r="Y160" s="368"/>
      <c r="Z160" s="368"/>
      <c r="AA160" s="368"/>
      <c r="AB160" s="368"/>
      <c r="AC160" s="369"/>
      <c r="AD160" s="10"/>
      <c r="AE160" s="31"/>
      <c r="AF160" s="31"/>
    </row>
    <row r="161" spans="1:33" ht="15.6" customHeight="1">
      <c r="A161" s="916"/>
      <c r="B161" s="571" t="s">
        <v>818</v>
      </c>
      <c r="C161" s="572"/>
      <c r="D161" s="415" t="s">
        <v>141</v>
      </c>
      <c r="E161" s="474"/>
      <c r="F161" s="849"/>
      <c r="G161" s="850"/>
      <c r="H161" s="866"/>
      <c r="I161" s="867"/>
      <c r="J161" s="855"/>
      <c r="K161" s="628" t="s">
        <v>126</v>
      </c>
      <c r="L161" s="841"/>
      <c r="M161" s="843" t="s">
        <v>126</v>
      </c>
      <c r="N161" s="845"/>
      <c r="O161" s="847" t="s">
        <v>562</v>
      </c>
      <c r="P161" s="361"/>
      <c r="Q161" s="838"/>
      <c r="R161" s="362" t="s">
        <v>170</v>
      </c>
      <c r="S161" s="838"/>
      <c r="T161" s="362" t="s">
        <v>168</v>
      </c>
      <c r="U161" s="362" t="s">
        <v>184</v>
      </c>
      <c r="V161" s="838"/>
      <c r="W161" s="362" t="s">
        <v>170</v>
      </c>
      <c r="X161" s="838"/>
      <c r="Y161" s="362" t="s">
        <v>168</v>
      </c>
      <c r="Z161" s="362" t="s">
        <v>260</v>
      </c>
      <c r="AA161" s="362"/>
      <c r="AB161" s="362"/>
      <c r="AC161" s="363"/>
      <c r="AD161" s="10"/>
      <c r="AE161" s="31" t="str">
        <f>IF(COUNTA(F161,J161,L161,N161)&lt;&gt;4,"未入力","")</f>
        <v>未入力</v>
      </c>
      <c r="AF161" s="31" t="str">
        <f>IF(COUNTA(Q161,S161,V161,X161)&lt;&gt;4,"未入力","")</f>
        <v>未入力</v>
      </c>
    </row>
    <row r="162" spans="1:33" ht="15.6" customHeight="1">
      <c r="A162" s="916"/>
      <c r="B162" s="417"/>
      <c r="C162" s="475"/>
      <c r="D162" s="417"/>
      <c r="E162" s="475"/>
      <c r="F162" s="840" t="s">
        <v>188</v>
      </c>
      <c r="G162" s="629"/>
      <c r="H162" s="853"/>
      <c r="I162" s="854"/>
      <c r="J162" s="856"/>
      <c r="K162" s="629"/>
      <c r="L162" s="842"/>
      <c r="M162" s="844"/>
      <c r="N162" s="846"/>
      <c r="O162" s="848"/>
      <c r="P162" s="367"/>
      <c r="Q162" s="839"/>
      <c r="R162" s="368"/>
      <c r="S162" s="839"/>
      <c r="T162" s="368"/>
      <c r="U162" s="368"/>
      <c r="V162" s="839"/>
      <c r="W162" s="368"/>
      <c r="X162" s="839"/>
      <c r="Y162" s="368"/>
      <c r="Z162" s="368"/>
      <c r="AA162" s="368"/>
      <c r="AB162" s="368"/>
      <c r="AC162" s="369"/>
      <c r="AD162" s="10"/>
      <c r="AE162" s="31"/>
      <c r="AF162" s="31"/>
    </row>
    <row r="163" spans="1:33" ht="15.6" customHeight="1">
      <c r="A163" s="916"/>
      <c r="B163" s="571" t="s">
        <v>818</v>
      </c>
      <c r="C163" s="572"/>
      <c r="D163" s="415" t="s">
        <v>141</v>
      </c>
      <c r="E163" s="474"/>
      <c r="F163" s="849"/>
      <c r="G163" s="850"/>
      <c r="H163" s="866"/>
      <c r="I163" s="867"/>
      <c r="J163" s="855"/>
      <c r="K163" s="628" t="s">
        <v>126</v>
      </c>
      <c r="L163" s="841"/>
      <c r="M163" s="843" t="s">
        <v>126</v>
      </c>
      <c r="N163" s="845"/>
      <c r="O163" s="847" t="s">
        <v>562</v>
      </c>
      <c r="P163" s="361"/>
      <c r="Q163" s="838"/>
      <c r="R163" s="362" t="s">
        <v>170</v>
      </c>
      <c r="S163" s="838"/>
      <c r="T163" s="362" t="s">
        <v>168</v>
      </c>
      <c r="U163" s="362" t="s">
        <v>184</v>
      </c>
      <c r="V163" s="838"/>
      <c r="W163" s="362" t="s">
        <v>170</v>
      </c>
      <c r="X163" s="838"/>
      <c r="Y163" s="362" t="s">
        <v>168</v>
      </c>
      <c r="Z163" s="362" t="s">
        <v>260</v>
      </c>
      <c r="AA163" s="362"/>
      <c r="AB163" s="362"/>
      <c r="AC163" s="363"/>
      <c r="AD163" s="10"/>
      <c r="AE163" s="31" t="str">
        <f>IF(COUNTA(F163,J163,L163,N163)&lt;&gt;4,"未入力","")</f>
        <v>未入力</v>
      </c>
      <c r="AF163" s="31" t="str">
        <f>IF(COUNTA(Q163,S163,V163,X163)&lt;&gt;4,"未入力","")</f>
        <v>未入力</v>
      </c>
    </row>
    <row r="164" spans="1:33" ht="15.6" customHeight="1">
      <c r="A164" s="916"/>
      <c r="B164" s="417"/>
      <c r="C164" s="475"/>
      <c r="D164" s="417"/>
      <c r="E164" s="475"/>
      <c r="F164" s="840" t="s">
        <v>188</v>
      </c>
      <c r="G164" s="629"/>
      <c r="H164" s="853"/>
      <c r="I164" s="854"/>
      <c r="J164" s="856"/>
      <c r="K164" s="629"/>
      <c r="L164" s="842"/>
      <c r="M164" s="844"/>
      <c r="N164" s="846"/>
      <c r="O164" s="848"/>
      <c r="P164" s="367"/>
      <c r="Q164" s="839"/>
      <c r="R164" s="368"/>
      <c r="S164" s="839"/>
      <c r="T164" s="368"/>
      <c r="U164" s="368"/>
      <c r="V164" s="839"/>
      <c r="W164" s="368"/>
      <c r="X164" s="839"/>
      <c r="Y164" s="368"/>
      <c r="Z164" s="368"/>
      <c r="AA164" s="368"/>
      <c r="AB164" s="368"/>
      <c r="AC164" s="369"/>
      <c r="AD164" s="10"/>
      <c r="AE164" s="31"/>
      <c r="AF164" s="31"/>
    </row>
    <row r="165" spans="1:33" ht="15.6" customHeight="1">
      <c r="A165" s="916"/>
      <c r="B165" s="571" t="s">
        <v>818</v>
      </c>
      <c r="C165" s="572"/>
      <c r="D165" s="415" t="s">
        <v>141</v>
      </c>
      <c r="E165" s="474"/>
      <c r="F165" s="849"/>
      <c r="G165" s="850"/>
      <c r="H165" s="866"/>
      <c r="I165" s="867"/>
      <c r="J165" s="855"/>
      <c r="K165" s="628" t="s">
        <v>126</v>
      </c>
      <c r="L165" s="841"/>
      <c r="M165" s="843" t="s">
        <v>126</v>
      </c>
      <c r="N165" s="845"/>
      <c r="O165" s="847" t="s">
        <v>562</v>
      </c>
      <c r="P165" s="361"/>
      <c r="Q165" s="838"/>
      <c r="R165" s="362" t="s">
        <v>170</v>
      </c>
      <c r="S165" s="838"/>
      <c r="T165" s="362" t="s">
        <v>168</v>
      </c>
      <c r="U165" s="362" t="s">
        <v>184</v>
      </c>
      <c r="V165" s="838"/>
      <c r="W165" s="362" t="s">
        <v>170</v>
      </c>
      <c r="X165" s="838"/>
      <c r="Y165" s="362" t="s">
        <v>168</v>
      </c>
      <c r="Z165" s="362" t="s">
        <v>260</v>
      </c>
      <c r="AA165" s="362"/>
      <c r="AB165" s="362"/>
      <c r="AC165" s="363"/>
      <c r="AD165" s="10"/>
      <c r="AE165" s="31" t="str">
        <f>IF(COUNTA(F165,J165,L165,N165)&lt;&gt;4,"未入力","")</f>
        <v>未入力</v>
      </c>
      <c r="AF165" s="31" t="str">
        <f>IF(COUNTA(Q165,S165,V165,X165)&lt;&gt;4,"未入力","")</f>
        <v>未入力</v>
      </c>
    </row>
    <row r="166" spans="1:33" ht="15.6" customHeight="1">
      <c r="A166" s="917"/>
      <c r="B166" s="417"/>
      <c r="C166" s="475"/>
      <c r="D166" s="417"/>
      <c r="E166" s="475"/>
      <c r="F166" s="840" t="s">
        <v>188</v>
      </c>
      <c r="G166" s="629"/>
      <c r="H166" s="853"/>
      <c r="I166" s="854"/>
      <c r="J166" s="856"/>
      <c r="K166" s="629"/>
      <c r="L166" s="842"/>
      <c r="M166" s="844"/>
      <c r="N166" s="846"/>
      <c r="O166" s="848"/>
      <c r="P166" s="367"/>
      <c r="Q166" s="839"/>
      <c r="R166" s="368"/>
      <c r="S166" s="839"/>
      <c r="T166" s="368"/>
      <c r="U166" s="368"/>
      <c r="V166" s="839"/>
      <c r="W166" s="368"/>
      <c r="X166" s="839"/>
      <c r="Y166" s="368"/>
      <c r="Z166" s="368"/>
      <c r="AA166" s="368"/>
      <c r="AB166" s="368"/>
      <c r="AC166" s="369"/>
      <c r="AD166" s="10"/>
      <c r="AE166" s="31"/>
      <c r="AF166" s="31"/>
    </row>
    <row r="167" spans="1:33" ht="18" customHeight="1">
      <c r="A167" s="868" t="str">
        <f>"※１　施設長は、"&amp;AC4&amp;"に休んでいたとしても、所定労働時間数、経験年数、在籍年数を記入すること。
　　　　施設長が、年齢別保育従事職員を兼任した場合には、当日の園での勤務時間帯も記入すること。"</f>
        <v>※１　施設長は、令和7年10月1日に休んでいたとしても、所定労働時間数、経験年数、在籍年数を記入すること。
　　　　施設長が、年齢別保育従事職員を兼任した場合には、当日の園での勤務時間帯も記入すること。</v>
      </c>
      <c r="B167" s="868"/>
      <c r="C167" s="868"/>
      <c r="D167" s="868"/>
      <c r="E167" s="868"/>
      <c r="F167" s="868"/>
      <c r="G167" s="868"/>
      <c r="H167" s="868"/>
      <c r="I167" s="868"/>
      <c r="J167" s="868"/>
      <c r="K167" s="868"/>
      <c r="L167" s="868"/>
      <c r="M167" s="868"/>
      <c r="N167" s="868"/>
      <c r="O167" s="868"/>
      <c r="P167" s="868"/>
      <c r="Q167" s="868"/>
      <c r="R167" s="868"/>
      <c r="S167" s="868"/>
      <c r="T167" s="868"/>
      <c r="U167" s="868"/>
      <c r="V167" s="868"/>
      <c r="W167" s="868"/>
      <c r="X167" s="868"/>
      <c r="Y167" s="868"/>
      <c r="Z167" s="868"/>
      <c r="AA167" s="868"/>
      <c r="AB167" s="868"/>
      <c r="AC167" s="868"/>
      <c r="AD167" s="29"/>
      <c r="AE167" s="31"/>
      <c r="AF167" s="31"/>
    </row>
    <row r="168" spans="1:33" ht="18" customHeight="1">
      <c r="A168" s="432"/>
      <c r="B168" s="432"/>
      <c r="C168" s="432"/>
      <c r="D168" s="432"/>
      <c r="E168" s="432"/>
      <c r="F168" s="432"/>
      <c r="G168" s="432"/>
      <c r="H168" s="432"/>
      <c r="I168" s="432"/>
      <c r="J168" s="432"/>
      <c r="K168" s="432"/>
      <c r="L168" s="432"/>
      <c r="M168" s="432"/>
      <c r="N168" s="432"/>
      <c r="O168" s="432"/>
      <c r="P168" s="432"/>
      <c r="Q168" s="432"/>
      <c r="R168" s="432"/>
      <c r="S168" s="432"/>
      <c r="T168" s="432"/>
      <c r="U168" s="432"/>
      <c r="V168" s="432"/>
      <c r="W168" s="432"/>
      <c r="X168" s="432"/>
      <c r="Y168" s="432"/>
      <c r="Z168" s="432"/>
      <c r="AA168" s="432"/>
      <c r="AB168" s="432"/>
      <c r="AC168" s="432"/>
      <c r="AD168" s="29"/>
      <c r="AE168" s="31"/>
      <c r="AF168" s="31"/>
    </row>
    <row r="169" spans="1:33" ht="6" customHeight="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74"/>
      <c r="AE169" s="31"/>
      <c r="AF169" s="31"/>
    </row>
    <row r="170" spans="1:33" ht="18" customHeight="1">
      <c r="A170" s="432" t="s">
        <v>681</v>
      </c>
      <c r="B170" s="432"/>
      <c r="C170" s="432"/>
      <c r="D170" s="432"/>
      <c r="E170" s="432"/>
      <c r="F170" s="432"/>
      <c r="G170" s="432"/>
      <c r="H170" s="432"/>
      <c r="I170" s="432"/>
      <c r="J170" s="432"/>
      <c r="K170" s="432"/>
      <c r="L170" s="432"/>
      <c r="M170" s="432"/>
      <c r="N170" s="432"/>
      <c r="O170" s="432"/>
      <c r="P170" s="432"/>
      <c r="Q170" s="432"/>
      <c r="R170" s="432"/>
      <c r="S170" s="432"/>
      <c r="T170" s="432"/>
      <c r="U170" s="432"/>
      <c r="V170" s="432"/>
      <c r="W170" s="432"/>
      <c r="X170" s="432"/>
      <c r="Y170" s="432"/>
      <c r="Z170" s="432"/>
      <c r="AA170" s="432"/>
      <c r="AB170" s="432"/>
      <c r="AC170" s="432"/>
      <c r="AD170" s="29"/>
      <c r="AE170" s="31"/>
      <c r="AF170" s="31"/>
    </row>
    <row r="171" spans="1:33" ht="18" customHeight="1">
      <c r="A171" s="432"/>
      <c r="B171" s="432"/>
      <c r="C171" s="432"/>
      <c r="D171" s="432"/>
      <c r="E171" s="432"/>
      <c r="F171" s="432"/>
      <c r="G171" s="432"/>
      <c r="H171" s="432"/>
      <c r="I171" s="432"/>
      <c r="J171" s="432"/>
      <c r="K171" s="432"/>
      <c r="L171" s="432"/>
      <c r="M171" s="432"/>
      <c r="N171" s="432"/>
      <c r="O171" s="432"/>
      <c r="P171" s="432"/>
      <c r="Q171" s="432"/>
      <c r="R171" s="432"/>
      <c r="S171" s="432"/>
      <c r="T171" s="432"/>
      <c r="U171" s="432"/>
      <c r="V171" s="432"/>
      <c r="W171" s="432"/>
      <c r="X171" s="432"/>
      <c r="Y171" s="432"/>
      <c r="Z171" s="432"/>
      <c r="AA171" s="432"/>
      <c r="AB171" s="432"/>
      <c r="AC171" s="432"/>
      <c r="AD171" s="29"/>
      <c r="AE171" s="31"/>
      <c r="AF171" s="31"/>
    </row>
    <row r="172" spans="1:33" ht="5.4" customHeight="1">
      <c r="A172" s="829" t="s">
        <v>561</v>
      </c>
      <c r="B172" s="829"/>
      <c r="C172" s="829"/>
      <c r="D172" s="829"/>
      <c r="E172" s="829"/>
      <c r="F172" s="829"/>
      <c r="G172" s="829"/>
      <c r="H172" s="829"/>
      <c r="I172" s="829"/>
      <c r="J172" s="829"/>
      <c r="K172" s="829"/>
      <c r="L172" s="829"/>
      <c r="M172" s="829"/>
      <c r="N172" s="829"/>
      <c r="O172" s="829"/>
      <c r="P172" s="829"/>
      <c r="Q172" s="829"/>
      <c r="R172" s="829"/>
      <c r="S172" s="829"/>
      <c r="T172" s="829"/>
      <c r="U172" s="829"/>
      <c r="V172" s="829"/>
      <c r="W172" s="829"/>
      <c r="X172" s="829"/>
      <c r="Y172" s="829"/>
      <c r="Z172" s="829"/>
      <c r="AA172" s="829"/>
      <c r="AB172" s="829"/>
      <c r="AC172" s="829"/>
      <c r="AD172" s="19"/>
      <c r="AE172" s="31"/>
      <c r="AF172" s="31"/>
    </row>
    <row r="173" spans="1:33" ht="64.2" customHeight="1">
      <c r="A173" s="827" t="s">
        <v>682</v>
      </c>
      <c r="B173" s="827"/>
      <c r="C173" s="827"/>
      <c r="D173" s="827"/>
      <c r="E173" s="827"/>
      <c r="F173" s="827"/>
      <c r="G173" s="827"/>
      <c r="H173" s="827"/>
      <c r="I173" s="827"/>
      <c r="J173" s="827"/>
      <c r="K173" s="827"/>
      <c r="L173" s="827"/>
      <c r="M173" s="827"/>
      <c r="N173" s="827"/>
      <c r="O173" s="827"/>
      <c r="P173" s="827"/>
      <c r="Q173" s="827"/>
      <c r="R173" s="827"/>
      <c r="S173" s="827"/>
      <c r="T173" s="827"/>
      <c r="U173" s="827"/>
      <c r="V173" s="827"/>
      <c r="W173" s="827"/>
      <c r="X173" s="827"/>
      <c r="Y173" s="827"/>
      <c r="Z173" s="827"/>
      <c r="AA173" s="827"/>
      <c r="AB173" s="827"/>
      <c r="AC173" s="827"/>
      <c r="AD173" s="272"/>
      <c r="AE173" s="31"/>
      <c r="AF173" s="31"/>
    </row>
    <row r="174" spans="1:33" ht="64.2" customHeight="1">
      <c r="A174" s="827"/>
      <c r="B174" s="827"/>
      <c r="C174" s="827"/>
      <c r="D174" s="827"/>
      <c r="E174" s="827"/>
      <c r="F174" s="827"/>
      <c r="G174" s="827"/>
      <c r="H174" s="827"/>
      <c r="I174" s="827"/>
      <c r="J174" s="827"/>
      <c r="K174" s="827"/>
      <c r="L174" s="827"/>
      <c r="M174" s="827"/>
      <c r="N174" s="827"/>
      <c r="O174" s="827"/>
      <c r="P174" s="827"/>
      <c r="Q174" s="827"/>
      <c r="R174" s="827"/>
      <c r="S174" s="827"/>
      <c r="T174" s="827"/>
      <c r="U174" s="827"/>
      <c r="V174" s="827"/>
      <c r="W174" s="827"/>
      <c r="X174" s="827"/>
      <c r="Y174" s="827"/>
      <c r="Z174" s="827"/>
      <c r="AA174" s="827"/>
      <c r="AB174" s="827"/>
      <c r="AC174" s="827"/>
      <c r="AD174" s="272"/>
      <c r="AE174" s="31"/>
      <c r="AF174" s="31"/>
      <c r="AG174" s="8" t="s">
        <v>317</v>
      </c>
    </row>
    <row r="175" spans="1:33" ht="21" customHeight="1">
      <c r="A175" s="1075" t="s">
        <v>683</v>
      </c>
      <c r="B175" s="1075"/>
      <c r="C175" s="1075"/>
      <c r="D175" s="1075"/>
      <c r="E175" s="1075"/>
      <c r="F175" s="1075"/>
      <c r="G175" s="1075"/>
      <c r="H175" s="1075"/>
      <c r="I175" s="1075"/>
      <c r="J175" s="1075"/>
      <c r="K175" s="1075"/>
      <c r="L175" s="1075"/>
      <c r="M175" s="1075"/>
      <c r="N175" s="1075"/>
      <c r="O175" s="1075"/>
      <c r="P175" s="1075"/>
      <c r="Q175" s="1075"/>
      <c r="R175" s="1075"/>
      <c r="S175" s="1075"/>
      <c r="T175" s="1075"/>
      <c r="U175" s="1075"/>
      <c r="V175" s="1075"/>
      <c r="W175" s="1075"/>
      <c r="X175" s="1075"/>
      <c r="Y175" s="1075"/>
      <c r="Z175" s="1075"/>
      <c r="AA175" s="1075"/>
      <c r="AB175" s="1075"/>
      <c r="AC175" s="1075"/>
      <c r="AD175" s="187"/>
      <c r="AE175" s="31"/>
      <c r="AF175" s="31"/>
      <c r="AG175" s="8" t="s">
        <v>318</v>
      </c>
    </row>
    <row r="176" spans="1:33" ht="17.399999999999999" customHeight="1">
      <c r="A176" s="187"/>
      <c r="B176" s="187"/>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31"/>
      <c r="AF176" s="31"/>
    </row>
    <row r="177" spans="1:35" ht="21" customHeight="1">
      <c r="A177" s="1076" t="str">
        <f>A98</f>
        <v>令和7年10月1日に保育に従事した職員の勤務実績</v>
      </c>
      <c r="B177" s="361" t="s">
        <v>99</v>
      </c>
      <c r="C177" s="363"/>
      <c r="D177" s="593" t="s">
        <v>303</v>
      </c>
      <c r="E177" s="907"/>
      <c r="F177" s="909" t="s">
        <v>720</v>
      </c>
      <c r="G177" s="910"/>
      <c r="H177" s="857" t="s">
        <v>714</v>
      </c>
      <c r="I177" s="858"/>
      <c r="J177" s="857" t="s">
        <v>715</v>
      </c>
      <c r="K177" s="858"/>
      <c r="L177" s="464" t="s">
        <v>716</v>
      </c>
      <c r="M177" s="465"/>
      <c r="N177" s="465"/>
      <c r="O177" s="466"/>
      <c r="P177" s="464" t="str">
        <f>P98</f>
        <v>令和7年10月1日の実際の勤務時間帯</v>
      </c>
      <c r="Q177" s="362"/>
      <c r="R177" s="362"/>
      <c r="S177" s="362"/>
      <c r="T177" s="362"/>
      <c r="U177" s="362"/>
      <c r="V177" s="362"/>
      <c r="W177" s="362"/>
      <c r="X177" s="362"/>
      <c r="Y177" s="362"/>
      <c r="Z177" s="362"/>
      <c r="AA177" s="362"/>
      <c r="AB177" s="362"/>
      <c r="AC177" s="363"/>
      <c r="AD177" s="10"/>
      <c r="AE177" s="31"/>
      <c r="AF177" s="31"/>
      <c r="AG177" s="8" t="s">
        <v>307</v>
      </c>
    </row>
    <row r="178" spans="1:35" ht="21" customHeight="1">
      <c r="A178" s="1077"/>
      <c r="B178" s="364"/>
      <c r="C178" s="366"/>
      <c r="D178" s="408"/>
      <c r="E178" s="908"/>
      <c r="F178" s="911"/>
      <c r="G178" s="912"/>
      <c r="H178" s="859"/>
      <c r="I178" s="860"/>
      <c r="J178" s="859"/>
      <c r="K178" s="860"/>
      <c r="L178" s="467"/>
      <c r="M178" s="468"/>
      <c r="N178" s="468"/>
      <c r="O178" s="469"/>
      <c r="P178" s="364"/>
      <c r="Q178" s="365"/>
      <c r="R178" s="365"/>
      <c r="S178" s="365"/>
      <c r="T178" s="365"/>
      <c r="U178" s="365"/>
      <c r="V178" s="365"/>
      <c r="W178" s="365"/>
      <c r="X178" s="365"/>
      <c r="Y178" s="365"/>
      <c r="Z178" s="365"/>
      <c r="AA178" s="365"/>
      <c r="AB178" s="365"/>
      <c r="AC178" s="366"/>
      <c r="AD178" s="10"/>
      <c r="AE178" s="31"/>
      <c r="AF178" s="31"/>
      <c r="AG178" s="8" t="s">
        <v>308</v>
      </c>
    </row>
    <row r="179" spans="1:35" ht="21" customHeight="1">
      <c r="A179" s="1077"/>
      <c r="B179" s="840"/>
      <c r="C179" s="629"/>
      <c r="D179" s="410"/>
      <c r="E179" s="1027"/>
      <c r="F179" s="911"/>
      <c r="G179" s="912"/>
      <c r="H179" s="861"/>
      <c r="I179" s="862"/>
      <c r="J179" s="861"/>
      <c r="K179" s="862"/>
      <c r="L179" s="863"/>
      <c r="M179" s="864"/>
      <c r="N179" s="864"/>
      <c r="O179" s="865"/>
      <c r="P179" s="367"/>
      <c r="Q179" s="368"/>
      <c r="R179" s="368"/>
      <c r="S179" s="368"/>
      <c r="T179" s="368"/>
      <c r="U179" s="368"/>
      <c r="V179" s="368"/>
      <c r="W179" s="368"/>
      <c r="X179" s="368"/>
      <c r="Y179" s="368"/>
      <c r="Z179" s="368"/>
      <c r="AA179" s="368"/>
      <c r="AB179" s="368"/>
      <c r="AC179" s="369"/>
      <c r="AD179" s="10"/>
      <c r="AE179" s="31"/>
      <c r="AF179" s="31"/>
      <c r="AG179" s="8" t="s">
        <v>261</v>
      </c>
    </row>
    <row r="180" spans="1:35" ht="16.8" customHeight="1">
      <c r="A180" s="1077"/>
      <c r="B180" s="571" t="s">
        <v>818</v>
      </c>
      <c r="C180" s="572"/>
      <c r="D180" s="415" t="s">
        <v>142</v>
      </c>
      <c r="E180" s="474"/>
      <c r="F180" s="849"/>
      <c r="G180" s="850"/>
      <c r="H180" s="851"/>
      <c r="I180" s="852"/>
      <c r="J180" s="855"/>
      <c r="K180" s="628" t="s">
        <v>126</v>
      </c>
      <c r="L180" s="841"/>
      <c r="M180" s="843" t="s">
        <v>126</v>
      </c>
      <c r="N180" s="845"/>
      <c r="O180" s="847" t="s">
        <v>562</v>
      </c>
      <c r="P180" s="361"/>
      <c r="Q180" s="838"/>
      <c r="R180" s="362" t="s">
        <v>170</v>
      </c>
      <c r="S180" s="838"/>
      <c r="T180" s="362" t="s">
        <v>168</v>
      </c>
      <c r="U180" s="362" t="s">
        <v>184</v>
      </c>
      <c r="V180" s="838"/>
      <c r="W180" s="362" t="s">
        <v>170</v>
      </c>
      <c r="X180" s="838"/>
      <c r="Y180" s="362" t="s">
        <v>168</v>
      </c>
      <c r="Z180" s="362" t="s">
        <v>260</v>
      </c>
      <c r="AA180" s="362"/>
      <c r="AB180" s="362"/>
      <c r="AC180" s="363"/>
      <c r="AD180" s="10"/>
      <c r="AE180" s="31" t="str">
        <f>IF(COUNTA(F180,J180,L180,N180)&lt;&gt;4,"未入力","")</f>
        <v>未入力</v>
      </c>
      <c r="AF180" s="31" t="str">
        <f>IF(COUNTA(Q180,S180,V180,X180)&lt;&gt;4,"未入力","")</f>
        <v>未入力</v>
      </c>
      <c r="AG180" s="8" t="s">
        <v>309</v>
      </c>
    </row>
    <row r="181" spans="1:35" ht="16.8" customHeight="1">
      <c r="A181" s="1077"/>
      <c r="B181" s="417"/>
      <c r="C181" s="475"/>
      <c r="D181" s="417"/>
      <c r="E181" s="475"/>
      <c r="F181" s="840" t="s">
        <v>188</v>
      </c>
      <c r="G181" s="629"/>
      <c r="H181" s="853"/>
      <c r="I181" s="854"/>
      <c r="J181" s="856"/>
      <c r="K181" s="629"/>
      <c r="L181" s="842"/>
      <c r="M181" s="844"/>
      <c r="N181" s="846"/>
      <c r="O181" s="848"/>
      <c r="P181" s="367"/>
      <c r="Q181" s="839"/>
      <c r="R181" s="368"/>
      <c r="S181" s="839"/>
      <c r="T181" s="368"/>
      <c r="U181" s="368"/>
      <c r="V181" s="839"/>
      <c r="W181" s="368"/>
      <c r="X181" s="839"/>
      <c r="Y181" s="368"/>
      <c r="Z181" s="368"/>
      <c r="AA181" s="368"/>
      <c r="AB181" s="368"/>
      <c r="AC181" s="369"/>
      <c r="AD181" s="10"/>
      <c r="AE181" s="31"/>
      <c r="AF181" s="31"/>
      <c r="AG181" s="8" t="s">
        <v>262</v>
      </c>
    </row>
    <row r="182" spans="1:35" ht="16.8" customHeight="1">
      <c r="A182" s="1077"/>
      <c r="B182" s="571" t="s">
        <v>818</v>
      </c>
      <c r="C182" s="572"/>
      <c r="D182" s="415" t="s">
        <v>142</v>
      </c>
      <c r="E182" s="474"/>
      <c r="F182" s="849"/>
      <c r="G182" s="850"/>
      <c r="H182" s="851"/>
      <c r="I182" s="852"/>
      <c r="J182" s="855"/>
      <c r="K182" s="628" t="s">
        <v>126</v>
      </c>
      <c r="L182" s="841"/>
      <c r="M182" s="843" t="s">
        <v>126</v>
      </c>
      <c r="N182" s="845"/>
      <c r="O182" s="847" t="s">
        <v>562</v>
      </c>
      <c r="P182" s="361"/>
      <c r="Q182" s="838"/>
      <c r="R182" s="362" t="s">
        <v>170</v>
      </c>
      <c r="S182" s="838"/>
      <c r="T182" s="362" t="s">
        <v>168</v>
      </c>
      <c r="U182" s="362" t="s">
        <v>184</v>
      </c>
      <c r="V182" s="838"/>
      <c r="W182" s="362" t="s">
        <v>170</v>
      </c>
      <c r="X182" s="838"/>
      <c r="Y182" s="362" t="s">
        <v>168</v>
      </c>
      <c r="Z182" s="362" t="s">
        <v>260</v>
      </c>
      <c r="AA182" s="362"/>
      <c r="AB182" s="362"/>
      <c r="AC182" s="363"/>
      <c r="AD182" s="10"/>
      <c r="AE182" s="31" t="str">
        <f>IF(COUNTA(F182,J182,L182,N182)&lt;&gt;4,"未入力","")</f>
        <v>未入力</v>
      </c>
      <c r="AF182" s="31" t="str">
        <f>IF(COUNTA(Q182,S182,V182,X182)&lt;&gt;4,"未入力","")</f>
        <v>未入力</v>
      </c>
      <c r="AG182" s="8" t="s">
        <v>310</v>
      </c>
    </row>
    <row r="183" spans="1:35" ht="16.8" customHeight="1">
      <c r="A183" s="1077"/>
      <c r="B183" s="417"/>
      <c r="C183" s="475"/>
      <c r="D183" s="417"/>
      <c r="E183" s="475"/>
      <c r="F183" s="840" t="s">
        <v>188</v>
      </c>
      <c r="G183" s="629"/>
      <c r="H183" s="853"/>
      <c r="I183" s="854"/>
      <c r="J183" s="856"/>
      <c r="K183" s="629"/>
      <c r="L183" s="842"/>
      <c r="M183" s="844"/>
      <c r="N183" s="846"/>
      <c r="O183" s="848"/>
      <c r="P183" s="367"/>
      <c r="Q183" s="839"/>
      <c r="R183" s="368"/>
      <c r="S183" s="839"/>
      <c r="T183" s="368"/>
      <c r="U183" s="368"/>
      <c r="V183" s="839"/>
      <c r="W183" s="368"/>
      <c r="X183" s="839"/>
      <c r="Y183" s="368"/>
      <c r="Z183" s="368"/>
      <c r="AA183" s="368"/>
      <c r="AB183" s="368"/>
      <c r="AC183" s="369"/>
      <c r="AD183" s="10"/>
      <c r="AE183" s="31"/>
      <c r="AF183" s="31"/>
      <c r="AG183" s="8" t="s">
        <v>263</v>
      </c>
    </row>
    <row r="184" spans="1:35" ht="16.8" customHeight="1">
      <c r="A184" s="1077"/>
      <c r="B184" s="571" t="s">
        <v>818</v>
      </c>
      <c r="C184" s="572"/>
      <c r="D184" s="415" t="s">
        <v>142</v>
      </c>
      <c r="E184" s="474"/>
      <c r="F184" s="849"/>
      <c r="G184" s="850"/>
      <c r="H184" s="851"/>
      <c r="I184" s="852"/>
      <c r="J184" s="855"/>
      <c r="K184" s="628" t="s">
        <v>126</v>
      </c>
      <c r="L184" s="841"/>
      <c r="M184" s="843" t="s">
        <v>126</v>
      </c>
      <c r="N184" s="845"/>
      <c r="O184" s="847" t="s">
        <v>562</v>
      </c>
      <c r="P184" s="361"/>
      <c r="Q184" s="838"/>
      <c r="R184" s="362" t="s">
        <v>170</v>
      </c>
      <c r="S184" s="838"/>
      <c r="T184" s="362" t="s">
        <v>168</v>
      </c>
      <c r="U184" s="362" t="s">
        <v>184</v>
      </c>
      <c r="V184" s="838"/>
      <c r="W184" s="362" t="s">
        <v>170</v>
      </c>
      <c r="X184" s="838"/>
      <c r="Y184" s="362" t="s">
        <v>168</v>
      </c>
      <c r="Z184" s="362" t="s">
        <v>260</v>
      </c>
      <c r="AA184" s="362"/>
      <c r="AB184" s="362"/>
      <c r="AC184" s="363"/>
      <c r="AD184" s="10"/>
      <c r="AE184" s="31" t="str">
        <f>IF(COUNTA(F184,J184,L184,N184)&lt;&gt;4,"未入力","")</f>
        <v>未入力</v>
      </c>
      <c r="AF184" s="31" t="str">
        <f>IF(COUNTA(Q184,S184,V184,X184)&lt;&gt;4,"未入力","")</f>
        <v>未入力</v>
      </c>
      <c r="AG184" s="8" t="s">
        <v>311</v>
      </c>
    </row>
    <row r="185" spans="1:35" ht="16.8" customHeight="1">
      <c r="A185" s="1077"/>
      <c r="B185" s="417"/>
      <c r="C185" s="475"/>
      <c r="D185" s="417"/>
      <c r="E185" s="475"/>
      <c r="F185" s="840" t="s">
        <v>188</v>
      </c>
      <c r="G185" s="629"/>
      <c r="H185" s="853"/>
      <c r="I185" s="854"/>
      <c r="J185" s="856"/>
      <c r="K185" s="629"/>
      <c r="L185" s="842"/>
      <c r="M185" s="844"/>
      <c r="N185" s="846"/>
      <c r="O185" s="848"/>
      <c r="P185" s="367"/>
      <c r="Q185" s="839"/>
      <c r="R185" s="368"/>
      <c r="S185" s="839"/>
      <c r="T185" s="368"/>
      <c r="U185" s="368"/>
      <c r="V185" s="839"/>
      <c r="W185" s="368"/>
      <c r="X185" s="839"/>
      <c r="Y185" s="368"/>
      <c r="Z185" s="368"/>
      <c r="AA185" s="368"/>
      <c r="AB185" s="368"/>
      <c r="AC185" s="369"/>
      <c r="AD185" s="10"/>
      <c r="AE185" s="31"/>
      <c r="AF185" s="31"/>
      <c r="AG185" s="8" t="s">
        <v>264</v>
      </c>
      <c r="AI185" s="8" t="s">
        <v>304</v>
      </c>
    </row>
    <row r="186" spans="1:35" ht="16.8" customHeight="1">
      <c r="A186" s="1077"/>
      <c r="B186" s="571" t="s">
        <v>818</v>
      </c>
      <c r="C186" s="572"/>
      <c r="D186" s="415" t="s">
        <v>142</v>
      </c>
      <c r="E186" s="474"/>
      <c r="F186" s="849"/>
      <c r="G186" s="850"/>
      <c r="H186" s="851"/>
      <c r="I186" s="852"/>
      <c r="J186" s="855"/>
      <c r="K186" s="628" t="s">
        <v>126</v>
      </c>
      <c r="L186" s="841"/>
      <c r="M186" s="843" t="s">
        <v>126</v>
      </c>
      <c r="N186" s="845"/>
      <c r="O186" s="847" t="s">
        <v>562</v>
      </c>
      <c r="P186" s="361"/>
      <c r="Q186" s="838"/>
      <c r="R186" s="362" t="s">
        <v>170</v>
      </c>
      <c r="S186" s="838"/>
      <c r="T186" s="362" t="s">
        <v>168</v>
      </c>
      <c r="U186" s="362" t="s">
        <v>184</v>
      </c>
      <c r="V186" s="838"/>
      <c r="W186" s="362" t="s">
        <v>170</v>
      </c>
      <c r="X186" s="838"/>
      <c r="Y186" s="362" t="s">
        <v>168</v>
      </c>
      <c r="Z186" s="362" t="s">
        <v>260</v>
      </c>
      <c r="AA186" s="362"/>
      <c r="AB186" s="362"/>
      <c r="AC186" s="363"/>
      <c r="AD186" s="10"/>
      <c r="AE186" s="31" t="str">
        <f>IF(COUNTA(F186,J186,L186,N186)&lt;&gt;4,"未入力","")</f>
        <v>未入力</v>
      </c>
      <c r="AF186" s="31" t="str">
        <f>IF(COUNTA(Q186,S186,V186,X186)&lt;&gt;4,"未入力","")</f>
        <v>未入力</v>
      </c>
      <c r="AG186" s="8" t="s">
        <v>312</v>
      </c>
      <c r="AI186" s="8">
        <f>COUNTA(H180:I243)</f>
        <v>0</v>
      </c>
    </row>
    <row r="187" spans="1:35" ht="16.8" customHeight="1">
      <c r="A187" s="1077"/>
      <c r="B187" s="417"/>
      <c r="C187" s="475"/>
      <c r="D187" s="417"/>
      <c r="E187" s="475"/>
      <c r="F187" s="840" t="s">
        <v>188</v>
      </c>
      <c r="G187" s="629"/>
      <c r="H187" s="853"/>
      <c r="I187" s="854"/>
      <c r="J187" s="856"/>
      <c r="K187" s="629"/>
      <c r="L187" s="842"/>
      <c r="M187" s="844"/>
      <c r="N187" s="846"/>
      <c r="O187" s="848"/>
      <c r="P187" s="367"/>
      <c r="Q187" s="839"/>
      <c r="R187" s="368"/>
      <c r="S187" s="839"/>
      <c r="T187" s="368"/>
      <c r="U187" s="368"/>
      <c r="V187" s="839"/>
      <c r="W187" s="368"/>
      <c r="X187" s="839"/>
      <c r="Y187" s="368"/>
      <c r="Z187" s="368"/>
      <c r="AA187" s="368"/>
      <c r="AB187" s="368"/>
      <c r="AC187" s="369"/>
      <c r="AD187" s="10"/>
      <c r="AE187" s="31"/>
      <c r="AF187" s="31"/>
      <c r="AG187" s="8" t="s">
        <v>265</v>
      </c>
    </row>
    <row r="188" spans="1:35" ht="16.8" customHeight="1">
      <c r="A188" s="1077"/>
      <c r="B188" s="571" t="s">
        <v>818</v>
      </c>
      <c r="C188" s="572"/>
      <c r="D188" s="415" t="s">
        <v>142</v>
      </c>
      <c r="E188" s="474"/>
      <c r="F188" s="849"/>
      <c r="G188" s="850"/>
      <c r="H188" s="851"/>
      <c r="I188" s="852"/>
      <c r="J188" s="855"/>
      <c r="K188" s="628" t="s">
        <v>126</v>
      </c>
      <c r="L188" s="841"/>
      <c r="M188" s="843" t="s">
        <v>126</v>
      </c>
      <c r="N188" s="845"/>
      <c r="O188" s="847" t="s">
        <v>562</v>
      </c>
      <c r="P188" s="361"/>
      <c r="Q188" s="838"/>
      <c r="R188" s="362" t="s">
        <v>170</v>
      </c>
      <c r="S188" s="838"/>
      <c r="T188" s="362" t="s">
        <v>168</v>
      </c>
      <c r="U188" s="362" t="s">
        <v>184</v>
      </c>
      <c r="V188" s="838"/>
      <c r="W188" s="362" t="s">
        <v>170</v>
      </c>
      <c r="X188" s="838"/>
      <c r="Y188" s="362" t="s">
        <v>168</v>
      </c>
      <c r="Z188" s="362" t="s">
        <v>260</v>
      </c>
      <c r="AA188" s="362"/>
      <c r="AB188" s="362"/>
      <c r="AC188" s="363"/>
      <c r="AD188" s="10"/>
      <c r="AE188" s="31" t="str">
        <f>IF(COUNTA(F188,J188,L188,N188)&lt;&gt;4,"未入力","")</f>
        <v>未入力</v>
      </c>
      <c r="AF188" s="31" t="str">
        <f>IF(COUNTA(Q188,S188,V188,X188)&lt;&gt;4,"未入力","")</f>
        <v>未入力</v>
      </c>
      <c r="AG188" s="8" t="s">
        <v>313</v>
      </c>
    </row>
    <row r="189" spans="1:35" ht="16.8" customHeight="1">
      <c r="A189" s="1077"/>
      <c r="B189" s="417"/>
      <c r="C189" s="475"/>
      <c r="D189" s="417"/>
      <c r="E189" s="475"/>
      <c r="F189" s="840" t="s">
        <v>188</v>
      </c>
      <c r="G189" s="629"/>
      <c r="H189" s="853"/>
      <c r="I189" s="854"/>
      <c r="J189" s="856"/>
      <c r="K189" s="629"/>
      <c r="L189" s="842"/>
      <c r="M189" s="844"/>
      <c r="N189" s="846"/>
      <c r="O189" s="848"/>
      <c r="P189" s="367"/>
      <c r="Q189" s="839"/>
      <c r="R189" s="368"/>
      <c r="S189" s="839"/>
      <c r="T189" s="368"/>
      <c r="U189" s="368"/>
      <c r="V189" s="839"/>
      <c r="W189" s="368"/>
      <c r="X189" s="839"/>
      <c r="Y189" s="368"/>
      <c r="Z189" s="368"/>
      <c r="AA189" s="368"/>
      <c r="AB189" s="368"/>
      <c r="AC189" s="369"/>
      <c r="AD189" s="10"/>
      <c r="AE189" s="31"/>
      <c r="AF189" s="31"/>
      <c r="AG189" s="8" t="s">
        <v>266</v>
      </c>
    </row>
    <row r="190" spans="1:35" ht="16.8" customHeight="1">
      <c r="A190" s="1077"/>
      <c r="B190" s="571" t="s">
        <v>818</v>
      </c>
      <c r="C190" s="572"/>
      <c r="D190" s="415" t="s">
        <v>142</v>
      </c>
      <c r="E190" s="474"/>
      <c r="F190" s="849"/>
      <c r="G190" s="850"/>
      <c r="H190" s="851"/>
      <c r="I190" s="852"/>
      <c r="J190" s="855"/>
      <c r="K190" s="628" t="s">
        <v>126</v>
      </c>
      <c r="L190" s="841"/>
      <c r="M190" s="843" t="s">
        <v>126</v>
      </c>
      <c r="N190" s="845"/>
      <c r="O190" s="847" t="s">
        <v>562</v>
      </c>
      <c r="P190" s="361"/>
      <c r="Q190" s="838"/>
      <c r="R190" s="362" t="s">
        <v>170</v>
      </c>
      <c r="S190" s="838"/>
      <c r="T190" s="362" t="s">
        <v>168</v>
      </c>
      <c r="U190" s="362" t="s">
        <v>184</v>
      </c>
      <c r="V190" s="838"/>
      <c r="W190" s="362" t="s">
        <v>170</v>
      </c>
      <c r="X190" s="838"/>
      <c r="Y190" s="362" t="s">
        <v>168</v>
      </c>
      <c r="Z190" s="362" t="s">
        <v>260</v>
      </c>
      <c r="AA190" s="362"/>
      <c r="AB190" s="362"/>
      <c r="AC190" s="363"/>
      <c r="AD190" s="10"/>
      <c r="AE190" s="31" t="str">
        <f>IF(COUNTA(F190,J190,L190,N190)&lt;&gt;4,"未入力","")</f>
        <v>未入力</v>
      </c>
      <c r="AF190" s="31" t="str">
        <f>IF(COUNTA(Q190,S190,V190,X190)&lt;&gt;4,"未入力","")</f>
        <v>未入力</v>
      </c>
      <c r="AG190" s="8" t="s">
        <v>314</v>
      </c>
    </row>
    <row r="191" spans="1:35" ht="16.8" customHeight="1">
      <c r="A191" s="1077"/>
      <c r="B191" s="417"/>
      <c r="C191" s="475"/>
      <c r="D191" s="417"/>
      <c r="E191" s="475"/>
      <c r="F191" s="840" t="s">
        <v>188</v>
      </c>
      <c r="G191" s="629"/>
      <c r="H191" s="853"/>
      <c r="I191" s="854"/>
      <c r="J191" s="856"/>
      <c r="K191" s="629"/>
      <c r="L191" s="842"/>
      <c r="M191" s="844"/>
      <c r="N191" s="846"/>
      <c r="O191" s="848"/>
      <c r="P191" s="367"/>
      <c r="Q191" s="839"/>
      <c r="R191" s="368"/>
      <c r="S191" s="839"/>
      <c r="T191" s="368"/>
      <c r="U191" s="368"/>
      <c r="V191" s="839"/>
      <c r="W191" s="368"/>
      <c r="X191" s="839"/>
      <c r="Y191" s="368"/>
      <c r="Z191" s="368"/>
      <c r="AA191" s="368"/>
      <c r="AB191" s="368"/>
      <c r="AC191" s="369"/>
      <c r="AD191" s="10"/>
      <c r="AE191" s="31"/>
      <c r="AF191" s="31"/>
      <c r="AG191" s="8" t="s">
        <v>267</v>
      </c>
    </row>
    <row r="192" spans="1:35" ht="16.8" customHeight="1">
      <c r="A192" s="1077"/>
      <c r="B192" s="571" t="s">
        <v>818</v>
      </c>
      <c r="C192" s="572"/>
      <c r="D192" s="415" t="s">
        <v>142</v>
      </c>
      <c r="E192" s="474"/>
      <c r="F192" s="849"/>
      <c r="G192" s="850"/>
      <c r="H192" s="851"/>
      <c r="I192" s="852"/>
      <c r="J192" s="855"/>
      <c r="K192" s="628" t="s">
        <v>126</v>
      </c>
      <c r="L192" s="841"/>
      <c r="M192" s="843" t="s">
        <v>126</v>
      </c>
      <c r="N192" s="845"/>
      <c r="O192" s="847" t="s">
        <v>562</v>
      </c>
      <c r="P192" s="361"/>
      <c r="Q192" s="838"/>
      <c r="R192" s="362" t="s">
        <v>170</v>
      </c>
      <c r="S192" s="838"/>
      <c r="T192" s="362" t="s">
        <v>168</v>
      </c>
      <c r="U192" s="362" t="s">
        <v>184</v>
      </c>
      <c r="V192" s="838"/>
      <c r="W192" s="362" t="s">
        <v>170</v>
      </c>
      <c r="X192" s="838"/>
      <c r="Y192" s="362" t="s">
        <v>168</v>
      </c>
      <c r="Z192" s="362" t="s">
        <v>260</v>
      </c>
      <c r="AA192" s="362"/>
      <c r="AB192" s="362"/>
      <c r="AC192" s="363"/>
      <c r="AD192" s="10"/>
      <c r="AE192" s="31" t="str">
        <f>IF(COUNTA(F192,J192,L192,N192)&lt;&gt;4,"未入力","")</f>
        <v>未入力</v>
      </c>
      <c r="AF192" s="31" t="str">
        <f>IF(COUNTA(Q192,S192,V192,X192)&lt;&gt;4,"未入力","")</f>
        <v>未入力</v>
      </c>
      <c r="AG192" s="8" t="s">
        <v>315</v>
      </c>
    </row>
    <row r="193" spans="1:33" ht="16.8" customHeight="1">
      <c r="A193" s="1077"/>
      <c r="B193" s="417"/>
      <c r="C193" s="475"/>
      <c r="D193" s="417"/>
      <c r="E193" s="475"/>
      <c r="F193" s="840" t="s">
        <v>188</v>
      </c>
      <c r="G193" s="629"/>
      <c r="H193" s="853"/>
      <c r="I193" s="854"/>
      <c r="J193" s="856"/>
      <c r="K193" s="629"/>
      <c r="L193" s="842"/>
      <c r="M193" s="844"/>
      <c r="N193" s="846"/>
      <c r="O193" s="848"/>
      <c r="P193" s="367"/>
      <c r="Q193" s="839"/>
      <c r="R193" s="368"/>
      <c r="S193" s="839"/>
      <c r="T193" s="368"/>
      <c r="U193" s="368"/>
      <c r="V193" s="839"/>
      <c r="W193" s="368"/>
      <c r="X193" s="839"/>
      <c r="Y193" s="368"/>
      <c r="Z193" s="368"/>
      <c r="AA193" s="368"/>
      <c r="AB193" s="368"/>
      <c r="AC193" s="369"/>
      <c r="AD193" s="10"/>
      <c r="AE193" s="31"/>
      <c r="AF193" s="31"/>
      <c r="AG193" s="8" t="s">
        <v>268</v>
      </c>
    </row>
    <row r="194" spans="1:33" ht="16.8" customHeight="1">
      <c r="A194" s="1077"/>
      <c r="B194" s="571" t="s">
        <v>818</v>
      </c>
      <c r="C194" s="572"/>
      <c r="D194" s="415" t="s">
        <v>142</v>
      </c>
      <c r="E194" s="474"/>
      <c r="F194" s="849"/>
      <c r="G194" s="850"/>
      <c r="H194" s="851"/>
      <c r="I194" s="852"/>
      <c r="J194" s="855"/>
      <c r="K194" s="628" t="s">
        <v>126</v>
      </c>
      <c r="L194" s="841"/>
      <c r="M194" s="843" t="s">
        <v>126</v>
      </c>
      <c r="N194" s="845"/>
      <c r="O194" s="847" t="s">
        <v>562</v>
      </c>
      <c r="P194" s="361"/>
      <c r="Q194" s="838"/>
      <c r="R194" s="362" t="s">
        <v>170</v>
      </c>
      <c r="S194" s="838"/>
      <c r="T194" s="362" t="s">
        <v>168</v>
      </c>
      <c r="U194" s="362" t="s">
        <v>184</v>
      </c>
      <c r="V194" s="838"/>
      <c r="W194" s="362" t="s">
        <v>170</v>
      </c>
      <c r="X194" s="838"/>
      <c r="Y194" s="362" t="s">
        <v>168</v>
      </c>
      <c r="Z194" s="362" t="s">
        <v>260</v>
      </c>
      <c r="AA194" s="362"/>
      <c r="AB194" s="362"/>
      <c r="AC194" s="363"/>
      <c r="AD194" s="10"/>
      <c r="AE194" s="31" t="str">
        <f>IF(COUNTA(F194,J194,L194,N194)&lt;&gt;4,"未入力","")</f>
        <v>未入力</v>
      </c>
      <c r="AF194" s="31" t="str">
        <f>IF(COUNTA(Q194,S194,V194,X194)&lt;&gt;4,"未入力","")</f>
        <v>未入力</v>
      </c>
      <c r="AG194" s="8" t="s">
        <v>316</v>
      </c>
    </row>
    <row r="195" spans="1:33" ht="16.8" customHeight="1">
      <c r="A195" s="1077"/>
      <c r="B195" s="417"/>
      <c r="C195" s="475"/>
      <c r="D195" s="417"/>
      <c r="E195" s="475"/>
      <c r="F195" s="840" t="s">
        <v>188</v>
      </c>
      <c r="G195" s="629"/>
      <c r="H195" s="853"/>
      <c r="I195" s="854"/>
      <c r="J195" s="856"/>
      <c r="K195" s="629"/>
      <c r="L195" s="842"/>
      <c r="M195" s="844"/>
      <c r="N195" s="846"/>
      <c r="O195" s="848"/>
      <c r="P195" s="367"/>
      <c r="Q195" s="839"/>
      <c r="R195" s="368"/>
      <c r="S195" s="839"/>
      <c r="T195" s="368"/>
      <c r="U195" s="368"/>
      <c r="V195" s="839"/>
      <c r="W195" s="368"/>
      <c r="X195" s="839"/>
      <c r="Y195" s="368"/>
      <c r="Z195" s="368"/>
      <c r="AA195" s="368"/>
      <c r="AB195" s="368"/>
      <c r="AC195" s="369"/>
      <c r="AD195" s="10"/>
      <c r="AE195" s="31"/>
      <c r="AF195" s="31"/>
    </row>
    <row r="196" spans="1:33" ht="16.8" customHeight="1">
      <c r="A196" s="1077"/>
      <c r="B196" s="571" t="s">
        <v>818</v>
      </c>
      <c r="C196" s="572"/>
      <c r="D196" s="415" t="s">
        <v>142</v>
      </c>
      <c r="E196" s="474"/>
      <c r="F196" s="849"/>
      <c r="G196" s="850"/>
      <c r="H196" s="851"/>
      <c r="I196" s="852"/>
      <c r="J196" s="855"/>
      <c r="K196" s="628" t="s">
        <v>126</v>
      </c>
      <c r="L196" s="841"/>
      <c r="M196" s="843" t="s">
        <v>126</v>
      </c>
      <c r="N196" s="845"/>
      <c r="O196" s="847" t="s">
        <v>562</v>
      </c>
      <c r="P196" s="361"/>
      <c r="Q196" s="838"/>
      <c r="R196" s="362" t="s">
        <v>170</v>
      </c>
      <c r="S196" s="838"/>
      <c r="T196" s="362" t="s">
        <v>168</v>
      </c>
      <c r="U196" s="362" t="s">
        <v>184</v>
      </c>
      <c r="V196" s="838"/>
      <c r="W196" s="362" t="s">
        <v>170</v>
      </c>
      <c r="X196" s="838"/>
      <c r="Y196" s="362" t="s">
        <v>168</v>
      </c>
      <c r="Z196" s="362" t="s">
        <v>260</v>
      </c>
      <c r="AA196" s="362"/>
      <c r="AB196" s="362"/>
      <c r="AC196" s="363"/>
      <c r="AD196" s="10"/>
      <c r="AE196" s="31" t="str">
        <f>IF(COUNTA(F196,J196,L196,N196)&lt;&gt;4,"未入力","")</f>
        <v>未入力</v>
      </c>
      <c r="AF196" s="31" t="str">
        <f>IF(COUNTA(Q196,S196,V196,X196)&lt;&gt;4,"未入力","")</f>
        <v>未入力</v>
      </c>
    </row>
    <row r="197" spans="1:33" ht="16.8" customHeight="1">
      <c r="A197" s="1077"/>
      <c r="B197" s="417"/>
      <c r="C197" s="475"/>
      <c r="D197" s="417"/>
      <c r="E197" s="475"/>
      <c r="F197" s="840" t="s">
        <v>188</v>
      </c>
      <c r="G197" s="629"/>
      <c r="H197" s="853"/>
      <c r="I197" s="854"/>
      <c r="J197" s="856"/>
      <c r="K197" s="629"/>
      <c r="L197" s="842"/>
      <c r="M197" s="844"/>
      <c r="N197" s="846"/>
      <c r="O197" s="848"/>
      <c r="P197" s="367"/>
      <c r="Q197" s="839"/>
      <c r="R197" s="368"/>
      <c r="S197" s="839"/>
      <c r="T197" s="368"/>
      <c r="U197" s="368"/>
      <c r="V197" s="839"/>
      <c r="W197" s="368"/>
      <c r="X197" s="839"/>
      <c r="Y197" s="368"/>
      <c r="Z197" s="368"/>
      <c r="AA197" s="368"/>
      <c r="AB197" s="368"/>
      <c r="AC197" s="369"/>
      <c r="AD197" s="10"/>
      <c r="AE197" s="31"/>
      <c r="AF197" s="31"/>
    </row>
    <row r="198" spans="1:33" ht="16.8" customHeight="1">
      <c r="A198" s="1077"/>
      <c r="B198" s="571" t="s">
        <v>818</v>
      </c>
      <c r="C198" s="572"/>
      <c r="D198" s="415" t="s">
        <v>142</v>
      </c>
      <c r="E198" s="474"/>
      <c r="F198" s="849"/>
      <c r="G198" s="850"/>
      <c r="H198" s="851"/>
      <c r="I198" s="852"/>
      <c r="J198" s="855"/>
      <c r="K198" s="628" t="s">
        <v>126</v>
      </c>
      <c r="L198" s="841"/>
      <c r="M198" s="843" t="s">
        <v>126</v>
      </c>
      <c r="N198" s="845"/>
      <c r="O198" s="847" t="s">
        <v>562</v>
      </c>
      <c r="P198" s="361"/>
      <c r="Q198" s="838"/>
      <c r="R198" s="362" t="s">
        <v>170</v>
      </c>
      <c r="S198" s="838"/>
      <c r="T198" s="362" t="s">
        <v>168</v>
      </c>
      <c r="U198" s="362" t="s">
        <v>184</v>
      </c>
      <c r="V198" s="838"/>
      <c r="W198" s="362" t="s">
        <v>170</v>
      </c>
      <c r="X198" s="838"/>
      <c r="Y198" s="362" t="s">
        <v>168</v>
      </c>
      <c r="Z198" s="362" t="s">
        <v>260</v>
      </c>
      <c r="AA198" s="362"/>
      <c r="AB198" s="362"/>
      <c r="AC198" s="363"/>
      <c r="AD198" s="10"/>
      <c r="AE198" s="31" t="str">
        <f>IF(COUNTA(F198,J198,L198,N198)&lt;&gt;4,"未入力","")</f>
        <v>未入力</v>
      </c>
      <c r="AF198" s="31" t="str">
        <f>IF(COUNTA(Q198,S198,V198,X198)&lt;&gt;4,"未入力","")</f>
        <v>未入力</v>
      </c>
    </row>
    <row r="199" spans="1:33" ht="16.8" customHeight="1">
      <c r="A199" s="1077"/>
      <c r="B199" s="417"/>
      <c r="C199" s="475"/>
      <c r="D199" s="417"/>
      <c r="E199" s="475"/>
      <c r="F199" s="840" t="s">
        <v>188</v>
      </c>
      <c r="G199" s="629"/>
      <c r="H199" s="853"/>
      <c r="I199" s="854"/>
      <c r="J199" s="856"/>
      <c r="K199" s="629"/>
      <c r="L199" s="842"/>
      <c r="M199" s="844"/>
      <c r="N199" s="846"/>
      <c r="O199" s="848"/>
      <c r="P199" s="367"/>
      <c r="Q199" s="839"/>
      <c r="R199" s="368"/>
      <c r="S199" s="839"/>
      <c r="T199" s="368"/>
      <c r="U199" s="368"/>
      <c r="V199" s="839"/>
      <c r="W199" s="368"/>
      <c r="X199" s="839"/>
      <c r="Y199" s="368"/>
      <c r="Z199" s="368"/>
      <c r="AA199" s="368"/>
      <c r="AB199" s="368"/>
      <c r="AC199" s="369"/>
      <c r="AD199" s="10"/>
      <c r="AE199" s="31"/>
      <c r="AF199" s="31"/>
    </row>
    <row r="200" spans="1:33" ht="16.8" customHeight="1">
      <c r="A200" s="1077"/>
      <c r="B200" s="571" t="s">
        <v>818</v>
      </c>
      <c r="C200" s="572"/>
      <c r="D200" s="415" t="s">
        <v>142</v>
      </c>
      <c r="E200" s="474"/>
      <c r="F200" s="849"/>
      <c r="G200" s="850"/>
      <c r="H200" s="851"/>
      <c r="I200" s="852"/>
      <c r="J200" s="855"/>
      <c r="K200" s="628" t="s">
        <v>126</v>
      </c>
      <c r="L200" s="841"/>
      <c r="M200" s="843" t="s">
        <v>126</v>
      </c>
      <c r="N200" s="845"/>
      <c r="O200" s="847" t="s">
        <v>562</v>
      </c>
      <c r="P200" s="361"/>
      <c r="Q200" s="838"/>
      <c r="R200" s="362" t="s">
        <v>170</v>
      </c>
      <c r="S200" s="838"/>
      <c r="T200" s="362" t="s">
        <v>168</v>
      </c>
      <c r="U200" s="362" t="s">
        <v>184</v>
      </c>
      <c r="V200" s="838"/>
      <c r="W200" s="362" t="s">
        <v>170</v>
      </c>
      <c r="X200" s="838"/>
      <c r="Y200" s="362" t="s">
        <v>168</v>
      </c>
      <c r="Z200" s="362" t="s">
        <v>260</v>
      </c>
      <c r="AA200" s="362"/>
      <c r="AB200" s="362"/>
      <c r="AC200" s="363"/>
      <c r="AD200" s="10"/>
      <c r="AE200" s="31" t="str">
        <f>IF(COUNTA(F200,J200,L200,N200)&lt;&gt;4,"未入力","")</f>
        <v>未入力</v>
      </c>
      <c r="AF200" s="31" t="str">
        <f>IF(COUNTA(Q200,S200,V200,X200)&lt;&gt;4,"未入力","")</f>
        <v>未入力</v>
      </c>
    </row>
    <row r="201" spans="1:33" ht="16.8" customHeight="1">
      <c r="A201" s="1077"/>
      <c r="B201" s="417"/>
      <c r="C201" s="475"/>
      <c r="D201" s="417"/>
      <c r="E201" s="475"/>
      <c r="F201" s="840" t="s">
        <v>188</v>
      </c>
      <c r="G201" s="629"/>
      <c r="H201" s="853"/>
      <c r="I201" s="854"/>
      <c r="J201" s="856"/>
      <c r="K201" s="629"/>
      <c r="L201" s="842"/>
      <c r="M201" s="844"/>
      <c r="N201" s="846"/>
      <c r="O201" s="848"/>
      <c r="P201" s="367"/>
      <c r="Q201" s="839"/>
      <c r="R201" s="368"/>
      <c r="S201" s="839"/>
      <c r="T201" s="368"/>
      <c r="U201" s="368"/>
      <c r="V201" s="839"/>
      <c r="W201" s="368"/>
      <c r="X201" s="839"/>
      <c r="Y201" s="368"/>
      <c r="Z201" s="368"/>
      <c r="AA201" s="368"/>
      <c r="AB201" s="368"/>
      <c r="AC201" s="369"/>
      <c r="AD201" s="10"/>
      <c r="AE201" s="31"/>
      <c r="AF201" s="31"/>
    </row>
    <row r="202" spans="1:33" ht="16.8" customHeight="1">
      <c r="A202" s="1077"/>
      <c r="B202" s="571" t="s">
        <v>818</v>
      </c>
      <c r="C202" s="572"/>
      <c r="D202" s="415" t="s">
        <v>142</v>
      </c>
      <c r="E202" s="474"/>
      <c r="F202" s="849"/>
      <c r="G202" s="850"/>
      <c r="H202" s="851"/>
      <c r="I202" s="852"/>
      <c r="J202" s="855"/>
      <c r="K202" s="628" t="s">
        <v>126</v>
      </c>
      <c r="L202" s="841"/>
      <c r="M202" s="843" t="s">
        <v>126</v>
      </c>
      <c r="N202" s="845"/>
      <c r="O202" s="847" t="s">
        <v>562</v>
      </c>
      <c r="P202" s="361"/>
      <c r="Q202" s="838"/>
      <c r="R202" s="362" t="s">
        <v>170</v>
      </c>
      <c r="S202" s="838"/>
      <c r="T202" s="362" t="s">
        <v>168</v>
      </c>
      <c r="U202" s="362" t="s">
        <v>184</v>
      </c>
      <c r="V202" s="838"/>
      <c r="W202" s="362" t="s">
        <v>170</v>
      </c>
      <c r="X202" s="838"/>
      <c r="Y202" s="362" t="s">
        <v>168</v>
      </c>
      <c r="Z202" s="362" t="s">
        <v>260</v>
      </c>
      <c r="AA202" s="362"/>
      <c r="AB202" s="362"/>
      <c r="AC202" s="363"/>
      <c r="AD202" s="10"/>
      <c r="AE202" s="31" t="str">
        <f>IF(COUNTA(F202,J202,L202,N202)&lt;&gt;4,"未入力","")</f>
        <v>未入力</v>
      </c>
      <c r="AF202" s="31" t="str">
        <f>IF(COUNTA(Q202,S202,V202,X202)&lt;&gt;4,"未入力","")</f>
        <v>未入力</v>
      </c>
    </row>
    <row r="203" spans="1:33" ht="16.8" customHeight="1">
      <c r="A203" s="1077"/>
      <c r="B203" s="417"/>
      <c r="C203" s="475"/>
      <c r="D203" s="417"/>
      <c r="E203" s="475"/>
      <c r="F203" s="840" t="s">
        <v>188</v>
      </c>
      <c r="G203" s="629"/>
      <c r="H203" s="853"/>
      <c r="I203" s="854"/>
      <c r="J203" s="856"/>
      <c r="K203" s="629"/>
      <c r="L203" s="842"/>
      <c r="M203" s="844"/>
      <c r="N203" s="846"/>
      <c r="O203" s="848"/>
      <c r="P203" s="367"/>
      <c r="Q203" s="839"/>
      <c r="R203" s="368"/>
      <c r="S203" s="839"/>
      <c r="T203" s="368"/>
      <c r="U203" s="368"/>
      <c r="V203" s="839"/>
      <c r="W203" s="368"/>
      <c r="X203" s="839"/>
      <c r="Y203" s="368"/>
      <c r="Z203" s="368"/>
      <c r="AA203" s="368"/>
      <c r="AB203" s="368"/>
      <c r="AC203" s="369"/>
      <c r="AD203" s="10"/>
      <c r="AE203" s="31"/>
      <c r="AF203" s="31"/>
    </row>
    <row r="204" spans="1:33" ht="16.8" customHeight="1">
      <c r="A204" s="1077"/>
      <c r="B204" s="571" t="s">
        <v>818</v>
      </c>
      <c r="C204" s="572"/>
      <c r="D204" s="415" t="s">
        <v>142</v>
      </c>
      <c r="E204" s="474"/>
      <c r="F204" s="849"/>
      <c r="G204" s="850"/>
      <c r="H204" s="851"/>
      <c r="I204" s="852"/>
      <c r="J204" s="855"/>
      <c r="K204" s="628" t="s">
        <v>126</v>
      </c>
      <c r="L204" s="841"/>
      <c r="M204" s="843" t="s">
        <v>126</v>
      </c>
      <c r="N204" s="845"/>
      <c r="O204" s="847" t="s">
        <v>562</v>
      </c>
      <c r="P204" s="361"/>
      <c r="Q204" s="838"/>
      <c r="R204" s="362" t="s">
        <v>170</v>
      </c>
      <c r="S204" s="838"/>
      <c r="T204" s="362" t="s">
        <v>168</v>
      </c>
      <c r="U204" s="362" t="s">
        <v>184</v>
      </c>
      <c r="V204" s="838"/>
      <c r="W204" s="362" t="s">
        <v>170</v>
      </c>
      <c r="X204" s="838"/>
      <c r="Y204" s="362" t="s">
        <v>168</v>
      </c>
      <c r="Z204" s="362" t="s">
        <v>260</v>
      </c>
      <c r="AA204" s="362"/>
      <c r="AB204" s="362"/>
      <c r="AC204" s="363"/>
      <c r="AD204" s="10"/>
      <c r="AE204" s="31" t="str">
        <f>IF(COUNTA(F204,J204,L204,N204)&lt;&gt;4,"未入力","")</f>
        <v>未入力</v>
      </c>
      <c r="AF204" s="31" t="str">
        <f>IF(COUNTA(Q204,S204,V204,X204)&lt;&gt;4,"未入力","")</f>
        <v>未入力</v>
      </c>
    </row>
    <row r="205" spans="1:33" ht="16.8" customHeight="1">
      <c r="A205" s="1077"/>
      <c r="B205" s="417"/>
      <c r="C205" s="475"/>
      <c r="D205" s="417"/>
      <c r="E205" s="475"/>
      <c r="F205" s="840" t="s">
        <v>188</v>
      </c>
      <c r="G205" s="629"/>
      <c r="H205" s="853"/>
      <c r="I205" s="854"/>
      <c r="J205" s="856"/>
      <c r="K205" s="629"/>
      <c r="L205" s="842"/>
      <c r="M205" s="844"/>
      <c r="N205" s="846"/>
      <c r="O205" s="848"/>
      <c r="P205" s="367"/>
      <c r="Q205" s="839"/>
      <c r="R205" s="368"/>
      <c r="S205" s="839"/>
      <c r="T205" s="368"/>
      <c r="U205" s="368"/>
      <c r="V205" s="839"/>
      <c r="W205" s="368"/>
      <c r="X205" s="839"/>
      <c r="Y205" s="368"/>
      <c r="Z205" s="368"/>
      <c r="AA205" s="368"/>
      <c r="AB205" s="368"/>
      <c r="AC205" s="369"/>
      <c r="AD205" s="10"/>
      <c r="AE205" s="31"/>
      <c r="AF205" s="31"/>
    </row>
    <row r="206" spans="1:33" ht="16.8" customHeight="1">
      <c r="A206" s="1077"/>
      <c r="B206" s="571" t="s">
        <v>818</v>
      </c>
      <c r="C206" s="572"/>
      <c r="D206" s="415" t="s">
        <v>142</v>
      </c>
      <c r="E206" s="474"/>
      <c r="F206" s="849"/>
      <c r="G206" s="850"/>
      <c r="H206" s="851"/>
      <c r="I206" s="852"/>
      <c r="J206" s="855"/>
      <c r="K206" s="628" t="s">
        <v>126</v>
      </c>
      <c r="L206" s="841"/>
      <c r="M206" s="843" t="s">
        <v>126</v>
      </c>
      <c r="N206" s="845"/>
      <c r="O206" s="847" t="s">
        <v>562</v>
      </c>
      <c r="P206" s="361"/>
      <c r="Q206" s="838"/>
      <c r="R206" s="362" t="s">
        <v>170</v>
      </c>
      <c r="S206" s="838"/>
      <c r="T206" s="362" t="s">
        <v>168</v>
      </c>
      <c r="U206" s="362" t="s">
        <v>184</v>
      </c>
      <c r="V206" s="838"/>
      <c r="W206" s="362" t="s">
        <v>170</v>
      </c>
      <c r="X206" s="838"/>
      <c r="Y206" s="362" t="s">
        <v>168</v>
      </c>
      <c r="Z206" s="362" t="s">
        <v>260</v>
      </c>
      <c r="AA206" s="362"/>
      <c r="AB206" s="362"/>
      <c r="AC206" s="363"/>
      <c r="AD206" s="10"/>
      <c r="AE206" s="31" t="str">
        <f>IF(COUNTA(F206,J206,L206,N206)&lt;&gt;4,"未入力","")</f>
        <v>未入力</v>
      </c>
      <c r="AF206" s="31" t="str">
        <f>IF(COUNTA(Q206,S206,V206,X206)&lt;&gt;4,"未入力","")</f>
        <v>未入力</v>
      </c>
    </row>
    <row r="207" spans="1:33" ht="16.8" customHeight="1">
      <c r="A207" s="1077"/>
      <c r="B207" s="417"/>
      <c r="C207" s="475"/>
      <c r="D207" s="417"/>
      <c r="E207" s="475"/>
      <c r="F207" s="840" t="s">
        <v>188</v>
      </c>
      <c r="G207" s="629"/>
      <c r="H207" s="853"/>
      <c r="I207" s="854"/>
      <c r="J207" s="856"/>
      <c r="K207" s="629"/>
      <c r="L207" s="842"/>
      <c r="M207" s="844"/>
      <c r="N207" s="846"/>
      <c r="O207" s="848"/>
      <c r="P207" s="367"/>
      <c r="Q207" s="839"/>
      <c r="R207" s="368"/>
      <c r="S207" s="839"/>
      <c r="T207" s="368"/>
      <c r="U207" s="368"/>
      <c r="V207" s="839"/>
      <c r="W207" s="368"/>
      <c r="X207" s="839"/>
      <c r="Y207" s="368"/>
      <c r="Z207" s="368"/>
      <c r="AA207" s="368"/>
      <c r="AB207" s="368"/>
      <c r="AC207" s="369"/>
      <c r="AD207" s="10"/>
      <c r="AE207" s="31"/>
      <c r="AF207" s="31"/>
    </row>
    <row r="208" spans="1:33" ht="16.8" customHeight="1">
      <c r="A208" s="1077"/>
      <c r="B208" s="571" t="s">
        <v>818</v>
      </c>
      <c r="C208" s="572"/>
      <c r="D208" s="415" t="s">
        <v>142</v>
      </c>
      <c r="E208" s="474"/>
      <c r="F208" s="849"/>
      <c r="G208" s="850"/>
      <c r="H208" s="851"/>
      <c r="I208" s="852"/>
      <c r="J208" s="855"/>
      <c r="K208" s="628" t="s">
        <v>126</v>
      </c>
      <c r="L208" s="841"/>
      <c r="M208" s="843" t="s">
        <v>126</v>
      </c>
      <c r="N208" s="845"/>
      <c r="O208" s="847" t="s">
        <v>562</v>
      </c>
      <c r="P208" s="361"/>
      <c r="Q208" s="838"/>
      <c r="R208" s="362" t="s">
        <v>170</v>
      </c>
      <c r="S208" s="838"/>
      <c r="T208" s="362" t="s">
        <v>168</v>
      </c>
      <c r="U208" s="362" t="s">
        <v>184</v>
      </c>
      <c r="V208" s="838"/>
      <c r="W208" s="362" t="s">
        <v>170</v>
      </c>
      <c r="X208" s="838"/>
      <c r="Y208" s="362" t="s">
        <v>168</v>
      </c>
      <c r="Z208" s="362" t="s">
        <v>260</v>
      </c>
      <c r="AA208" s="362"/>
      <c r="AB208" s="362"/>
      <c r="AC208" s="363"/>
      <c r="AD208" s="10"/>
      <c r="AE208" s="31" t="str">
        <f>IF(COUNTA(F208,J208,L208,N208)&lt;&gt;4,"未入力","")</f>
        <v>未入力</v>
      </c>
      <c r="AF208" s="31" t="str">
        <f>IF(COUNTA(Q208,S208,V208,X208)&lt;&gt;4,"未入力","")</f>
        <v>未入力</v>
      </c>
    </row>
    <row r="209" spans="1:32" ht="16.8" customHeight="1">
      <c r="A209" s="1077"/>
      <c r="B209" s="417"/>
      <c r="C209" s="475"/>
      <c r="D209" s="417"/>
      <c r="E209" s="475"/>
      <c r="F209" s="840" t="s">
        <v>188</v>
      </c>
      <c r="G209" s="629"/>
      <c r="H209" s="853"/>
      <c r="I209" s="854"/>
      <c r="J209" s="856"/>
      <c r="K209" s="629"/>
      <c r="L209" s="842"/>
      <c r="M209" s="844"/>
      <c r="N209" s="846"/>
      <c r="O209" s="848"/>
      <c r="P209" s="367"/>
      <c r="Q209" s="839"/>
      <c r="R209" s="368"/>
      <c r="S209" s="839"/>
      <c r="T209" s="368"/>
      <c r="U209" s="368"/>
      <c r="V209" s="839"/>
      <c r="W209" s="368"/>
      <c r="X209" s="839"/>
      <c r="Y209" s="368"/>
      <c r="Z209" s="368"/>
      <c r="AA209" s="368"/>
      <c r="AB209" s="368"/>
      <c r="AC209" s="369"/>
      <c r="AD209" s="10"/>
      <c r="AE209" s="31"/>
      <c r="AF209" s="31"/>
    </row>
    <row r="210" spans="1:32" ht="16.8" customHeight="1">
      <c r="A210" s="1077"/>
      <c r="B210" s="571" t="s">
        <v>818</v>
      </c>
      <c r="C210" s="572"/>
      <c r="D210" s="415" t="s">
        <v>142</v>
      </c>
      <c r="E210" s="474"/>
      <c r="F210" s="849"/>
      <c r="G210" s="850"/>
      <c r="H210" s="851"/>
      <c r="I210" s="852"/>
      <c r="J210" s="855"/>
      <c r="K210" s="628" t="s">
        <v>126</v>
      </c>
      <c r="L210" s="841"/>
      <c r="M210" s="843" t="s">
        <v>126</v>
      </c>
      <c r="N210" s="845"/>
      <c r="O210" s="847" t="s">
        <v>562</v>
      </c>
      <c r="P210" s="361"/>
      <c r="Q210" s="838"/>
      <c r="R210" s="362" t="s">
        <v>170</v>
      </c>
      <c r="S210" s="838"/>
      <c r="T210" s="362" t="s">
        <v>168</v>
      </c>
      <c r="U210" s="362" t="s">
        <v>184</v>
      </c>
      <c r="V210" s="838"/>
      <c r="W210" s="362" t="s">
        <v>170</v>
      </c>
      <c r="X210" s="838"/>
      <c r="Y210" s="362" t="s">
        <v>168</v>
      </c>
      <c r="Z210" s="362" t="s">
        <v>260</v>
      </c>
      <c r="AA210" s="362"/>
      <c r="AB210" s="362"/>
      <c r="AC210" s="363"/>
      <c r="AD210" s="10"/>
      <c r="AE210" s="31" t="str">
        <f>IF(COUNTA(F210,J210,L210,N210)&lt;&gt;4,"未入力","")</f>
        <v>未入力</v>
      </c>
      <c r="AF210" s="31" t="str">
        <f>IF(COUNTA(Q210,S210,V210,X210)&lt;&gt;4,"未入力","")</f>
        <v>未入力</v>
      </c>
    </row>
    <row r="211" spans="1:32" ht="16.8" customHeight="1">
      <c r="A211" s="1077"/>
      <c r="B211" s="417"/>
      <c r="C211" s="475"/>
      <c r="D211" s="417"/>
      <c r="E211" s="475"/>
      <c r="F211" s="840" t="s">
        <v>188</v>
      </c>
      <c r="G211" s="629"/>
      <c r="H211" s="853"/>
      <c r="I211" s="854"/>
      <c r="J211" s="856"/>
      <c r="K211" s="629"/>
      <c r="L211" s="842"/>
      <c r="M211" s="844"/>
      <c r="N211" s="846"/>
      <c r="O211" s="848"/>
      <c r="P211" s="367"/>
      <c r="Q211" s="839"/>
      <c r="R211" s="368"/>
      <c r="S211" s="839"/>
      <c r="T211" s="368"/>
      <c r="U211" s="368"/>
      <c r="V211" s="839"/>
      <c r="W211" s="368"/>
      <c r="X211" s="839"/>
      <c r="Y211" s="368"/>
      <c r="Z211" s="368"/>
      <c r="AA211" s="368"/>
      <c r="AB211" s="368"/>
      <c r="AC211" s="369"/>
      <c r="AD211" s="10"/>
      <c r="AE211" s="31"/>
      <c r="AF211" s="31"/>
    </row>
    <row r="212" spans="1:32" ht="16.8" customHeight="1">
      <c r="A212" s="1077"/>
      <c r="B212" s="571" t="s">
        <v>818</v>
      </c>
      <c r="C212" s="572"/>
      <c r="D212" s="415" t="s">
        <v>142</v>
      </c>
      <c r="E212" s="474"/>
      <c r="F212" s="849"/>
      <c r="G212" s="850"/>
      <c r="H212" s="851"/>
      <c r="I212" s="852"/>
      <c r="J212" s="855"/>
      <c r="K212" s="628" t="s">
        <v>126</v>
      </c>
      <c r="L212" s="841"/>
      <c r="M212" s="843" t="s">
        <v>126</v>
      </c>
      <c r="N212" s="845"/>
      <c r="O212" s="847" t="s">
        <v>562</v>
      </c>
      <c r="P212" s="361"/>
      <c r="Q212" s="838"/>
      <c r="R212" s="362" t="s">
        <v>170</v>
      </c>
      <c r="S212" s="838"/>
      <c r="T212" s="362" t="s">
        <v>168</v>
      </c>
      <c r="U212" s="362" t="s">
        <v>184</v>
      </c>
      <c r="V212" s="838"/>
      <c r="W212" s="362" t="s">
        <v>170</v>
      </c>
      <c r="X212" s="838"/>
      <c r="Y212" s="362" t="s">
        <v>168</v>
      </c>
      <c r="Z212" s="362" t="s">
        <v>260</v>
      </c>
      <c r="AA212" s="362"/>
      <c r="AB212" s="362"/>
      <c r="AC212" s="363"/>
      <c r="AD212" s="10"/>
      <c r="AE212" s="31" t="str">
        <f>IF(COUNTA(F212,J212,L212,N212)&lt;&gt;4,"未入力","")</f>
        <v>未入力</v>
      </c>
      <c r="AF212" s="31" t="str">
        <f>IF(COUNTA(Q212,S212,V212,X212)&lt;&gt;4,"未入力","")</f>
        <v>未入力</v>
      </c>
    </row>
    <row r="213" spans="1:32" ht="16.8" customHeight="1">
      <c r="A213" s="1077"/>
      <c r="B213" s="417"/>
      <c r="C213" s="475"/>
      <c r="D213" s="417"/>
      <c r="E213" s="475"/>
      <c r="F213" s="840" t="s">
        <v>188</v>
      </c>
      <c r="G213" s="629"/>
      <c r="H213" s="853"/>
      <c r="I213" s="854"/>
      <c r="J213" s="856"/>
      <c r="K213" s="629"/>
      <c r="L213" s="842"/>
      <c r="M213" s="844"/>
      <c r="N213" s="846"/>
      <c r="O213" s="848"/>
      <c r="P213" s="367"/>
      <c r="Q213" s="839"/>
      <c r="R213" s="368"/>
      <c r="S213" s="839"/>
      <c r="T213" s="368"/>
      <c r="U213" s="368"/>
      <c r="V213" s="839"/>
      <c r="W213" s="368"/>
      <c r="X213" s="839"/>
      <c r="Y213" s="368"/>
      <c r="Z213" s="368"/>
      <c r="AA213" s="368"/>
      <c r="AB213" s="368"/>
      <c r="AC213" s="369"/>
      <c r="AD213" s="10"/>
      <c r="AE213" s="31"/>
      <c r="AF213" s="31"/>
    </row>
    <row r="214" spans="1:32" ht="16.8" customHeight="1">
      <c r="A214" s="1077"/>
      <c r="B214" s="571" t="s">
        <v>818</v>
      </c>
      <c r="C214" s="572"/>
      <c r="D214" s="415" t="s">
        <v>142</v>
      </c>
      <c r="E214" s="474"/>
      <c r="F214" s="849"/>
      <c r="G214" s="850"/>
      <c r="H214" s="851"/>
      <c r="I214" s="852"/>
      <c r="J214" s="855"/>
      <c r="K214" s="628" t="s">
        <v>126</v>
      </c>
      <c r="L214" s="841"/>
      <c r="M214" s="843" t="s">
        <v>126</v>
      </c>
      <c r="N214" s="845"/>
      <c r="O214" s="847" t="s">
        <v>562</v>
      </c>
      <c r="P214" s="361"/>
      <c r="Q214" s="838"/>
      <c r="R214" s="362" t="s">
        <v>170</v>
      </c>
      <c r="S214" s="838"/>
      <c r="T214" s="362" t="s">
        <v>168</v>
      </c>
      <c r="U214" s="362" t="s">
        <v>184</v>
      </c>
      <c r="V214" s="838"/>
      <c r="W214" s="362" t="s">
        <v>170</v>
      </c>
      <c r="X214" s="838"/>
      <c r="Y214" s="362" t="s">
        <v>168</v>
      </c>
      <c r="Z214" s="362" t="s">
        <v>260</v>
      </c>
      <c r="AA214" s="362"/>
      <c r="AB214" s="362"/>
      <c r="AC214" s="363"/>
      <c r="AD214" s="10"/>
      <c r="AE214" s="31" t="str">
        <f>IF(COUNTA(F214,J214,L214,N214)&lt;&gt;4,"未入力","")</f>
        <v>未入力</v>
      </c>
      <c r="AF214" s="31" t="str">
        <f>IF(COUNTA(Q214,S214,V214,X214)&lt;&gt;4,"未入力","")</f>
        <v>未入力</v>
      </c>
    </row>
    <row r="215" spans="1:32" ht="16.8" customHeight="1">
      <c r="A215" s="1077"/>
      <c r="B215" s="417"/>
      <c r="C215" s="475"/>
      <c r="D215" s="417"/>
      <c r="E215" s="475"/>
      <c r="F215" s="840" t="s">
        <v>188</v>
      </c>
      <c r="G215" s="629"/>
      <c r="H215" s="853"/>
      <c r="I215" s="854"/>
      <c r="J215" s="856"/>
      <c r="K215" s="629"/>
      <c r="L215" s="842"/>
      <c r="M215" s="844"/>
      <c r="N215" s="846"/>
      <c r="O215" s="848"/>
      <c r="P215" s="367"/>
      <c r="Q215" s="839"/>
      <c r="R215" s="368"/>
      <c r="S215" s="839"/>
      <c r="T215" s="368"/>
      <c r="U215" s="368"/>
      <c r="V215" s="839"/>
      <c r="W215" s="368"/>
      <c r="X215" s="839"/>
      <c r="Y215" s="368"/>
      <c r="Z215" s="368"/>
      <c r="AA215" s="368"/>
      <c r="AB215" s="368"/>
      <c r="AC215" s="369"/>
      <c r="AD215" s="10"/>
      <c r="AE215" s="31"/>
      <c r="AF215" s="31"/>
    </row>
    <row r="216" spans="1:32" ht="16.8" customHeight="1">
      <c r="A216" s="1077"/>
      <c r="B216" s="571" t="s">
        <v>818</v>
      </c>
      <c r="C216" s="572"/>
      <c r="D216" s="415" t="s">
        <v>142</v>
      </c>
      <c r="E216" s="474"/>
      <c r="F216" s="849"/>
      <c r="G216" s="850"/>
      <c r="H216" s="851"/>
      <c r="I216" s="852"/>
      <c r="J216" s="855"/>
      <c r="K216" s="628" t="s">
        <v>126</v>
      </c>
      <c r="L216" s="841"/>
      <c r="M216" s="843" t="s">
        <v>126</v>
      </c>
      <c r="N216" s="845"/>
      <c r="O216" s="847" t="s">
        <v>562</v>
      </c>
      <c r="P216" s="361"/>
      <c r="Q216" s="838"/>
      <c r="R216" s="362" t="s">
        <v>170</v>
      </c>
      <c r="S216" s="838"/>
      <c r="T216" s="362" t="s">
        <v>168</v>
      </c>
      <c r="U216" s="362" t="s">
        <v>184</v>
      </c>
      <c r="V216" s="838"/>
      <c r="W216" s="362" t="s">
        <v>170</v>
      </c>
      <c r="X216" s="838"/>
      <c r="Y216" s="362" t="s">
        <v>168</v>
      </c>
      <c r="Z216" s="362" t="s">
        <v>260</v>
      </c>
      <c r="AA216" s="362"/>
      <c r="AB216" s="362"/>
      <c r="AC216" s="363"/>
      <c r="AD216" s="10"/>
      <c r="AE216" s="31" t="str">
        <f>IF(COUNTA(F216,J216,L216,N216)&lt;&gt;4,"未入力","")</f>
        <v>未入力</v>
      </c>
      <c r="AF216" s="31" t="str">
        <f>IF(COUNTA(Q216,S216,V216,X216)&lt;&gt;4,"未入力","")</f>
        <v>未入力</v>
      </c>
    </row>
    <row r="217" spans="1:32" ht="16.8" customHeight="1">
      <c r="A217" s="1077"/>
      <c r="B217" s="417"/>
      <c r="C217" s="475"/>
      <c r="D217" s="417"/>
      <c r="E217" s="475"/>
      <c r="F217" s="840" t="s">
        <v>188</v>
      </c>
      <c r="G217" s="629"/>
      <c r="H217" s="853"/>
      <c r="I217" s="854"/>
      <c r="J217" s="856"/>
      <c r="K217" s="629"/>
      <c r="L217" s="842"/>
      <c r="M217" s="844"/>
      <c r="N217" s="846"/>
      <c r="O217" s="848"/>
      <c r="P217" s="367"/>
      <c r="Q217" s="839"/>
      <c r="R217" s="368"/>
      <c r="S217" s="839"/>
      <c r="T217" s="368"/>
      <c r="U217" s="368"/>
      <c r="V217" s="839"/>
      <c r="W217" s="368"/>
      <c r="X217" s="839"/>
      <c r="Y217" s="368"/>
      <c r="Z217" s="368"/>
      <c r="AA217" s="368"/>
      <c r="AB217" s="368"/>
      <c r="AC217" s="369"/>
      <c r="AD217" s="10"/>
      <c r="AE217" s="31"/>
      <c r="AF217" s="31"/>
    </row>
    <row r="218" spans="1:32" ht="16.8" customHeight="1">
      <c r="A218" s="1077"/>
      <c r="B218" s="571" t="s">
        <v>818</v>
      </c>
      <c r="C218" s="572"/>
      <c r="D218" s="415" t="s">
        <v>142</v>
      </c>
      <c r="E218" s="474"/>
      <c r="F218" s="849"/>
      <c r="G218" s="850"/>
      <c r="H218" s="851"/>
      <c r="I218" s="852"/>
      <c r="J218" s="855"/>
      <c r="K218" s="628" t="s">
        <v>126</v>
      </c>
      <c r="L218" s="841"/>
      <c r="M218" s="843" t="s">
        <v>126</v>
      </c>
      <c r="N218" s="845"/>
      <c r="O218" s="847" t="s">
        <v>562</v>
      </c>
      <c r="P218" s="361"/>
      <c r="Q218" s="838"/>
      <c r="R218" s="362" t="s">
        <v>170</v>
      </c>
      <c r="S218" s="838"/>
      <c r="T218" s="362" t="s">
        <v>168</v>
      </c>
      <c r="U218" s="362" t="s">
        <v>184</v>
      </c>
      <c r="V218" s="838"/>
      <c r="W218" s="362" t="s">
        <v>170</v>
      </c>
      <c r="X218" s="838"/>
      <c r="Y218" s="362" t="s">
        <v>168</v>
      </c>
      <c r="Z218" s="362" t="s">
        <v>260</v>
      </c>
      <c r="AA218" s="362"/>
      <c r="AB218" s="362"/>
      <c r="AC218" s="363"/>
      <c r="AD218" s="10"/>
      <c r="AE218" s="31" t="str">
        <f>IF(COUNTA(F218,J218,L218,N218)&lt;&gt;4,"未入力","")</f>
        <v>未入力</v>
      </c>
      <c r="AF218" s="31" t="str">
        <f>IF(COUNTA(Q218,S218,V218,X218)&lt;&gt;4,"未入力","")</f>
        <v>未入力</v>
      </c>
    </row>
    <row r="219" spans="1:32" ht="16.8" customHeight="1">
      <c r="A219" s="1077"/>
      <c r="B219" s="417"/>
      <c r="C219" s="475"/>
      <c r="D219" s="417"/>
      <c r="E219" s="475"/>
      <c r="F219" s="840" t="s">
        <v>188</v>
      </c>
      <c r="G219" s="629"/>
      <c r="H219" s="853"/>
      <c r="I219" s="854"/>
      <c r="J219" s="856"/>
      <c r="K219" s="629"/>
      <c r="L219" s="842"/>
      <c r="M219" s="844"/>
      <c r="N219" s="846"/>
      <c r="O219" s="848"/>
      <c r="P219" s="367"/>
      <c r="Q219" s="839"/>
      <c r="R219" s="368"/>
      <c r="S219" s="839"/>
      <c r="T219" s="368"/>
      <c r="U219" s="368"/>
      <c r="V219" s="839"/>
      <c r="W219" s="368"/>
      <c r="X219" s="839"/>
      <c r="Y219" s="368"/>
      <c r="Z219" s="368"/>
      <c r="AA219" s="368"/>
      <c r="AB219" s="368"/>
      <c r="AC219" s="369"/>
      <c r="AD219" s="10"/>
      <c r="AE219" s="31"/>
      <c r="AF219" s="31"/>
    </row>
    <row r="220" spans="1:32" ht="16.8" customHeight="1">
      <c r="A220" s="1077"/>
      <c r="B220" s="571" t="s">
        <v>818</v>
      </c>
      <c r="C220" s="572"/>
      <c r="D220" s="415" t="s">
        <v>142</v>
      </c>
      <c r="E220" s="474"/>
      <c r="F220" s="849"/>
      <c r="G220" s="850"/>
      <c r="H220" s="851"/>
      <c r="I220" s="852"/>
      <c r="J220" s="855"/>
      <c r="K220" s="628" t="s">
        <v>126</v>
      </c>
      <c r="L220" s="841"/>
      <c r="M220" s="843" t="s">
        <v>126</v>
      </c>
      <c r="N220" s="845"/>
      <c r="O220" s="847" t="s">
        <v>562</v>
      </c>
      <c r="P220" s="361"/>
      <c r="Q220" s="838"/>
      <c r="R220" s="362" t="s">
        <v>170</v>
      </c>
      <c r="S220" s="838"/>
      <c r="T220" s="362" t="s">
        <v>168</v>
      </c>
      <c r="U220" s="362" t="s">
        <v>184</v>
      </c>
      <c r="V220" s="838"/>
      <c r="W220" s="362" t="s">
        <v>170</v>
      </c>
      <c r="X220" s="838"/>
      <c r="Y220" s="362" t="s">
        <v>168</v>
      </c>
      <c r="Z220" s="362" t="s">
        <v>260</v>
      </c>
      <c r="AA220" s="362"/>
      <c r="AB220" s="362"/>
      <c r="AC220" s="363"/>
      <c r="AD220" s="10"/>
      <c r="AE220" s="31" t="str">
        <f>IF(COUNTA(F220,J220,L220,N220)&lt;&gt;4,"未入力","")</f>
        <v>未入力</v>
      </c>
      <c r="AF220" s="31" t="str">
        <f>IF(COUNTA(Q220,S220,V220,X220)&lt;&gt;4,"未入力","")</f>
        <v>未入力</v>
      </c>
    </row>
    <row r="221" spans="1:32" ht="16.8" customHeight="1">
      <c r="A221" s="1077"/>
      <c r="B221" s="417"/>
      <c r="C221" s="475"/>
      <c r="D221" s="417"/>
      <c r="E221" s="475"/>
      <c r="F221" s="840" t="s">
        <v>188</v>
      </c>
      <c r="G221" s="629"/>
      <c r="H221" s="853"/>
      <c r="I221" s="854"/>
      <c r="J221" s="856"/>
      <c r="K221" s="629"/>
      <c r="L221" s="842"/>
      <c r="M221" s="844"/>
      <c r="N221" s="846"/>
      <c r="O221" s="848"/>
      <c r="P221" s="367"/>
      <c r="Q221" s="839"/>
      <c r="R221" s="368"/>
      <c r="S221" s="839"/>
      <c r="T221" s="368"/>
      <c r="U221" s="368"/>
      <c r="V221" s="839"/>
      <c r="W221" s="368"/>
      <c r="X221" s="839"/>
      <c r="Y221" s="368"/>
      <c r="Z221" s="368"/>
      <c r="AA221" s="368"/>
      <c r="AB221" s="368"/>
      <c r="AC221" s="369"/>
      <c r="AD221" s="10"/>
      <c r="AE221" s="31"/>
      <c r="AF221" s="31"/>
    </row>
    <row r="222" spans="1:32" ht="16.8" customHeight="1">
      <c r="A222" s="1077"/>
      <c r="B222" s="571" t="s">
        <v>818</v>
      </c>
      <c r="C222" s="572"/>
      <c r="D222" s="415" t="s">
        <v>142</v>
      </c>
      <c r="E222" s="474"/>
      <c r="F222" s="849"/>
      <c r="G222" s="850"/>
      <c r="H222" s="851"/>
      <c r="I222" s="852"/>
      <c r="J222" s="855"/>
      <c r="K222" s="628" t="s">
        <v>126</v>
      </c>
      <c r="L222" s="841"/>
      <c r="M222" s="843" t="s">
        <v>126</v>
      </c>
      <c r="N222" s="845"/>
      <c r="O222" s="847" t="s">
        <v>562</v>
      </c>
      <c r="P222" s="361"/>
      <c r="Q222" s="838"/>
      <c r="R222" s="362" t="s">
        <v>170</v>
      </c>
      <c r="S222" s="838"/>
      <c r="T222" s="362" t="s">
        <v>168</v>
      </c>
      <c r="U222" s="362" t="s">
        <v>184</v>
      </c>
      <c r="V222" s="838"/>
      <c r="W222" s="362" t="s">
        <v>170</v>
      </c>
      <c r="X222" s="838"/>
      <c r="Y222" s="362" t="s">
        <v>168</v>
      </c>
      <c r="Z222" s="362" t="s">
        <v>260</v>
      </c>
      <c r="AA222" s="362"/>
      <c r="AB222" s="362"/>
      <c r="AC222" s="363"/>
      <c r="AD222" s="10"/>
      <c r="AE222" s="31" t="str">
        <f>IF(COUNTA(F222,J222,L222,N222)&lt;&gt;4,"未入力","")</f>
        <v>未入力</v>
      </c>
      <c r="AF222" s="31" t="str">
        <f>IF(COUNTA(Q222,S222,V222,X222)&lt;&gt;4,"未入力","")</f>
        <v>未入力</v>
      </c>
    </row>
    <row r="223" spans="1:32" ht="16.8" customHeight="1">
      <c r="A223" s="1077"/>
      <c r="B223" s="417"/>
      <c r="C223" s="475"/>
      <c r="D223" s="417"/>
      <c r="E223" s="475"/>
      <c r="F223" s="840" t="s">
        <v>188</v>
      </c>
      <c r="G223" s="629"/>
      <c r="H223" s="853"/>
      <c r="I223" s="854"/>
      <c r="J223" s="856"/>
      <c r="K223" s="629"/>
      <c r="L223" s="842"/>
      <c r="M223" s="844"/>
      <c r="N223" s="846"/>
      <c r="O223" s="848"/>
      <c r="P223" s="367"/>
      <c r="Q223" s="839"/>
      <c r="R223" s="368"/>
      <c r="S223" s="839"/>
      <c r="T223" s="368"/>
      <c r="U223" s="368"/>
      <c r="V223" s="839"/>
      <c r="W223" s="368"/>
      <c r="X223" s="839"/>
      <c r="Y223" s="368"/>
      <c r="Z223" s="368"/>
      <c r="AA223" s="368"/>
      <c r="AB223" s="368"/>
      <c r="AC223" s="369"/>
      <c r="AD223" s="10"/>
      <c r="AE223" s="31"/>
      <c r="AF223" s="31"/>
    </row>
    <row r="224" spans="1:32" ht="16.8" customHeight="1">
      <c r="A224" s="1077"/>
      <c r="B224" s="571" t="s">
        <v>818</v>
      </c>
      <c r="C224" s="572"/>
      <c r="D224" s="415" t="s">
        <v>142</v>
      </c>
      <c r="E224" s="474"/>
      <c r="F224" s="849"/>
      <c r="G224" s="850"/>
      <c r="H224" s="851"/>
      <c r="I224" s="852"/>
      <c r="J224" s="855"/>
      <c r="K224" s="628" t="s">
        <v>126</v>
      </c>
      <c r="L224" s="841"/>
      <c r="M224" s="843" t="s">
        <v>126</v>
      </c>
      <c r="N224" s="845"/>
      <c r="O224" s="847" t="s">
        <v>562</v>
      </c>
      <c r="P224" s="361"/>
      <c r="Q224" s="838"/>
      <c r="R224" s="362" t="s">
        <v>170</v>
      </c>
      <c r="S224" s="838"/>
      <c r="T224" s="362" t="s">
        <v>168</v>
      </c>
      <c r="U224" s="362" t="s">
        <v>184</v>
      </c>
      <c r="V224" s="838"/>
      <c r="W224" s="362" t="s">
        <v>170</v>
      </c>
      <c r="X224" s="838"/>
      <c r="Y224" s="362" t="s">
        <v>168</v>
      </c>
      <c r="Z224" s="362" t="s">
        <v>260</v>
      </c>
      <c r="AA224" s="362"/>
      <c r="AB224" s="362"/>
      <c r="AC224" s="363"/>
      <c r="AD224" s="10"/>
      <c r="AE224" s="31" t="str">
        <f>IF(COUNTA(F224,J224,L224,N224)&lt;&gt;4,"未入力","")</f>
        <v>未入力</v>
      </c>
      <c r="AF224" s="31" t="str">
        <f>IF(COUNTA(Q224,S224,V224,X224)&lt;&gt;4,"未入力","")</f>
        <v>未入力</v>
      </c>
    </row>
    <row r="225" spans="1:32" ht="16.8" customHeight="1">
      <c r="A225" s="1077"/>
      <c r="B225" s="417"/>
      <c r="C225" s="475"/>
      <c r="D225" s="417"/>
      <c r="E225" s="475"/>
      <c r="F225" s="840" t="s">
        <v>188</v>
      </c>
      <c r="G225" s="629"/>
      <c r="H225" s="853"/>
      <c r="I225" s="854"/>
      <c r="J225" s="856"/>
      <c r="K225" s="629"/>
      <c r="L225" s="842"/>
      <c r="M225" s="844"/>
      <c r="N225" s="846"/>
      <c r="O225" s="848"/>
      <c r="P225" s="367"/>
      <c r="Q225" s="839"/>
      <c r="R225" s="368"/>
      <c r="S225" s="839"/>
      <c r="T225" s="368"/>
      <c r="U225" s="368"/>
      <c r="V225" s="839"/>
      <c r="W225" s="368"/>
      <c r="X225" s="839"/>
      <c r="Y225" s="368"/>
      <c r="Z225" s="368"/>
      <c r="AA225" s="368"/>
      <c r="AB225" s="368"/>
      <c r="AC225" s="369"/>
      <c r="AD225" s="10"/>
      <c r="AE225" s="31"/>
      <c r="AF225" s="31"/>
    </row>
    <row r="226" spans="1:32" ht="16.8" customHeight="1">
      <c r="A226" s="1077"/>
      <c r="B226" s="571" t="s">
        <v>818</v>
      </c>
      <c r="C226" s="572"/>
      <c r="D226" s="415" t="s">
        <v>142</v>
      </c>
      <c r="E226" s="474"/>
      <c r="F226" s="849"/>
      <c r="G226" s="850"/>
      <c r="H226" s="851"/>
      <c r="I226" s="852"/>
      <c r="J226" s="855"/>
      <c r="K226" s="628" t="s">
        <v>126</v>
      </c>
      <c r="L226" s="841"/>
      <c r="M226" s="843" t="s">
        <v>126</v>
      </c>
      <c r="N226" s="845"/>
      <c r="O226" s="847" t="s">
        <v>562</v>
      </c>
      <c r="P226" s="361"/>
      <c r="Q226" s="838"/>
      <c r="R226" s="362" t="s">
        <v>170</v>
      </c>
      <c r="S226" s="838"/>
      <c r="T226" s="362" t="s">
        <v>168</v>
      </c>
      <c r="U226" s="362" t="s">
        <v>184</v>
      </c>
      <c r="V226" s="838"/>
      <c r="W226" s="362" t="s">
        <v>170</v>
      </c>
      <c r="X226" s="838"/>
      <c r="Y226" s="362" t="s">
        <v>168</v>
      </c>
      <c r="Z226" s="362" t="s">
        <v>260</v>
      </c>
      <c r="AA226" s="362"/>
      <c r="AB226" s="362"/>
      <c r="AC226" s="363"/>
      <c r="AD226" s="10"/>
      <c r="AE226" s="31" t="str">
        <f>IF(COUNTA(F226,J226,L226,N226)&lt;&gt;4,"未入力","")</f>
        <v>未入力</v>
      </c>
      <c r="AF226" s="31" t="str">
        <f>IF(COUNTA(Q226,S226,V226,X226)&lt;&gt;4,"未入力","")</f>
        <v>未入力</v>
      </c>
    </row>
    <row r="227" spans="1:32" ht="16.8" customHeight="1">
      <c r="A227" s="1077"/>
      <c r="B227" s="417"/>
      <c r="C227" s="475"/>
      <c r="D227" s="417"/>
      <c r="E227" s="475"/>
      <c r="F227" s="840" t="s">
        <v>188</v>
      </c>
      <c r="G227" s="629"/>
      <c r="H227" s="853"/>
      <c r="I227" s="854"/>
      <c r="J227" s="856"/>
      <c r="K227" s="629"/>
      <c r="L227" s="842"/>
      <c r="M227" s="844"/>
      <c r="N227" s="846"/>
      <c r="O227" s="848"/>
      <c r="P227" s="367"/>
      <c r="Q227" s="839"/>
      <c r="R227" s="368"/>
      <c r="S227" s="839"/>
      <c r="T227" s="368"/>
      <c r="U227" s="368"/>
      <c r="V227" s="839"/>
      <c r="W227" s="368"/>
      <c r="X227" s="839"/>
      <c r="Y227" s="368"/>
      <c r="Z227" s="368"/>
      <c r="AA227" s="368"/>
      <c r="AB227" s="368"/>
      <c r="AC227" s="369"/>
      <c r="AD227" s="10"/>
      <c r="AE227" s="31"/>
      <c r="AF227" s="31"/>
    </row>
    <row r="228" spans="1:32" ht="16.8" customHeight="1">
      <c r="A228" s="1077"/>
      <c r="B228" s="571" t="s">
        <v>818</v>
      </c>
      <c r="C228" s="572"/>
      <c r="D228" s="415" t="s">
        <v>142</v>
      </c>
      <c r="E228" s="474"/>
      <c r="F228" s="849"/>
      <c r="G228" s="850"/>
      <c r="H228" s="851"/>
      <c r="I228" s="852"/>
      <c r="J228" s="855"/>
      <c r="K228" s="628" t="s">
        <v>126</v>
      </c>
      <c r="L228" s="841"/>
      <c r="M228" s="843" t="s">
        <v>126</v>
      </c>
      <c r="N228" s="845"/>
      <c r="O228" s="847" t="s">
        <v>562</v>
      </c>
      <c r="P228" s="361"/>
      <c r="Q228" s="838"/>
      <c r="R228" s="362" t="s">
        <v>170</v>
      </c>
      <c r="S228" s="838"/>
      <c r="T228" s="362" t="s">
        <v>168</v>
      </c>
      <c r="U228" s="362" t="s">
        <v>184</v>
      </c>
      <c r="V228" s="838"/>
      <c r="W228" s="362" t="s">
        <v>170</v>
      </c>
      <c r="X228" s="838"/>
      <c r="Y228" s="362" t="s">
        <v>168</v>
      </c>
      <c r="Z228" s="362" t="s">
        <v>260</v>
      </c>
      <c r="AA228" s="362"/>
      <c r="AB228" s="362"/>
      <c r="AC228" s="363"/>
      <c r="AD228" s="10"/>
      <c r="AE228" s="31" t="str">
        <f>IF(COUNTA(F228,J228,L228,N228)&lt;&gt;4,"未入力","")</f>
        <v>未入力</v>
      </c>
      <c r="AF228" s="31" t="str">
        <f>IF(COUNTA(Q228,S228,V228,X228)&lt;&gt;4,"未入力","")</f>
        <v>未入力</v>
      </c>
    </row>
    <row r="229" spans="1:32" ht="16.8" customHeight="1">
      <c r="A229" s="1077"/>
      <c r="B229" s="417"/>
      <c r="C229" s="475"/>
      <c r="D229" s="417"/>
      <c r="E229" s="475"/>
      <c r="F229" s="840" t="s">
        <v>188</v>
      </c>
      <c r="G229" s="629"/>
      <c r="H229" s="853"/>
      <c r="I229" s="854"/>
      <c r="J229" s="856"/>
      <c r="K229" s="629"/>
      <c r="L229" s="842"/>
      <c r="M229" s="844"/>
      <c r="N229" s="846"/>
      <c r="O229" s="848"/>
      <c r="P229" s="367"/>
      <c r="Q229" s="839"/>
      <c r="R229" s="368"/>
      <c r="S229" s="839"/>
      <c r="T229" s="368"/>
      <c r="U229" s="368"/>
      <c r="V229" s="839"/>
      <c r="W229" s="368"/>
      <c r="X229" s="839"/>
      <c r="Y229" s="368"/>
      <c r="Z229" s="368"/>
      <c r="AA229" s="368"/>
      <c r="AB229" s="368"/>
      <c r="AC229" s="369"/>
      <c r="AD229" s="10"/>
      <c r="AE229" s="31"/>
      <c r="AF229" s="31"/>
    </row>
    <row r="230" spans="1:32" ht="16.8" customHeight="1">
      <c r="A230" s="1077"/>
      <c r="B230" s="571" t="s">
        <v>818</v>
      </c>
      <c r="C230" s="572"/>
      <c r="D230" s="415" t="s">
        <v>142</v>
      </c>
      <c r="E230" s="474"/>
      <c r="F230" s="849"/>
      <c r="G230" s="850"/>
      <c r="H230" s="851"/>
      <c r="I230" s="852"/>
      <c r="J230" s="855"/>
      <c r="K230" s="628" t="s">
        <v>126</v>
      </c>
      <c r="L230" s="841"/>
      <c r="M230" s="843" t="s">
        <v>126</v>
      </c>
      <c r="N230" s="845"/>
      <c r="O230" s="847" t="s">
        <v>562</v>
      </c>
      <c r="P230" s="361"/>
      <c r="Q230" s="838"/>
      <c r="R230" s="362" t="s">
        <v>170</v>
      </c>
      <c r="S230" s="838"/>
      <c r="T230" s="362" t="s">
        <v>168</v>
      </c>
      <c r="U230" s="362" t="s">
        <v>184</v>
      </c>
      <c r="V230" s="838"/>
      <c r="W230" s="362" t="s">
        <v>170</v>
      </c>
      <c r="X230" s="838"/>
      <c r="Y230" s="362" t="s">
        <v>168</v>
      </c>
      <c r="Z230" s="362" t="s">
        <v>260</v>
      </c>
      <c r="AA230" s="362"/>
      <c r="AB230" s="362"/>
      <c r="AC230" s="363"/>
      <c r="AD230" s="10"/>
      <c r="AE230" s="31" t="str">
        <f>IF(COUNTA(F230,J230,L230,N230)&lt;&gt;4,"未入力","")</f>
        <v>未入力</v>
      </c>
      <c r="AF230" s="31" t="str">
        <f>IF(COUNTA(Q230,S230,V230,X230)&lt;&gt;4,"未入力","")</f>
        <v>未入力</v>
      </c>
    </row>
    <row r="231" spans="1:32" ht="16.8" customHeight="1">
      <c r="A231" s="1077"/>
      <c r="B231" s="417"/>
      <c r="C231" s="475"/>
      <c r="D231" s="417"/>
      <c r="E231" s="475"/>
      <c r="F231" s="840" t="s">
        <v>188</v>
      </c>
      <c r="G231" s="629"/>
      <c r="H231" s="853"/>
      <c r="I231" s="854"/>
      <c r="J231" s="856"/>
      <c r="K231" s="629"/>
      <c r="L231" s="842"/>
      <c r="M231" s="844"/>
      <c r="N231" s="846"/>
      <c r="O231" s="848"/>
      <c r="P231" s="367"/>
      <c r="Q231" s="839"/>
      <c r="R231" s="368"/>
      <c r="S231" s="839"/>
      <c r="T231" s="368"/>
      <c r="U231" s="368"/>
      <c r="V231" s="839"/>
      <c r="W231" s="368"/>
      <c r="X231" s="839"/>
      <c r="Y231" s="368"/>
      <c r="Z231" s="368"/>
      <c r="AA231" s="368"/>
      <c r="AB231" s="368"/>
      <c r="AC231" s="369"/>
      <c r="AD231" s="10"/>
      <c r="AE231" s="31"/>
      <c r="AF231" s="31"/>
    </row>
    <row r="232" spans="1:32" ht="16.8" customHeight="1">
      <c r="A232" s="1077"/>
      <c r="B232" s="571" t="s">
        <v>818</v>
      </c>
      <c r="C232" s="572"/>
      <c r="D232" s="415" t="s">
        <v>142</v>
      </c>
      <c r="E232" s="474"/>
      <c r="F232" s="849"/>
      <c r="G232" s="850"/>
      <c r="H232" s="851"/>
      <c r="I232" s="852"/>
      <c r="J232" s="855"/>
      <c r="K232" s="628" t="s">
        <v>126</v>
      </c>
      <c r="L232" s="841"/>
      <c r="M232" s="843" t="s">
        <v>126</v>
      </c>
      <c r="N232" s="845"/>
      <c r="O232" s="847" t="s">
        <v>562</v>
      </c>
      <c r="P232" s="361"/>
      <c r="Q232" s="838"/>
      <c r="R232" s="362" t="s">
        <v>170</v>
      </c>
      <c r="S232" s="838"/>
      <c r="T232" s="362" t="s">
        <v>168</v>
      </c>
      <c r="U232" s="362" t="s">
        <v>184</v>
      </c>
      <c r="V232" s="838"/>
      <c r="W232" s="362" t="s">
        <v>170</v>
      </c>
      <c r="X232" s="838"/>
      <c r="Y232" s="362" t="s">
        <v>168</v>
      </c>
      <c r="Z232" s="362" t="s">
        <v>260</v>
      </c>
      <c r="AA232" s="362"/>
      <c r="AB232" s="362"/>
      <c r="AC232" s="363"/>
      <c r="AD232" s="10"/>
      <c r="AE232" s="31" t="str">
        <f>IF(COUNTA(F232,J232,L232,N232)&lt;&gt;4,"未入力","")</f>
        <v>未入力</v>
      </c>
      <c r="AF232" s="31" t="str">
        <f>IF(COUNTA(Q232,S232,V232,X232)&lt;&gt;4,"未入力","")</f>
        <v>未入力</v>
      </c>
    </row>
    <row r="233" spans="1:32" ht="16.8" customHeight="1">
      <c r="A233" s="1077"/>
      <c r="B233" s="417"/>
      <c r="C233" s="475"/>
      <c r="D233" s="417"/>
      <c r="E233" s="475"/>
      <c r="F233" s="840" t="s">
        <v>188</v>
      </c>
      <c r="G233" s="629"/>
      <c r="H233" s="853"/>
      <c r="I233" s="854"/>
      <c r="J233" s="856"/>
      <c r="K233" s="629"/>
      <c r="L233" s="842"/>
      <c r="M233" s="844"/>
      <c r="N233" s="846"/>
      <c r="O233" s="848"/>
      <c r="P233" s="367"/>
      <c r="Q233" s="839"/>
      <c r="R233" s="368"/>
      <c r="S233" s="839"/>
      <c r="T233" s="368"/>
      <c r="U233" s="368"/>
      <c r="V233" s="839"/>
      <c r="W233" s="368"/>
      <c r="X233" s="839"/>
      <c r="Y233" s="368"/>
      <c r="Z233" s="368"/>
      <c r="AA233" s="368"/>
      <c r="AB233" s="368"/>
      <c r="AC233" s="369"/>
      <c r="AD233" s="10"/>
      <c r="AE233" s="31"/>
      <c r="AF233" s="31"/>
    </row>
    <row r="234" spans="1:32" ht="16.8" customHeight="1">
      <c r="A234" s="1077"/>
      <c r="B234" s="571" t="s">
        <v>818</v>
      </c>
      <c r="C234" s="572"/>
      <c r="D234" s="415" t="s">
        <v>142</v>
      </c>
      <c r="E234" s="474"/>
      <c r="F234" s="849"/>
      <c r="G234" s="850"/>
      <c r="H234" s="851"/>
      <c r="I234" s="852"/>
      <c r="J234" s="855"/>
      <c r="K234" s="628" t="s">
        <v>126</v>
      </c>
      <c r="L234" s="841"/>
      <c r="M234" s="843" t="s">
        <v>126</v>
      </c>
      <c r="N234" s="845"/>
      <c r="O234" s="847" t="s">
        <v>562</v>
      </c>
      <c r="P234" s="361"/>
      <c r="Q234" s="838"/>
      <c r="R234" s="362" t="s">
        <v>170</v>
      </c>
      <c r="S234" s="838"/>
      <c r="T234" s="362" t="s">
        <v>168</v>
      </c>
      <c r="U234" s="362" t="s">
        <v>184</v>
      </c>
      <c r="V234" s="838"/>
      <c r="W234" s="362" t="s">
        <v>170</v>
      </c>
      <c r="X234" s="838"/>
      <c r="Y234" s="362" t="s">
        <v>168</v>
      </c>
      <c r="Z234" s="362" t="s">
        <v>260</v>
      </c>
      <c r="AA234" s="362"/>
      <c r="AB234" s="362"/>
      <c r="AC234" s="363"/>
      <c r="AD234" s="10"/>
      <c r="AE234" s="31" t="str">
        <f>IF(COUNTA(F234,J234,L234,N234)&lt;&gt;4,"未入力","")</f>
        <v>未入力</v>
      </c>
      <c r="AF234" s="31" t="str">
        <f>IF(COUNTA(Q234,S234,V234,X234)&lt;&gt;4,"未入力","")</f>
        <v>未入力</v>
      </c>
    </row>
    <row r="235" spans="1:32" ht="16.8" customHeight="1">
      <c r="A235" s="1077"/>
      <c r="B235" s="417"/>
      <c r="C235" s="475"/>
      <c r="D235" s="417"/>
      <c r="E235" s="475"/>
      <c r="F235" s="840" t="s">
        <v>188</v>
      </c>
      <c r="G235" s="629"/>
      <c r="H235" s="853"/>
      <c r="I235" s="854"/>
      <c r="J235" s="856"/>
      <c r="K235" s="629"/>
      <c r="L235" s="842"/>
      <c r="M235" s="844"/>
      <c r="N235" s="846"/>
      <c r="O235" s="848"/>
      <c r="P235" s="367"/>
      <c r="Q235" s="839"/>
      <c r="R235" s="368"/>
      <c r="S235" s="839"/>
      <c r="T235" s="368"/>
      <c r="U235" s="368"/>
      <c r="V235" s="839"/>
      <c r="W235" s="368"/>
      <c r="X235" s="839"/>
      <c r="Y235" s="368"/>
      <c r="Z235" s="368"/>
      <c r="AA235" s="368"/>
      <c r="AB235" s="368"/>
      <c r="AC235" s="369"/>
      <c r="AD235" s="10"/>
      <c r="AE235" s="31"/>
      <c r="AF235" s="31"/>
    </row>
    <row r="236" spans="1:32" ht="16.8" customHeight="1">
      <c r="A236" s="1077"/>
      <c r="B236" s="571" t="s">
        <v>818</v>
      </c>
      <c r="C236" s="572"/>
      <c r="D236" s="415" t="s">
        <v>142</v>
      </c>
      <c r="E236" s="474"/>
      <c r="F236" s="849"/>
      <c r="G236" s="850"/>
      <c r="H236" s="851"/>
      <c r="I236" s="852"/>
      <c r="J236" s="855"/>
      <c r="K236" s="628" t="s">
        <v>126</v>
      </c>
      <c r="L236" s="841"/>
      <c r="M236" s="843" t="s">
        <v>126</v>
      </c>
      <c r="N236" s="845"/>
      <c r="O236" s="847" t="s">
        <v>562</v>
      </c>
      <c r="P236" s="361"/>
      <c r="Q236" s="838"/>
      <c r="R236" s="362" t="s">
        <v>170</v>
      </c>
      <c r="S236" s="838"/>
      <c r="T236" s="362" t="s">
        <v>168</v>
      </c>
      <c r="U236" s="362" t="s">
        <v>184</v>
      </c>
      <c r="V236" s="838"/>
      <c r="W236" s="362" t="s">
        <v>170</v>
      </c>
      <c r="X236" s="838"/>
      <c r="Y236" s="362" t="s">
        <v>168</v>
      </c>
      <c r="Z236" s="362" t="s">
        <v>260</v>
      </c>
      <c r="AA236" s="362"/>
      <c r="AB236" s="362"/>
      <c r="AC236" s="363"/>
      <c r="AD236" s="10"/>
      <c r="AE236" s="31" t="str">
        <f>IF(COUNTA(F236,J236,L236,N236)&lt;&gt;4,"未入力","")</f>
        <v>未入力</v>
      </c>
      <c r="AF236" s="31" t="str">
        <f>IF(COUNTA(Q236,S236,V236,X236)&lt;&gt;4,"未入力","")</f>
        <v>未入力</v>
      </c>
    </row>
    <row r="237" spans="1:32" ht="16.8" customHeight="1">
      <c r="A237" s="1077"/>
      <c r="B237" s="417"/>
      <c r="C237" s="475"/>
      <c r="D237" s="417"/>
      <c r="E237" s="475"/>
      <c r="F237" s="840" t="s">
        <v>188</v>
      </c>
      <c r="G237" s="629"/>
      <c r="H237" s="853"/>
      <c r="I237" s="854"/>
      <c r="J237" s="856"/>
      <c r="K237" s="629"/>
      <c r="L237" s="842"/>
      <c r="M237" s="844"/>
      <c r="N237" s="846"/>
      <c r="O237" s="848"/>
      <c r="P237" s="367"/>
      <c r="Q237" s="839"/>
      <c r="R237" s="368"/>
      <c r="S237" s="839"/>
      <c r="T237" s="368"/>
      <c r="U237" s="368"/>
      <c r="V237" s="839"/>
      <c r="W237" s="368"/>
      <c r="X237" s="839"/>
      <c r="Y237" s="368"/>
      <c r="Z237" s="368"/>
      <c r="AA237" s="368"/>
      <c r="AB237" s="368"/>
      <c r="AC237" s="369"/>
      <c r="AD237" s="10"/>
      <c r="AE237" s="31"/>
      <c r="AF237" s="31"/>
    </row>
    <row r="238" spans="1:32" ht="16.8" customHeight="1">
      <c r="A238" s="1077"/>
      <c r="B238" s="571" t="s">
        <v>818</v>
      </c>
      <c r="C238" s="572"/>
      <c r="D238" s="415" t="s">
        <v>142</v>
      </c>
      <c r="E238" s="474"/>
      <c r="F238" s="849"/>
      <c r="G238" s="850"/>
      <c r="H238" s="851"/>
      <c r="I238" s="852"/>
      <c r="J238" s="855"/>
      <c r="K238" s="628" t="s">
        <v>126</v>
      </c>
      <c r="L238" s="841"/>
      <c r="M238" s="843" t="s">
        <v>126</v>
      </c>
      <c r="N238" s="845"/>
      <c r="O238" s="847" t="s">
        <v>562</v>
      </c>
      <c r="P238" s="361"/>
      <c r="Q238" s="838"/>
      <c r="R238" s="362" t="s">
        <v>170</v>
      </c>
      <c r="S238" s="838"/>
      <c r="T238" s="362" t="s">
        <v>168</v>
      </c>
      <c r="U238" s="362" t="s">
        <v>184</v>
      </c>
      <c r="V238" s="838"/>
      <c r="W238" s="362" t="s">
        <v>170</v>
      </c>
      <c r="X238" s="838"/>
      <c r="Y238" s="362" t="s">
        <v>168</v>
      </c>
      <c r="Z238" s="362" t="s">
        <v>260</v>
      </c>
      <c r="AA238" s="362"/>
      <c r="AB238" s="362"/>
      <c r="AC238" s="363"/>
      <c r="AD238" s="10"/>
      <c r="AE238" s="31" t="str">
        <f>IF(COUNTA(F238,J238,L238,N238)&lt;&gt;4,"未入力","")</f>
        <v>未入力</v>
      </c>
      <c r="AF238" s="31" t="str">
        <f>IF(COUNTA(Q238,S238,V238,X238)&lt;&gt;4,"未入力","")</f>
        <v>未入力</v>
      </c>
    </row>
    <row r="239" spans="1:32" ht="16.8" customHeight="1">
      <c r="A239" s="1077"/>
      <c r="B239" s="417"/>
      <c r="C239" s="475"/>
      <c r="D239" s="417"/>
      <c r="E239" s="475"/>
      <c r="F239" s="840" t="s">
        <v>188</v>
      </c>
      <c r="G239" s="629"/>
      <c r="H239" s="853"/>
      <c r="I239" s="854"/>
      <c r="J239" s="856"/>
      <c r="K239" s="629"/>
      <c r="L239" s="842"/>
      <c r="M239" s="844"/>
      <c r="N239" s="846"/>
      <c r="O239" s="848"/>
      <c r="P239" s="367"/>
      <c r="Q239" s="839"/>
      <c r="R239" s="368"/>
      <c r="S239" s="839"/>
      <c r="T239" s="368"/>
      <c r="U239" s="368"/>
      <c r="V239" s="839"/>
      <c r="W239" s="368"/>
      <c r="X239" s="839"/>
      <c r="Y239" s="368"/>
      <c r="Z239" s="368"/>
      <c r="AA239" s="368"/>
      <c r="AB239" s="368"/>
      <c r="AC239" s="369"/>
      <c r="AD239" s="10"/>
      <c r="AE239" s="31"/>
      <c r="AF239" s="31"/>
    </row>
    <row r="240" spans="1:32" ht="16.8" customHeight="1">
      <c r="A240" s="1077"/>
      <c r="B240" s="571" t="s">
        <v>818</v>
      </c>
      <c r="C240" s="572"/>
      <c r="D240" s="415" t="s">
        <v>142</v>
      </c>
      <c r="E240" s="474"/>
      <c r="F240" s="849"/>
      <c r="G240" s="850"/>
      <c r="H240" s="851"/>
      <c r="I240" s="852"/>
      <c r="J240" s="855"/>
      <c r="K240" s="628" t="s">
        <v>126</v>
      </c>
      <c r="L240" s="841"/>
      <c r="M240" s="843" t="s">
        <v>126</v>
      </c>
      <c r="N240" s="845"/>
      <c r="O240" s="847" t="s">
        <v>562</v>
      </c>
      <c r="P240" s="361"/>
      <c r="Q240" s="838"/>
      <c r="R240" s="362" t="s">
        <v>170</v>
      </c>
      <c r="S240" s="838"/>
      <c r="T240" s="362" t="s">
        <v>168</v>
      </c>
      <c r="U240" s="362" t="s">
        <v>184</v>
      </c>
      <c r="V240" s="838"/>
      <c r="W240" s="362" t="s">
        <v>170</v>
      </c>
      <c r="X240" s="838"/>
      <c r="Y240" s="362" t="s">
        <v>168</v>
      </c>
      <c r="Z240" s="362" t="s">
        <v>260</v>
      </c>
      <c r="AA240" s="362"/>
      <c r="AB240" s="362"/>
      <c r="AC240" s="363"/>
      <c r="AD240" s="10"/>
      <c r="AE240" s="31" t="str">
        <f>IF(COUNTA(F240,J240,L240,N240)&lt;&gt;4,"未入力","")</f>
        <v>未入力</v>
      </c>
      <c r="AF240" s="31" t="str">
        <f>IF(COUNTA(Q240,S240,V240,X240)&lt;&gt;4,"未入力","")</f>
        <v>未入力</v>
      </c>
    </row>
    <row r="241" spans="1:34" ht="16.8" customHeight="1">
      <c r="A241" s="1077"/>
      <c r="B241" s="417"/>
      <c r="C241" s="475"/>
      <c r="D241" s="417"/>
      <c r="E241" s="475"/>
      <c r="F241" s="840" t="s">
        <v>188</v>
      </c>
      <c r="G241" s="629"/>
      <c r="H241" s="853"/>
      <c r="I241" s="854"/>
      <c r="J241" s="856"/>
      <c r="K241" s="629"/>
      <c r="L241" s="842"/>
      <c r="M241" s="844"/>
      <c r="N241" s="846"/>
      <c r="O241" s="848"/>
      <c r="P241" s="367"/>
      <c r="Q241" s="839"/>
      <c r="R241" s="368"/>
      <c r="S241" s="839"/>
      <c r="T241" s="368"/>
      <c r="U241" s="368"/>
      <c r="V241" s="839"/>
      <c r="W241" s="368"/>
      <c r="X241" s="839"/>
      <c r="Y241" s="368"/>
      <c r="Z241" s="368"/>
      <c r="AA241" s="368"/>
      <c r="AB241" s="368"/>
      <c r="AC241" s="369"/>
      <c r="AD241" s="10"/>
      <c r="AE241" s="31"/>
      <c r="AF241" s="31"/>
    </row>
    <row r="242" spans="1:34" ht="16.8" customHeight="1">
      <c r="A242" s="1077"/>
      <c r="B242" s="571" t="s">
        <v>818</v>
      </c>
      <c r="C242" s="572"/>
      <c r="D242" s="415" t="s">
        <v>142</v>
      </c>
      <c r="E242" s="474"/>
      <c r="F242" s="849"/>
      <c r="G242" s="850"/>
      <c r="H242" s="851"/>
      <c r="I242" s="852"/>
      <c r="J242" s="855"/>
      <c r="K242" s="628" t="s">
        <v>126</v>
      </c>
      <c r="L242" s="841"/>
      <c r="M242" s="843" t="s">
        <v>126</v>
      </c>
      <c r="N242" s="845"/>
      <c r="O242" s="847" t="s">
        <v>562</v>
      </c>
      <c r="P242" s="361"/>
      <c r="Q242" s="838"/>
      <c r="R242" s="362" t="s">
        <v>170</v>
      </c>
      <c r="S242" s="838"/>
      <c r="T242" s="362" t="s">
        <v>168</v>
      </c>
      <c r="U242" s="362" t="s">
        <v>184</v>
      </c>
      <c r="V242" s="838"/>
      <c r="W242" s="362" t="s">
        <v>170</v>
      </c>
      <c r="X242" s="838"/>
      <c r="Y242" s="362" t="s">
        <v>168</v>
      </c>
      <c r="Z242" s="362" t="s">
        <v>260</v>
      </c>
      <c r="AA242" s="362"/>
      <c r="AB242" s="362"/>
      <c r="AC242" s="363"/>
      <c r="AD242" s="10"/>
      <c r="AE242" s="31" t="str">
        <f>IF(COUNTA(F242,J242,L242,N242)&lt;&gt;4,"未入力","")</f>
        <v>未入力</v>
      </c>
      <c r="AF242" s="31" t="str">
        <f>IF(COUNTA(Q242,S242,V242,X242)&lt;&gt;4,"未入力","")</f>
        <v>未入力</v>
      </c>
    </row>
    <row r="243" spans="1:34" ht="16.8" customHeight="1">
      <c r="A243" s="1077"/>
      <c r="B243" s="417"/>
      <c r="C243" s="475"/>
      <c r="D243" s="417"/>
      <c r="E243" s="475"/>
      <c r="F243" s="840" t="s">
        <v>188</v>
      </c>
      <c r="G243" s="629"/>
      <c r="H243" s="853"/>
      <c r="I243" s="854"/>
      <c r="J243" s="856"/>
      <c r="K243" s="629"/>
      <c r="L243" s="842"/>
      <c r="M243" s="844"/>
      <c r="N243" s="846"/>
      <c r="O243" s="848"/>
      <c r="P243" s="367"/>
      <c r="Q243" s="839"/>
      <c r="R243" s="368"/>
      <c r="S243" s="839"/>
      <c r="T243" s="368"/>
      <c r="U243" s="368"/>
      <c r="V243" s="839"/>
      <c r="W243" s="368"/>
      <c r="X243" s="839"/>
      <c r="Y243" s="368"/>
      <c r="Z243" s="368"/>
      <c r="AA243" s="368"/>
      <c r="AB243" s="368"/>
      <c r="AC243" s="369"/>
      <c r="AD243" s="10"/>
      <c r="AE243" s="31"/>
      <c r="AF243" s="31"/>
    </row>
    <row r="244" spans="1:34" ht="18" customHeight="1">
      <c r="A244" s="432" t="s">
        <v>684</v>
      </c>
      <c r="B244" s="432"/>
      <c r="C244" s="432"/>
      <c r="D244" s="432"/>
      <c r="E244" s="432"/>
      <c r="F244" s="432"/>
      <c r="G244" s="432"/>
      <c r="H244" s="432"/>
      <c r="I244" s="432"/>
      <c r="J244" s="432"/>
      <c r="K244" s="432"/>
      <c r="L244" s="432"/>
      <c r="M244" s="432"/>
      <c r="N244" s="432"/>
      <c r="O244" s="432"/>
      <c r="P244" s="432"/>
      <c r="Q244" s="432"/>
      <c r="R244" s="432"/>
      <c r="S244" s="432"/>
      <c r="T244" s="432"/>
      <c r="U244" s="432"/>
      <c r="V244" s="432"/>
      <c r="W244" s="432"/>
      <c r="X244" s="432"/>
      <c r="Y244" s="432"/>
      <c r="Z244" s="432"/>
      <c r="AA244" s="432"/>
      <c r="AB244" s="432"/>
      <c r="AC244" s="432"/>
      <c r="AD244" s="29"/>
      <c r="AE244" s="31"/>
      <c r="AF244" s="31"/>
    </row>
    <row r="245" spans="1:34" ht="18" customHeight="1">
      <c r="A245" s="432"/>
      <c r="B245" s="432"/>
      <c r="C245" s="432"/>
      <c r="D245" s="432"/>
      <c r="E245" s="432"/>
      <c r="F245" s="432"/>
      <c r="G245" s="432"/>
      <c r="H245" s="432"/>
      <c r="I245" s="432"/>
      <c r="J245" s="432"/>
      <c r="K245" s="432"/>
      <c r="L245" s="432"/>
      <c r="M245" s="432"/>
      <c r="N245" s="432"/>
      <c r="O245" s="432"/>
      <c r="P245" s="432"/>
      <c r="Q245" s="432"/>
      <c r="R245" s="432"/>
      <c r="S245" s="432"/>
      <c r="T245" s="432"/>
      <c r="U245" s="432"/>
      <c r="V245" s="432"/>
      <c r="W245" s="432"/>
      <c r="X245" s="432"/>
      <c r="Y245" s="432"/>
      <c r="Z245" s="432"/>
      <c r="AA245" s="432"/>
      <c r="AB245" s="432"/>
      <c r="AC245" s="432"/>
      <c r="AD245" s="29"/>
      <c r="AE245" s="31"/>
      <c r="AF245" s="31"/>
    </row>
    <row r="246" spans="1:34" ht="117.6" customHeight="1">
      <c r="A246" s="827" t="s">
        <v>685</v>
      </c>
      <c r="B246" s="827"/>
      <c r="C246" s="827"/>
      <c r="D246" s="827"/>
      <c r="E246" s="827"/>
      <c r="F246" s="827"/>
      <c r="G246" s="827"/>
      <c r="H246" s="827"/>
      <c r="I246" s="827"/>
      <c r="J246" s="827"/>
      <c r="K246" s="827"/>
      <c r="L246" s="827"/>
      <c r="M246" s="827"/>
      <c r="N246" s="827"/>
      <c r="O246" s="827"/>
      <c r="P246" s="827"/>
      <c r="Q246" s="827"/>
      <c r="R246" s="827"/>
      <c r="S246" s="827"/>
      <c r="T246" s="827"/>
      <c r="U246" s="827"/>
      <c r="V246" s="827"/>
      <c r="W246" s="827"/>
      <c r="X246" s="827"/>
      <c r="Y246" s="827"/>
      <c r="Z246" s="827"/>
      <c r="AA246" s="827"/>
      <c r="AB246" s="827"/>
      <c r="AC246" s="827"/>
      <c r="AD246" s="272"/>
      <c r="AE246" s="31"/>
      <c r="AF246" s="31"/>
    </row>
    <row r="247" spans="1:34" s="7" customFormat="1" ht="21" customHeight="1">
      <c r="A247" s="828" t="s">
        <v>140</v>
      </c>
      <c r="B247" s="829"/>
      <c r="C247" s="829"/>
      <c r="D247" s="829"/>
      <c r="E247" s="829"/>
      <c r="F247" s="829"/>
      <c r="G247" s="829"/>
      <c r="H247" s="829"/>
      <c r="I247" s="829"/>
      <c r="J247" s="829"/>
      <c r="K247" s="829"/>
      <c r="L247" s="829"/>
      <c r="M247" s="829"/>
      <c r="N247" s="829"/>
      <c r="O247" s="829"/>
      <c r="P247" s="829"/>
      <c r="Q247" s="829"/>
      <c r="R247" s="829"/>
      <c r="S247" s="829"/>
      <c r="T247" s="829"/>
      <c r="U247" s="829"/>
      <c r="V247" s="829"/>
      <c r="W247" s="829"/>
      <c r="X247" s="829"/>
      <c r="Y247" s="829"/>
      <c r="Z247" s="829"/>
      <c r="AA247" s="829"/>
      <c r="AB247" s="829"/>
      <c r="AC247" s="829"/>
      <c r="AD247" s="273"/>
      <c r="AE247" s="31"/>
      <c r="AF247" s="31"/>
      <c r="AH247" s="8"/>
    </row>
    <row r="248" spans="1:34" s="7" customFormat="1" ht="21.75" customHeight="1">
      <c r="A248" s="582" t="s">
        <v>467</v>
      </c>
      <c r="B248" s="582"/>
      <c r="C248" s="582"/>
      <c r="D248" s="582"/>
      <c r="E248" s="582"/>
      <c r="F248" s="582"/>
      <c r="G248" s="582"/>
      <c r="H248" s="582"/>
      <c r="I248" s="582"/>
      <c r="J248" s="582"/>
      <c r="K248" s="582"/>
      <c r="L248" s="582"/>
      <c r="M248" s="582"/>
      <c r="N248" s="582"/>
      <c r="O248" s="582"/>
      <c r="P248" s="582"/>
      <c r="Q248" s="582"/>
      <c r="R248" s="582"/>
      <c r="S248" s="582"/>
      <c r="T248" s="582"/>
      <c r="U248" s="582"/>
      <c r="V248" s="582"/>
      <c r="W248" s="582"/>
      <c r="X248" s="582"/>
      <c r="Y248" s="582"/>
      <c r="Z248" s="582"/>
      <c r="AA248" s="582"/>
      <c r="AB248" s="582"/>
      <c r="AC248" s="582"/>
      <c r="AD248" s="278"/>
      <c r="AE248" s="31"/>
      <c r="AF248" s="31"/>
    </row>
    <row r="249" spans="1:34" s="7" customFormat="1" ht="28.5" customHeight="1" thickBot="1">
      <c r="A249" s="644" t="s">
        <v>42</v>
      </c>
      <c r="B249" s="830" t="s">
        <v>154</v>
      </c>
      <c r="C249" s="831"/>
      <c r="D249" s="831"/>
      <c r="E249" s="831"/>
      <c r="F249" s="831"/>
      <c r="G249" s="831"/>
      <c r="H249" s="831"/>
      <c r="I249" s="831"/>
      <c r="J249" s="831"/>
      <c r="K249" s="76"/>
      <c r="L249" s="26"/>
      <c r="M249" s="26"/>
      <c r="N249" s="26"/>
      <c r="O249" s="26"/>
      <c r="P249" s="26"/>
      <c r="Q249" s="26"/>
      <c r="R249" s="26"/>
      <c r="S249" s="26"/>
      <c r="T249" s="26"/>
      <c r="U249" s="26"/>
      <c r="V249" s="26"/>
      <c r="W249" s="26"/>
      <c r="X249" s="26"/>
      <c r="Y249" s="26"/>
      <c r="Z249" s="26"/>
      <c r="AA249" s="26"/>
      <c r="AB249" s="26"/>
      <c r="AC249" s="27"/>
      <c r="AD249" s="29"/>
      <c r="AE249" s="72"/>
      <c r="AF249" s="72"/>
    </row>
    <row r="250" spans="1:34" s="7" customFormat="1" ht="21" customHeight="1">
      <c r="A250" s="645"/>
      <c r="B250" s="58"/>
      <c r="C250" s="697"/>
      <c r="D250" s="698"/>
      <c r="E250" s="698"/>
      <c r="F250" s="698"/>
      <c r="G250" s="814" t="s">
        <v>499</v>
      </c>
      <c r="H250" s="815"/>
      <c r="I250" s="814" t="s">
        <v>90</v>
      </c>
      <c r="J250" s="815"/>
      <c r="K250" s="815"/>
      <c r="L250" s="815"/>
      <c r="M250" s="816"/>
      <c r="N250" s="808" t="str">
        <f>A28</f>
        <v>令和7年10月1日の契約児童数</v>
      </c>
      <c r="O250" s="809"/>
      <c r="P250" s="810"/>
      <c r="Q250" s="814" t="s">
        <v>91</v>
      </c>
      <c r="R250" s="815"/>
      <c r="S250" s="815"/>
      <c r="T250" s="815"/>
      <c r="U250" s="815"/>
      <c r="V250" s="816"/>
      <c r="W250" s="42"/>
      <c r="AB250" s="8"/>
      <c r="AC250" s="77"/>
      <c r="AE250" s="72"/>
      <c r="AF250" s="72"/>
    </row>
    <row r="251" spans="1:34" s="7" customFormat="1" ht="21" customHeight="1" thickBot="1">
      <c r="A251" s="645"/>
      <c r="B251" s="58"/>
      <c r="C251" s="670"/>
      <c r="D251" s="671"/>
      <c r="E251" s="671"/>
      <c r="F251" s="671"/>
      <c r="G251" s="817"/>
      <c r="H251" s="818"/>
      <c r="I251" s="817"/>
      <c r="J251" s="818"/>
      <c r="K251" s="818"/>
      <c r="L251" s="818"/>
      <c r="M251" s="819"/>
      <c r="N251" s="811"/>
      <c r="O251" s="812"/>
      <c r="P251" s="813"/>
      <c r="Q251" s="817"/>
      <c r="R251" s="818"/>
      <c r="S251" s="818"/>
      <c r="T251" s="818"/>
      <c r="U251" s="818"/>
      <c r="V251" s="819"/>
      <c r="W251" s="42"/>
      <c r="AB251" s="8"/>
      <c r="AC251" s="77"/>
      <c r="AE251" s="72"/>
      <c r="AF251" s="72"/>
    </row>
    <row r="252" spans="1:34" s="7" customFormat="1" ht="21" customHeight="1">
      <c r="A252" s="645"/>
      <c r="B252" s="58"/>
      <c r="C252" s="820" t="s">
        <v>92</v>
      </c>
      <c r="D252" s="413"/>
      <c r="E252" s="413"/>
      <c r="F252" s="413"/>
      <c r="G252" s="802">
        <f>D27</f>
        <v>0</v>
      </c>
      <c r="H252" s="803"/>
      <c r="I252" s="820" t="s">
        <v>93</v>
      </c>
      <c r="J252" s="413"/>
      <c r="K252" s="78" t="s">
        <v>94</v>
      </c>
      <c r="L252" s="805">
        <f>ROUNDDOWN(G252/3,1)</f>
        <v>0</v>
      </c>
      <c r="M252" s="806"/>
      <c r="N252" s="821">
        <f>D29</f>
        <v>0</v>
      </c>
      <c r="O252" s="822"/>
      <c r="P252" s="823"/>
      <c r="Q252" s="820" t="s">
        <v>93</v>
      </c>
      <c r="R252" s="413"/>
      <c r="S252" s="78"/>
      <c r="T252" s="78" t="s">
        <v>94</v>
      </c>
      <c r="U252" s="805">
        <f>ROUNDDOWN(N252/3,1)</f>
        <v>0</v>
      </c>
      <c r="V252" s="806"/>
      <c r="W252" s="79"/>
      <c r="AB252" s="8"/>
      <c r="AC252" s="77"/>
      <c r="AE252" s="72"/>
      <c r="AF252" s="72"/>
    </row>
    <row r="253" spans="1:34" s="7" customFormat="1" ht="21" customHeight="1">
      <c r="A253" s="645"/>
      <c r="B253" s="58"/>
      <c r="C253" s="804" t="s">
        <v>95</v>
      </c>
      <c r="D253" s="447"/>
      <c r="E253" s="447"/>
      <c r="F253" s="447"/>
      <c r="G253" s="802">
        <f>H27+L27</f>
        <v>0</v>
      </c>
      <c r="H253" s="803"/>
      <c r="I253" s="804" t="s">
        <v>32</v>
      </c>
      <c r="J253" s="447"/>
      <c r="K253" s="80" t="s">
        <v>94</v>
      </c>
      <c r="L253" s="805">
        <f>ROUNDDOWN(G253/6,1)</f>
        <v>0</v>
      </c>
      <c r="M253" s="806"/>
      <c r="N253" s="802">
        <f>H29+L29</f>
        <v>0</v>
      </c>
      <c r="O253" s="807"/>
      <c r="P253" s="803"/>
      <c r="Q253" s="804" t="s">
        <v>32</v>
      </c>
      <c r="R253" s="447"/>
      <c r="S253" s="80"/>
      <c r="T253" s="80" t="s">
        <v>94</v>
      </c>
      <c r="U253" s="805">
        <f>ROUNDDOWN(N253/6,1)</f>
        <v>0</v>
      </c>
      <c r="V253" s="806"/>
      <c r="W253" s="79"/>
      <c r="AB253" s="8"/>
      <c r="AC253" s="77"/>
      <c r="AE253" s="72"/>
      <c r="AF253" s="72"/>
    </row>
    <row r="254" spans="1:34" s="7" customFormat="1" ht="21" customHeight="1">
      <c r="A254" s="645"/>
      <c r="B254" s="58"/>
      <c r="C254" s="804" t="s">
        <v>96</v>
      </c>
      <c r="D254" s="447"/>
      <c r="E254" s="447"/>
      <c r="F254" s="447"/>
      <c r="G254" s="802">
        <f>Q27</f>
        <v>0</v>
      </c>
      <c r="H254" s="803"/>
      <c r="I254" s="804" t="s">
        <v>97</v>
      </c>
      <c r="J254" s="447"/>
      <c r="K254" s="80" t="s">
        <v>94</v>
      </c>
      <c r="L254" s="805">
        <f>ROUNDDOWN(G254/20,1)</f>
        <v>0</v>
      </c>
      <c r="M254" s="806"/>
      <c r="N254" s="802">
        <f>Q29</f>
        <v>0</v>
      </c>
      <c r="O254" s="807"/>
      <c r="P254" s="803"/>
      <c r="Q254" s="804" t="s">
        <v>97</v>
      </c>
      <c r="R254" s="447"/>
      <c r="S254" s="80"/>
      <c r="T254" s="80" t="s">
        <v>94</v>
      </c>
      <c r="U254" s="805">
        <f>ROUNDDOWN(N254/20,1)</f>
        <v>0</v>
      </c>
      <c r="V254" s="806"/>
      <c r="W254" s="79"/>
      <c r="AC254" s="77"/>
      <c r="AE254" s="72"/>
      <c r="AF254" s="72"/>
      <c r="AG254" s="7" t="s">
        <v>300</v>
      </c>
      <c r="AH254" s="8"/>
    </row>
    <row r="255" spans="1:34" s="7" customFormat="1" ht="21" customHeight="1" thickBot="1">
      <c r="A255" s="645"/>
      <c r="B255" s="58"/>
      <c r="C255" s="804" t="s">
        <v>33</v>
      </c>
      <c r="D255" s="447"/>
      <c r="E255" s="447"/>
      <c r="F255" s="447"/>
      <c r="G255" s="802">
        <f>V27</f>
        <v>0</v>
      </c>
      <c r="H255" s="803"/>
      <c r="I255" s="804" t="s">
        <v>34</v>
      </c>
      <c r="J255" s="447"/>
      <c r="K255" s="80" t="s">
        <v>94</v>
      </c>
      <c r="L255" s="805">
        <f>ROUNDDOWN(G255/30,1)</f>
        <v>0</v>
      </c>
      <c r="M255" s="806"/>
      <c r="N255" s="835">
        <f>V29</f>
        <v>0</v>
      </c>
      <c r="O255" s="836"/>
      <c r="P255" s="837"/>
      <c r="Q255" s="804" t="s">
        <v>34</v>
      </c>
      <c r="R255" s="447"/>
      <c r="S255" s="80"/>
      <c r="T255" s="80" t="s">
        <v>94</v>
      </c>
      <c r="U255" s="805">
        <f>ROUNDDOWN(N255/30,1)</f>
        <v>0</v>
      </c>
      <c r="V255" s="806"/>
      <c r="W255" s="79"/>
      <c r="AC255" s="77"/>
      <c r="AE255" s="72"/>
      <c r="AF255" s="72"/>
      <c r="AG255" s="7">
        <f>ROUNDUP(MAX(L256,U256)*0.6,0)</f>
        <v>0</v>
      </c>
      <c r="AH255" s="8"/>
    </row>
    <row r="256" spans="1:34" s="7" customFormat="1" ht="21" customHeight="1" thickBot="1">
      <c r="A256" s="645"/>
      <c r="B256" s="58"/>
      <c r="C256" s="797" t="s">
        <v>29</v>
      </c>
      <c r="D256" s="798"/>
      <c r="E256" s="798"/>
      <c r="F256" s="798"/>
      <c r="G256" s="832">
        <f>SUM(G252:H255)</f>
        <v>0</v>
      </c>
      <c r="H256" s="801"/>
      <c r="I256" s="833" t="s">
        <v>130</v>
      </c>
      <c r="J256" s="834"/>
      <c r="K256" s="834"/>
      <c r="L256" s="800">
        <f>ROUND(SUM(L252:M255),0)</f>
        <v>0</v>
      </c>
      <c r="M256" s="801"/>
      <c r="N256" s="832">
        <f>SUM(N252:P255)</f>
        <v>0</v>
      </c>
      <c r="O256" s="800"/>
      <c r="P256" s="801"/>
      <c r="Q256" s="833" t="s">
        <v>131</v>
      </c>
      <c r="R256" s="834"/>
      <c r="S256" s="834"/>
      <c r="T256" s="834"/>
      <c r="U256" s="800">
        <f>ROUND(SUM(U252:V255),0)</f>
        <v>0</v>
      </c>
      <c r="V256" s="801"/>
      <c r="AC256" s="77"/>
      <c r="AE256" s="72"/>
      <c r="AF256" s="72"/>
      <c r="AH256" s="8"/>
    </row>
    <row r="257" spans="1:34" s="7" customFormat="1" ht="21" customHeight="1">
      <c r="A257" s="645"/>
      <c r="B257" s="58"/>
      <c r="C257" s="788" t="s">
        <v>546</v>
      </c>
      <c r="D257" s="789"/>
      <c r="E257" s="789"/>
      <c r="F257" s="790"/>
      <c r="G257" s="791">
        <f>IF(G256&lt;=90,1,0)</f>
        <v>1</v>
      </c>
      <c r="H257" s="792"/>
      <c r="I257" s="792"/>
      <c r="J257" s="792"/>
      <c r="K257" s="792"/>
      <c r="L257" s="792"/>
      <c r="M257" s="793"/>
      <c r="N257" s="791">
        <f>G257</f>
        <v>1</v>
      </c>
      <c r="O257" s="792"/>
      <c r="P257" s="792"/>
      <c r="Q257" s="792"/>
      <c r="R257" s="792"/>
      <c r="S257" s="792"/>
      <c r="T257" s="792"/>
      <c r="U257" s="792"/>
      <c r="V257" s="793"/>
      <c r="AC257" s="77"/>
      <c r="AE257" s="72"/>
      <c r="AF257" s="72"/>
      <c r="AH257" s="81"/>
    </row>
    <row r="258" spans="1:34" s="7" customFormat="1" ht="13.95" customHeight="1" thickBot="1">
      <c r="A258" s="645"/>
      <c r="B258" s="58"/>
      <c r="C258" s="788"/>
      <c r="D258" s="789"/>
      <c r="E258" s="789"/>
      <c r="F258" s="790"/>
      <c r="G258" s="794"/>
      <c r="H258" s="795"/>
      <c r="I258" s="795"/>
      <c r="J258" s="795"/>
      <c r="K258" s="795"/>
      <c r="L258" s="795"/>
      <c r="M258" s="796"/>
      <c r="N258" s="794"/>
      <c r="O258" s="795"/>
      <c r="P258" s="795"/>
      <c r="Q258" s="795"/>
      <c r="R258" s="795"/>
      <c r="S258" s="795"/>
      <c r="T258" s="795"/>
      <c r="U258" s="795"/>
      <c r="V258" s="796"/>
      <c r="AC258" s="77"/>
      <c r="AE258" s="72"/>
      <c r="AF258" s="72"/>
      <c r="AH258" s="8"/>
    </row>
    <row r="259" spans="1:34" s="7" customFormat="1" ht="21" customHeight="1" thickBot="1">
      <c r="A259" s="645"/>
      <c r="B259" s="58"/>
      <c r="C259" s="797" t="s">
        <v>37</v>
      </c>
      <c r="D259" s="798"/>
      <c r="E259" s="798"/>
      <c r="F259" s="799"/>
      <c r="G259" s="797" t="s">
        <v>547</v>
      </c>
      <c r="H259" s="798"/>
      <c r="I259" s="798"/>
      <c r="J259" s="798"/>
      <c r="K259" s="798"/>
      <c r="L259" s="800">
        <f>L256+G257</f>
        <v>1</v>
      </c>
      <c r="M259" s="801"/>
      <c r="N259" s="797" t="s">
        <v>548</v>
      </c>
      <c r="O259" s="798"/>
      <c r="P259" s="798"/>
      <c r="Q259" s="798"/>
      <c r="R259" s="798"/>
      <c r="S259" s="798"/>
      <c r="T259" s="798"/>
      <c r="U259" s="800">
        <f>U256+N257</f>
        <v>1</v>
      </c>
      <c r="V259" s="801"/>
      <c r="AC259" s="77"/>
      <c r="AE259" s="72"/>
      <c r="AF259" s="72"/>
      <c r="AH259" s="8"/>
    </row>
    <row r="260" spans="1:34" s="7" customFormat="1" ht="21" customHeight="1">
      <c r="A260" s="645"/>
      <c r="B260" s="58"/>
      <c r="C260" s="19" t="s">
        <v>666</v>
      </c>
      <c r="D260" s="84"/>
      <c r="E260" s="84"/>
      <c r="F260" s="84"/>
      <c r="G260" s="84"/>
      <c r="H260" s="84"/>
      <c r="I260" s="84"/>
      <c r="J260" s="84"/>
      <c r="K260" s="84"/>
      <c r="L260" s="181"/>
      <c r="M260" s="181"/>
      <c r="N260" s="84"/>
      <c r="O260" s="84"/>
      <c r="P260" s="84"/>
      <c r="Q260" s="84"/>
      <c r="R260" s="84"/>
      <c r="S260" s="84"/>
      <c r="T260" s="84"/>
      <c r="U260" s="181"/>
      <c r="V260" s="181"/>
      <c r="AC260" s="77"/>
      <c r="AE260" s="72"/>
      <c r="AF260" s="72"/>
      <c r="AH260" s="8"/>
    </row>
    <row r="261" spans="1:34" s="7" customFormat="1" ht="13.95" customHeight="1">
      <c r="A261" s="645"/>
      <c r="B261" s="58"/>
      <c r="C261" s="82"/>
      <c r="D261" s="83"/>
      <c r="E261" s="83"/>
      <c r="F261" s="83"/>
      <c r="G261" s="83"/>
      <c r="H261" s="83"/>
      <c r="I261" s="83"/>
      <c r="J261" s="83"/>
      <c r="K261" s="83"/>
      <c r="L261" s="83"/>
      <c r="M261" s="83"/>
      <c r="N261" s="83"/>
      <c r="O261" s="83"/>
      <c r="P261" s="83"/>
      <c r="Q261" s="83"/>
      <c r="R261" s="83"/>
      <c r="S261" s="83"/>
      <c r="T261" s="83"/>
      <c r="U261" s="83"/>
      <c r="V261" s="83"/>
      <c r="W261" s="84"/>
      <c r="X261" s="85"/>
      <c r="Y261" s="84"/>
      <c r="Z261" s="84"/>
      <c r="AA261" s="84"/>
      <c r="AC261" s="77"/>
      <c r="AE261" s="72"/>
      <c r="AF261" s="72"/>
    </row>
    <row r="262" spans="1:34" s="7" customFormat="1" ht="13.95" customHeight="1" thickBot="1">
      <c r="A262" s="645"/>
      <c r="B262" s="58"/>
      <c r="C262" s="82"/>
      <c r="D262" s="83"/>
      <c r="E262" s="83"/>
      <c r="F262" s="83"/>
      <c r="G262" s="83"/>
      <c r="H262" s="83"/>
      <c r="I262" s="83"/>
      <c r="J262" s="83"/>
      <c r="K262" s="83"/>
      <c r="L262" s="83"/>
      <c r="M262" s="83"/>
      <c r="N262" s="83"/>
      <c r="O262" s="83"/>
      <c r="P262" s="83"/>
      <c r="Q262" s="83"/>
      <c r="R262" s="83"/>
      <c r="S262" s="83"/>
      <c r="T262" s="83"/>
      <c r="U262" s="83"/>
      <c r="V262" s="83"/>
      <c r="W262" s="84"/>
      <c r="X262" s="85"/>
      <c r="Y262" s="84"/>
      <c r="Z262" s="84"/>
      <c r="AA262" s="84"/>
      <c r="AC262" s="77"/>
      <c r="AE262" s="72"/>
      <c r="AF262" s="72"/>
    </row>
    <row r="263" spans="1:34" s="7" customFormat="1" ht="17.399999999999999" customHeight="1" thickBot="1">
      <c r="A263" s="645"/>
      <c r="B263" s="58"/>
      <c r="C263" s="82"/>
      <c r="D263" s="83"/>
      <c r="E263" s="740" t="s">
        <v>459</v>
      </c>
      <c r="F263" s="741"/>
      <c r="G263" s="741"/>
      <c r="H263" s="741"/>
      <c r="I263" s="742"/>
      <c r="J263" s="86"/>
      <c r="K263" s="83"/>
      <c r="L263" s="83"/>
      <c r="M263" s="87"/>
      <c r="N263" s="87"/>
      <c r="O263" s="87"/>
      <c r="P263" s="87"/>
      <c r="Q263" s="87"/>
      <c r="R263" s="87"/>
      <c r="S263" s="83"/>
      <c r="T263" s="83"/>
      <c r="Y263" s="751" t="str">
        <f>IF(T269="在籍数","保育従事職員の
配置基準（例外）",IF(T269="定員数","保育従事職員の
配置基準
（原則＝左と同じ）","左下の水色セル
未入力"))</f>
        <v>左下の水色セル
未入力</v>
      </c>
      <c r="Z263" s="752"/>
      <c r="AA263" s="752"/>
      <c r="AB263" s="752"/>
      <c r="AC263" s="753"/>
      <c r="AD263" s="279"/>
      <c r="AE263" s="72"/>
      <c r="AF263" s="72"/>
    </row>
    <row r="264" spans="1:34" s="7" customFormat="1" ht="13.95" customHeight="1">
      <c r="A264" s="645"/>
      <c r="B264" s="58"/>
      <c r="C264" s="82"/>
      <c r="D264" s="83"/>
      <c r="E264" s="743"/>
      <c r="F264" s="744"/>
      <c r="G264" s="744"/>
      <c r="H264" s="744"/>
      <c r="I264" s="745"/>
      <c r="J264" s="86"/>
      <c r="K264" s="83"/>
      <c r="L264" s="83"/>
      <c r="M264" s="760" t="s">
        <v>717</v>
      </c>
      <c r="N264" s="761"/>
      <c r="O264" s="761"/>
      <c r="P264" s="761"/>
      <c r="Q264" s="761"/>
      <c r="R264" s="761"/>
      <c r="S264" s="761"/>
      <c r="T264" s="761"/>
      <c r="U264" s="762"/>
      <c r="Y264" s="754"/>
      <c r="Z264" s="755"/>
      <c r="AA264" s="755"/>
      <c r="AB264" s="755"/>
      <c r="AC264" s="756"/>
      <c r="AD264" s="279"/>
      <c r="AE264" s="72"/>
      <c r="AF264" s="72"/>
    </row>
    <row r="265" spans="1:34" s="7" customFormat="1" ht="28.95" customHeight="1" thickBot="1">
      <c r="A265" s="645"/>
      <c r="B265" s="58"/>
      <c r="C265" s="82"/>
      <c r="D265" s="83"/>
      <c r="E265" s="748"/>
      <c r="F265" s="749"/>
      <c r="G265" s="749"/>
      <c r="H265" s="749"/>
      <c r="I265" s="750"/>
      <c r="J265" s="88"/>
      <c r="K265" s="83"/>
      <c r="L265" s="83"/>
      <c r="M265" s="763"/>
      <c r="N265" s="764"/>
      <c r="O265" s="764"/>
      <c r="P265" s="764"/>
      <c r="Q265" s="764"/>
      <c r="R265" s="764"/>
      <c r="S265" s="764"/>
      <c r="T265" s="764"/>
      <c r="U265" s="765"/>
      <c r="Y265" s="757"/>
      <c r="Z265" s="758"/>
      <c r="AA265" s="758"/>
      <c r="AB265" s="758"/>
      <c r="AC265" s="759"/>
      <c r="AD265" s="279"/>
      <c r="AE265" s="72"/>
      <c r="AF265" s="72"/>
      <c r="AH265" s="7" t="s">
        <v>585</v>
      </c>
    </row>
    <row r="266" spans="1:34" s="7" customFormat="1" ht="21" customHeight="1">
      <c r="A266" s="645"/>
      <c r="B266" s="58"/>
      <c r="C266" s="82"/>
      <c r="D266" s="83"/>
      <c r="E266" s="769">
        <f>IF(L259&lt;U259,U259,L259)</f>
        <v>1</v>
      </c>
      <c r="F266" s="770"/>
      <c r="G266" s="770"/>
      <c r="H266" s="770"/>
      <c r="I266" s="771"/>
      <c r="J266" s="88"/>
      <c r="K266" s="83"/>
      <c r="L266" s="83"/>
      <c r="M266" s="763"/>
      <c r="N266" s="764"/>
      <c r="O266" s="764"/>
      <c r="P266" s="764"/>
      <c r="Q266" s="764"/>
      <c r="R266" s="764"/>
      <c r="S266" s="764"/>
      <c r="T266" s="764"/>
      <c r="U266" s="765"/>
      <c r="Y266" s="772">
        <f>IF(T269="在籍数",U259,E266)</f>
        <v>1</v>
      </c>
      <c r="Z266" s="773"/>
      <c r="AA266" s="773"/>
      <c r="AB266" s="773"/>
      <c r="AC266" s="774"/>
      <c r="AD266" s="280"/>
      <c r="AE266" s="72"/>
      <c r="AF266" s="72"/>
      <c r="AH266" s="7" t="s">
        <v>586</v>
      </c>
    </row>
    <row r="267" spans="1:34" s="7" customFormat="1" ht="13.95" customHeight="1">
      <c r="A267" s="645"/>
      <c r="B267" s="58"/>
      <c r="C267" s="82"/>
      <c r="D267" s="83"/>
      <c r="E267" s="769"/>
      <c r="F267" s="770"/>
      <c r="G267" s="770"/>
      <c r="H267" s="770"/>
      <c r="I267" s="771"/>
      <c r="J267" s="89"/>
      <c r="K267" s="83"/>
      <c r="L267" s="83"/>
      <c r="M267" s="763"/>
      <c r="N267" s="764"/>
      <c r="O267" s="764"/>
      <c r="P267" s="764"/>
      <c r="Q267" s="764"/>
      <c r="R267" s="764"/>
      <c r="S267" s="764"/>
      <c r="T267" s="764"/>
      <c r="U267" s="765"/>
      <c r="Y267" s="772"/>
      <c r="Z267" s="773"/>
      <c r="AA267" s="773"/>
      <c r="AB267" s="773"/>
      <c r="AC267" s="774"/>
      <c r="AD267" s="280"/>
      <c r="AE267" s="190" t="str">
        <f>IF(COUNTIF(T269,"")&gt;=1,"水色セル未入力","")</f>
        <v>水色セル未入力</v>
      </c>
      <c r="AF267" s="72"/>
    </row>
    <row r="268" spans="1:34" s="7" customFormat="1" ht="13.95" customHeight="1" thickBot="1">
      <c r="A268" s="645"/>
      <c r="B268" s="58"/>
      <c r="C268" s="82"/>
      <c r="D268" s="83"/>
      <c r="E268" s="775" t="s">
        <v>191</v>
      </c>
      <c r="F268" s="776"/>
      <c r="G268" s="776"/>
      <c r="H268" s="776"/>
      <c r="I268" s="777"/>
      <c r="J268" s="90"/>
      <c r="K268" s="83"/>
      <c r="L268" s="83"/>
      <c r="M268" s="766"/>
      <c r="N268" s="767"/>
      <c r="O268" s="767"/>
      <c r="P268" s="767"/>
      <c r="Q268" s="767"/>
      <c r="R268" s="767"/>
      <c r="S268" s="767"/>
      <c r="T268" s="767"/>
      <c r="U268" s="768"/>
      <c r="Y268" s="778" t="str">
        <f>IF(T269="在籍数","（在籍数（④）による算定）",E268)</f>
        <v>（③と④とを比較して多い方）</v>
      </c>
      <c r="Z268" s="779"/>
      <c r="AA268" s="779"/>
      <c r="AB268" s="779"/>
      <c r="AC268" s="780"/>
      <c r="AD268" s="281"/>
      <c r="AE268" s="72"/>
      <c r="AF268" s="72"/>
    </row>
    <row r="269" spans="1:34" s="7" customFormat="1" ht="13.95" customHeight="1" thickBot="1">
      <c r="A269" s="645"/>
      <c r="B269" s="58"/>
      <c r="C269" s="82"/>
      <c r="D269" s="83"/>
      <c r="E269" s="781" t="s">
        <v>4</v>
      </c>
      <c r="F269" s="782"/>
      <c r="G269" s="782"/>
      <c r="H269" s="782"/>
      <c r="I269" s="783"/>
      <c r="J269" s="83"/>
      <c r="K269" s="83"/>
      <c r="L269" s="83"/>
      <c r="M269" s="87"/>
      <c r="N269" s="87"/>
      <c r="O269" s="87"/>
      <c r="P269" s="87"/>
      <c r="Q269" s="87"/>
      <c r="R269" s="87"/>
      <c r="S269" s="83"/>
      <c r="T269" s="784"/>
      <c r="U269" s="785"/>
      <c r="Y269" s="824" t="str">
        <f>IF(T269="はい","　　　　　…　⑤",E269)</f>
        <v>　　　　　…　⑤</v>
      </c>
      <c r="Z269" s="825"/>
      <c r="AA269" s="825"/>
      <c r="AB269" s="825"/>
      <c r="AC269" s="826"/>
      <c r="AD269" s="282"/>
      <c r="AE269" s="72"/>
      <c r="AF269" s="72"/>
      <c r="AH269" s="8"/>
    </row>
    <row r="270" spans="1:34" s="7" customFormat="1" ht="26.25" customHeight="1">
      <c r="A270" s="645"/>
      <c r="B270" s="58"/>
      <c r="C270" s="82"/>
      <c r="D270" s="83"/>
      <c r="E270" s="83"/>
      <c r="F270" s="83"/>
      <c r="G270" s="83"/>
      <c r="H270" s="83"/>
      <c r="I270" s="83"/>
      <c r="J270" s="83"/>
      <c r="K270" s="83"/>
      <c r="L270" s="83"/>
      <c r="M270" s="83"/>
      <c r="N270" s="83"/>
      <c r="O270" s="83"/>
      <c r="P270" s="83"/>
      <c r="Q270" s="83"/>
      <c r="R270" s="83"/>
      <c r="S270" s="83"/>
      <c r="T270" s="786"/>
      <c r="U270" s="787"/>
      <c r="V270" s="83"/>
      <c r="W270" s="84"/>
      <c r="X270" s="85"/>
      <c r="Z270" s="8"/>
      <c r="AC270" s="91"/>
      <c r="AE270" s="72"/>
      <c r="AF270" s="72"/>
      <c r="AH270" s="8"/>
    </row>
    <row r="271" spans="1:34" s="7" customFormat="1" ht="26.25" customHeight="1">
      <c r="A271" s="645"/>
      <c r="B271" s="58"/>
      <c r="C271" s="82"/>
      <c r="D271" s="83"/>
      <c r="E271" s="83"/>
      <c r="F271" s="83"/>
      <c r="G271" s="83"/>
      <c r="H271" s="83"/>
      <c r="I271" s="83"/>
      <c r="J271" s="83"/>
      <c r="K271" s="83"/>
      <c r="L271" s="83"/>
      <c r="M271" s="83"/>
      <c r="N271" s="83"/>
      <c r="O271" s="83"/>
      <c r="P271" s="83"/>
      <c r="Q271" s="83"/>
      <c r="R271" s="83"/>
      <c r="S271" s="83"/>
      <c r="T271" s="83"/>
      <c r="U271" s="83"/>
      <c r="V271" s="83"/>
      <c r="W271" s="84"/>
      <c r="X271" s="85"/>
      <c r="Y271" s="84"/>
      <c r="Z271" s="84"/>
      <c r="AA271" s="84"/>
      <c r="AC271" s="77"/>
      <c r="AE271" s="72"/>
      <c r="AF271" s="72"/>
      <c r="AH271" s="8"/>
    </row>
    <row r="272" spans="1:34" s="7" customFormat="1" ht="26.25" customHeight="1">
      <c r="A272" s="645"/>
      <c r="B272" s="535" t="str">
        <f>"　２　保育従事職員の配置状況（"&amp;AC4&amp;"現在、在籍する職員の内訳を記入してください。）"</f>
        <v>　２　保育従事職員の配置状況（令和7年10月1日現在、在籍する職員の内訳を記入してください。）</v>
      </c>
      <c r="C272" s="536"/>
      <c r="D272" s="536"/>
      <c r="E272" s="536"/>
      <c r="F272" s="536"/>
      <c r="G272" s="536"/>
      <c r="H272" s="536"/>
      <c r="I272" s="536"/>
      <c r="J272" s="536"/>
      <c r="K272" s="536"/>
      <c r="L272" s="536"/>
      <c r="M272" s="536"/>
      <c r="N272" s="536"/>
      <c r="O272" s="536"/>
      <c r="P272" s="536"/>
      <c r="Q272" s="536"/>
      <c r="R272" s="536"/>
      <c r="S272" s="536"/>
      <c r="T272" s="536"/>
      <c r="U272" s="536"/>
      <c r="V272" s="536"/>
      <c r="W272" s="536"/>
      <c r="X272" s="536"/>
      <c r="Y272" s="536"/>
      <c r="Z272" s="536"/>
      <c r="AA272" s="536"/>
      <c r="AB272" s="536"/>
      <c r="AC272" s="77"/>
      <c r="AE272" s="72"/>
      <c r="AF272" s="72"/>
      <c r="AH272" s="8"/>
    </row>
    <row r="273" spans="1:36" s="7" customFormat="1" ht="26.25" customHeight="1">
      <c r="A273" s="645"/>
      <c r="B273" s="92"/>
      <c r="C273" s="538" t="s">
        <v>576</v>
      </c>
      <c r="D273" s="538"/>
      <c r="E273" s="538"/>
      <c r="F273" s="538"/>
      <c r="G273" s="538"/>
      <c r="H273" s="538"/>
      <c r="I273" s="538"/>
      <c r="J273" s="538"/>
      <c r="K273" s="538"/>
      <c r="L273" s="538"/>
      <c r="M273" s="538"/>
      <c r="N273" s="538"/>
      <c r="O273" s="538"/>
      <c r="P273" s="538"/>
      <c r="Q273" s="538"/>
      <c r="R273" s="538"/>
      <c r="S273" s="538"/>
      <c r="T273" s="538"/>
      <c r="U273" s="538"/>
      <c r="V273" s="538"/>
      <c r="W273" s="538"/>
      <c r="X273" s="538"/>
      <c r="Y273" s="538"/>
      <c r="Z273" s="538"/>
      <c r="AA273" s="538"/>
      <c r="AB273" s="538"/>
      <c r="AC273" s="77"/>
      <c r="AE273" s="72"/>
      <c r="AF273" s="72"/>
      <c r="AH273" s="8"/>
    </row>
    <row r="274" spans="1:36" s="7" customFormat="1" ht="26.25" customHeight="1">
      <c r="A274" s="645"/>
      <c r="B274" s="92"/>
      <c r="C274" s="93"/>
      <c r="D274" s="93"/>
      <c r="E274" s="538" t="s">
        <v>686</v>
      </c>
      <c r="F274" s="538"/>
      <c r="G274" s="538"/>
      <c r="H274" s="538"/>
      <c r="I274" s="538"/>
      <c r="J274" s="538"/>
      <c r="K274" s="538"/>
      <c r="L274" s="538"/>
      <c r="M274" s="538"/>
      <c r="N274" s="538"/>
      <c r="O274" s="538"/>
      <c r="P274" s="538"/>
      <c r="Q274" s="538"/>
      <c r="R274" s="538"/>
      <c r="S274" s="538"/>
      <c r="T274" s="538"/>
      <c r="U274" s="538"/>
      <c r="V274" s="538"/>
      <c r="W274" s="538"/>
      <c r="X274" s="538"/>
      <c r="Y274" s="538"/>
      <c r="Z274" s="538"/>
      <c r="AA274" s="538"/>
      <c r="AB274" s="538"/>
      <c r="AC274" s="77"/>
      <c r="AE274" s="72"/>
      <c r="AF274" s="72"/>
      <c r="AH274" s="8"/>
    </row>
    <row r="275" spans="1:36" s="7" customFormat="1" ht="36" customHeight="1">
      <c r="A275" s="645"/>
      <c r="B275" s="92"/>
      <c r="C275" s="93"/>
      <c r="D275" s="93"/>
      <c r="E275" s="538" t="s">
        <v>387</v>
      </c>
      <c r="F275" s="538"/>
      <c r="G275" s="538"/>
      <c r="H275" s="538"/>
      <c r="I275" s="538"/>
      <c r="J275" s="538"/>
      <c r="K275" s="538"/>
      <c r="L275" s="538"/>
      <c r="M275" s="538"/>
      <c r="N275" s="538"/>
      <c r="O275" s="538"/>
      <c r="P275" s="538"/>
      <c r="Q275" s="538"/>
      <c r="R275" s="538"/>
      <c r="S275" s="538"/>
      <c r="T275" s="538"/>
      <c r="U275" s="538"/>
      <c r="V275" s="538"/>
      <c r="W275" s="538"/>
      <c r="X275" s="538"/>
      <c r="Y275" s="538"/>
      <c r="Z275" s="538"/>
      <c r="AA275" s="538"/>
      <c r="AB275" s="538"/>
      <c r="AC275" s="77"/>
      <c r="AE275" s="72"/>
      <c r="AF275" s="72"/>
      <c r="AH275" s="8"/>
    </row>
    <row r="276" spans="1:36" s="7" customFormat="1" ht="30" customHeight="1">
      <c r="A276" s="645"/>
      <c r="B276" s="92"/>
      <c r="C276" s="726" t="s">
        <v>563</v>
      </c>
      <c r="D276" s="726"/>
      <c r="E276" s="726"/>
      <c r="F276" s="726"/>
      <c r="G276" s="726"/>
      <c r="H276" s="726"/>
      <c r="I276" s="726"/>
      <c r="J276" s="726"/>
      <c r="K276" s="726"/>
      <c r="L276" s="726"/>
      <c r="M276" s="726"/>
      <c r="N276" s="726"/>
      <c r="O276" s="726"/>
      <c r="P276" s="726"/>
      <c r="Q276" s="726"/>
      <c r="R276" s="726"/>
      <c r="S276" s="726"/>
      <c r="T276" s="726"/>
      <c r="U276" s="726"/>
      <c r="V276" s="726"/>
      <c r="W276" s="726"/>
      <c r="X276" s="726"/>
      <c r="Y276" s="726"/>
      <c r="Z276" s="726"/>
      <c r="AA276" s="726"/>
      <c r="AB276" s="726"/>
      <c r="AC276" s="77"/>
      <c r="AE276" s="72"/>
      <c r="AF276" s="72"/>
      <c r="AH276" s="8"/>
    </row>
    <row r="277" spans="1:36" s="7" customFormat="1" ht="15" customHeight="1" thickBot="1">
      <c r="A277" s="645"/>
      <c r="B277" s="94" t="s">
        <v>152</v>
      </c>
      <c r="C277" s="726"/>
      <c r="D277" s="726"/>
      <c r="E277" s="726"/>
      <c r="F277" s="726"/>
      <c r="G277" s="726"/>
      <c r="H277" s="726"/>
      <c r="I277" s="726"/>
      <c r="J277" s="726"/>
      <c r="K277" s="726"/>
      <c r="L277" s="726"/>
      <c r="M277" s="726"/>
      <c r="N277" s="726"/>
      <c r="O277" s="726"/>
      <c r="P277" s="726"/>
      <c r="Q277" s="726"/>
      <c r="R277" s="726"/>
      <c r="S277" s="726"/>
      <c r="T277" s="726"/>
      <c r="U277" s="726"/>
      <c r="V277" s="726"/>
      <c r="W277" s="726"/>
      <c r="X277" s="726"/>
      <c r="Y277" s="726"/>
      <c r="Z277" s="726"/>
      <c r="AA277" s="726"/>
      <c r="AB277" s="726"/>
      <c r="AC277" s="77"/>
      <c r="AE277" s="72"/>
      <c r="AF277" s="72"/>
      <c r="AH277" s="8"/>
    </row>
    <row r="278" spans="1:36" s="7" customFormat="1" ht="15" customHeight="1">
      <c r="A278" s="645"/>
      <c r="B278" s="58"/>
      <c r="C278" s="727"/>
      <c r="D278" s="728"/>
      <c r="E278" s="728"/>
      <c r="F278" s="729"/>
      <c r="G278" s="736" t="s">
        <v>373</v>
      </c>
      <c r="H278" s="698"/>
      <c r="I278" s="698"/>
      <c r="J278" s="698"/>
      <c r="K278" s="698"/>
      <c r="L278" s="698"/>
      <c r="M278" s="698"/>
      <c r="N278" s="699"/>
      <c r="O278" s="651" t="s">
        <v>379</v>
      </c>
      <c r="P278" s="700"/>
      <c r="Q278" s="700"/>
      <c r="R278" s="701"/>
      <c r="S278" s="651" t="s">
        <v>378</v>
      </c>
      <c r="T278" s="700"/>
      <c r="U278" s="701"/>
      <c r="V278" s="704" t="s">
        <v>500</v>
      </c>
      <c r="W278" s="704"/>
      <c r="X278" s="705"/>
      <c r="Y278" s="86"/>
      <c r="Z278" s="740" t="s">
        <v>664</v>
      </c>
      <c r="AA278" s="741"/>
      <c r="AB278" s="741"/>
      <c r="AC278" s="742"/>
      <c r="AD278" s="283"/>
      <c r="AE278" s="72"/>
      <c r="AF278" s="72"/>
      <c r="AH278" s="8"/>
    </row>
    <row r="279" spans="1:36" s="7" customFormat="1" ht="26.25" customHeight="1">
      <c r="A279" s="645"/>
      <c r="B279" s="58"/>
      <c r="C279" s="730"/>
      <c r="D279" s="731"/>
      <c r="E279" s="731"/>
      <c r="F279" s="732"/>
      <c r="G279" s="746" t="s">
        <v>381</v>
      </c>
      <c r="H279" s="746"/>
      <c r="I279" s="715" t="s">
        <v>374</v>
      </c>
      <c r="J279" s="747"/>
      <c r="K279" s="712" t="s">
        <v>375</v>
      </c>
      <c r="L279" s="628"/>
      <c r="M279" s="715" t="s">
        <v>216</v>
      </c>
      <c r="N279" s="716"/>
      <c r="O279" s="718" t="s">
        <v>146</v>
      </c>
      <c r="P279" s="366"/>
      <c r="Q279" s="720" t="s">
        <v>380</v>
      </c>
      <c r="R279" s="721"/>
      <c r="S279" s="672"/>
      <c r="T279" s="468"/>
      <c r="U279" s="737"/>
      <c r="V279" s="738"/>
      <c r="W279" s="738"/>
      <c r="X279" s="739"/>
      <c r="Y279" s="86"/>
      <c r="Z279" s="743"/>
      <c r="AA279" s="744"/>
      <c r="AB279" s="744"/>
      <c r="AC279" s="745"/>
      <c r="AD279" s="283"/>
      <c r="AE279" s="72"/>
      <c r="AF279" s="72"/>
      <c r="AH279" s="8"/>
    </row>
    <row r="280" spans="1:36" s="7" customFormat="1" ht="19.5" customHeight="1" thickBot="1">
      <c r="A280" s="645"/>
      <c r="B280" s="58"/>
      <c r="C280" s="733"/>
      <c r="D280" s="734"/>
      <c r="E280" s="734"/>
      <c r="F280" s="735"/>
      <c r="G280" s="746"/>
      <c r="H280" s="746"/>
      <c r="I280" s="676"/>
      <c r="J280" s="677"/>
      <c r="K280" s="713"/>
      <c r="L280" s="714"/>
      <c r="M280" s="676"/>
      <c r="N280" s="717"/>
      <c r="O280" s="670"/>
      <c r="P280" s="719"/>
      <c r="Q280" s="722"/>
      <c r="R280" s="723"/>
      <c r="S280" s="672"/>
      <c r="T280" s="468"/>
      <c r="U280" s="737"/>
      <c r="V280" s="738"/>
      <c r="W280" s="738"/>
      <c r="X280" s="739"/>
      <c r="Y280" s="86"/>
      <c r="Z280" s="743"/>
      <c r="AA280" s="744"/>
      <c r="AB280" s="744"/>
      <c r="AC280" s="745"/>
      <c r="AD280" s="283"/>
      <c r="AE280" s="72"/>
      <c r="AF280" s="72"/>
      <c r="AH280" s="8"/>
    </row>
    <row r="281" spans="1:36" s="7" customFormat="1" ht="28.5" customHeight="1" thickBot="1">
      <c r="A281" s="645"/>
      <c r="B281" s="58"/>
      <c r="C281" s="683" t="s">
        <v>43</v>
      </c>
      <c r="D281" s="684"/>
      <c r="E281" s="724" t="s">
        <v>384</v>
      </c>
      <c r="F281" s="725"/>
      <c r="G281" s="96">
        <f>I281+K281+M281</f>
        <v>0</v>
      </c>
      <c r="H281" s="95" t="s">
        <v>76</v>
      </c>
      <c r="I281" s="171"/>
      <c r="J281" s="97" t="s">
        <v>144</v>
      </c>
      <c r="K281" s="2"/>
      <c r="L281" s="98" t="s">
        <v>144</v>
      </c>
      <c r="M281" s="2"/>
      <c r="N281" s="98" t="s">
        <v>193</v>
      </c>
      <c r="O281" s="3"/>
      <c r="P281" s="98" t="s">
        <v>76</v>
      </c>
      <c r="Q281" s="2"/>
      <c r="R281" s="99" t="s">
        <v>193</v>
      </c>
      <c r="S281" s="683">
        <f>G281+O281</f>
        <v>0</v>
      </c>
      <c r="T281" s="684"/>
      <c r="U281" s="99" t="s">
        <v>193</v>
      </c>
      <c r="V281" s="685"/>
      <c r="W281" s="685"/>
      <c r="X281" s="100" t="s">
        <v>377</v>
      </c>
      <c r="Y281" s="86"/>
      <c r="Z281" s="743"/>
      <c r="AA281" s="744"/>
      <c r="AB281" s="744"/>
      <c r="AC281" s="745"/>
      <c r="AD281" s="283"/>
      <c r="AE281" s="72" t="str">
        <f>IF(COUNTIF(I281,"")&gt;=1,"未入力","")</f>
        <v>未入力</v>
      </c>
      <c r="AF281" s="72" t="str">
        <f>IF(COUNTIF(V281,"")&gt;=1,"未入力","")</f>
        <v>未入力</v>
      </c>
      <c r="AG281" s="101"/>
      <c r="AH281" s="8"/>
    </row>
    <row r="282" spans="1:36" s="7" customFormat="1" ht="31.95" customHeight="1" thickBot="1">
      <c r="A282" s="645"/>
      <c r="B282" s="58"/>
      <c r="C282" s="19"/>
      <c r="D282" s="19"/>
      <c r="E282" s="62"/>
      <c r="F282" s="62"/>
      <c r="G282" s="62"/>
      <c r="H282" s="62"/>
      <c r="I282" s="62"/>
      <c r="J282" s="62"/>
      <c r="K282" s="62"/>
      <c r="L282" s="62"/>
      <c r="M282" s="62"/>
      <c r="N282" s="62"/>
      <c r="O282" s="62"/>
      <c r="P282" s="62"/>
      <c r="Q282" s="62"/>
      <c r="R282" s="62"/>
      <c r="S282" s="62"/>
      <c r="T282" s="62"/>
      <c r="U282" s="62"/>
      <c r="V282" s="62"/>
      <c r="W282" s="62"/>
      <c r="X282" s="102"/>
      <c r="Y282" s="102"/>
      <c r="Z282" s="686" t="s">
        <v>145</v>
      </c>
      <c r="AA282" s="687"/>
      <c r="AB282" s="687"/>
      <c r="AC282" s="688"/>
      <c r="AD282" s="284"/>
      <c r="AE282" s="72"/>
      <c r="AF282" s="72"/>
      <c r="AG282" s="101"/>
      <c r="AH282" s="8"/>
    </row>
    <row r="283" spans="1:36" s="7" customFormat="1" ht="25.95" customHeight="1">
      <c r="A283" s="645"/>
      <c r="B283" s="58"/>
      <c r="C283" s="689"/>
      <c r="D283" s="690"/>
      <c r="E283" s="690"/>
      <c r="F283" s="691"/>
      <c r="G283" s="695" t="s">
        <v>373</v>
      </c>
      <c r="H283" s="695"/>
      <c r="I283" s="696"/>
      <c r="J283" s="696"/>
      <c r="K283" s="696"/>
      <c r="L283" s="696"/>
      <c r="M283" s="696"/>
      <c r="N283" s="696"/>
      <c r="O283" s="697" t="s">
        <v>379</v>
      </c>
      <c r="P283" s="698"/>
      <c r="Q283" s="698"/>
      <c r="R283" s="699"/>
      <c r="S283" s="651" t="s">
        <v>386</v>
      </c>
      <c r="T283" s="700"/>
      <c r="U283" s="701"/>
      <c r="V283" s="703" t="s">
        <v>382</v>
      </c>
      <c r="W283" s="704"/>
      <c r="X283" s="705"/>
      <c r="Y283" s="103"/>
      <c r="Z283" s="709" t="e">
        <f>S281+V286</f>
        <v>#DIV/0!</v>
      </c>
      <c r="AA283" s="710"/>
      <c r="AB283" s="710"/>
      <c r="AC283" s="711"/>
      <c r="AD283" s="285"/>
      <c r="AE283" s="72"/>
      <c r="AF283" s="72"/>
      <c r="AH283" s="8"/>
      <c r="AI283" s="365"/>
      <c r="AJ283" s="365"/>
    </row>
    <row r="284" spans="1:36" s="7" customFormat="1" ht="46.5" customHeight="1" thickBot="1">
      <c r="A284" s="645"/>
      <c r="B284" s="58"/>
      <c r="C284" s="692"/>
      <c r="D284" s="693"/>
      <c r="E284" s="693"/>
      <c r="F284" s="694"/>
      <c r="G284" s="676" t="s">
        <v>385</v>
      </c>
      <c r="H284" s="677"/>
      <c r="I284" s="676" t="s">
        <v>383</v>
      </c>
      <c r="J284" s="677"/>
      <c r="K284" s="676" t="s">
        <v>375</v>
      </c>
      <c r="L284" s="678"/>
      <c r="M284" s="679" t="s">
        <v>216</v>
      </c>
      <c r="N284" s="680"/>
      <c r="O284" s="681" t="s">
        <v>147</v>
      </c>
      <c r="P284" s="681"/>
      <c r="Q284" s="660" t="s">
        <v>380</v>
      </c>
      <c r="R284" s="682"/>
      <c r="S284" s="653"/>
      <c r="T284" s="681"/>
      <c r="U284" s="702"/>
      <c r="V284" s="706"/>
      <c r="W284" s="707"/>
      <c r="X284" s="708"/>
      <c r="Y284" s="103"/>
      <c r="Z284" s="709"/>
      <c r="AA284" s="710"/>
      <c r="AB284" s="710"/>
      <c r="AC284" s="711"/>
      <c r="AD284" s="285"/>
      <c r="AE284" s="72"/>
      <c r="AF284" s="72"/>
      <c r="AH284" s="8"/>
    </row>
    <row r="285" spans="1:36" s="7" customFormat="1" ht="25.5" customHeight="1" thickBot="1">
      <c r="A285" s="645"/>
      <c r="B285" s="58"/>
      <c r="C285" s="651" t="s">
        <v>549</v>
      </c>
      <c r="D285" s="652"/>
      <c r="E285" s="655" t="s">
        <v>384</v>
      </c>
      <c r="F285" s="656"/>
      <c r="G285" s="7">
        <f>I285+K285+M285</f>
        <v>0</v>
      </c>
      <c r="H285" s="104" t="s">
        <v>76</v>
      </c>
      <c r="I285" s="4"/>
      <c r="J285" s="105" t="s">
        <v>193</v>
      </c>
      <c r="K285" s="5"/>
      <c r="L285" s="104" t="s">
        <v>193</v>
      </c>
      <c r="M285" s="4"/>
      <c r="N285" s="106" t="s">
        <v>144</v>
      </c>
      <c r="O285" s="4"/>
      <c r="P285" s="107" t="s">
        <v>193</v>
      </c>
      <c r="Q285" s="5"/>
      <c r="R285" s="106" t="s">
        <v>193</v>
      </c>
      <c r="S285" s="672">
        <f>G285+O285</f>
        <v>0</v>
      </c>
      <c r="T285" s="468"/>
      <c r="U285" s="106" t="s">
        <v>144</v>
      </c>
      <c r="V285" s="673"/>
      <c r="W285" s="674"/>
      <c r="X285" s="675"/>
      <c r="Y285" s="108"/>
      <c r="Z285" s="657" t="s">
        <v>376</v>
      </c>
      <c r="AA285" s="658"/>
      <c r="AB285" s="658"/>
      <c r="AC285" s="659"/>
      <c r="AD285" s="286"/>
      <c r="AE285" s="72"/>
      <c r="AF285" s="72"/>
      <c r="AH285" s="8"/>
    </row>
    <row r="286" spans="1:36" s="7" customFormat="1" ht="48.6" customHeight="1" thickBot="1">
      <c r="A286" s="645"/>
      <c r="B286" s="58"/>
      <c r="C286" s="653"/>
      <c r="D286" s="654"/>
      <c r="E286" s="660" t="s">
        <v>721</v>
      </c>
      <c r="F286" s="661"/>
      <c r="G286" s="662"/>
      <c r="H286" s="663"/>
      <c r="I286" s="664" t="s">
        <v>192</v>
      </c>
      <c r="J286" s="664"/>
      <c r="K286" s="664"/>
      <c r="L286" s="664"/>
      <c r="M286" s="664"/>
      <c r="N286" s="665"/>
      <c r="O286" s="666"/>
      <c r="P286" s="667"/>
      <c r="Q286" s="667"/>
      <c r="R286" s="109" t="s">
        <v>192</v>
      </c>
      <c r="S286" s="668">
        <f>G286+O286</f>
        <v>0</v>
      </c>
      <c r="T286" s="669"/>
      <c r="U286" s="110" t="s">
        <v>377</v>
      </c>
      <c r="V286" s="670" t="e">
        <f>IF(IF(MOD(S286/V281,1)=0,ROUNDDOWN(S286/V281,0)-1,ROUNDDOWN(S286/V281,0))&lt;0,IF(MOD(S286/V281,1)=0,ROUNDDOWN(S286/V281,0)-1,ROUNDDOWN(S286/V281,0))+1,IF(MOD(S286/V281,1)=0,ROUNDDOWN(S286/V281,0)-1,ROUNDDOWN(S286/V281,0)))</f>
        <v>#DIV/0!</v>
      </c>
      <c r="W286" s="671"/>
      <c r="X286" s="111" t="s">
        <v>144</v>
      </c>
      <c r="Z286" s="10"/>
      <c r="AA286" s="112"/>
      <c r="AB286" s="112"/>
      <c r="AC286" s="113"/>
      <c r="AD286" s="112"/>
      <c r="AE286" s="72"/>
      <c r="AF286" s="72"/>
      <c r="AH286" s="8"/>
    </row>
    <row r="287" spans="1:36" s="7" customFormat="1" ht="21.75" customHeight="1">
      <c r="A287" s="645"/>
      <c r="B287" s="58"/>
      <c r="C287" s="365"/>
      <c r="D287" s="365"/>
      <c r="E287" s="365"/>
      <c r="F287" s="546"/>
      <c r="G287" s="546"/>
      <c r="H287" s="546"/>
      <c r="I287" s="546"/>
      <c r="J287" s="546"/>
      <c r="K287" s="546"/>
      <c r="L287" s="546"/>
      <c r="M287" s="546"/>
      <c r="N287" s="62"/>
      <c r="O287" s="10"/>
      <c r="AC287" s="73"/>
      <c r="AD287" s="10"/>
      <c r="AE287" s="72"/>
      <c r="AF287" s="72"/>
      <c r="AH287" s="8"/>
    </row>
    <row r="288" spans="1:36" s="7" customFormat="1" ht="17.25" customHeight="1">
      <c r="A288" s="645"/>
      <c r="B288" s="58"/>
      <c r="C288" s="8"/>
      <c r="D288" s="11"/>
      <c r="E288" s="11"/>
      <c r="F288" s="11"/>
      <c r="G288" s="11"/>
      <c r="H288" s="11"/>
      <c r="I288" s="11"/>
      <c r="J288" s="11"/>
      <c r="K288" s="11"/>
      <c r="L288" s="11"/>
      <c r="M288" s="16"/>
      <c r="N288" s="16"/>
      <c r="O288" s="81"/>
      <c r="P288" s="81"/>
      <c r="Q288" s="8"/>
      <c r="R288" s="11"/>
      <c r="S288" s="11"/>
      <c r="T288" s="11"/>
      <c r="U288" s="11"/>
      <c r="V288" s="11"/>
      <c r="W288" s="11"/>
      <c r="X288" s="11"/>
      <c r="Y288" s="11"/>
      <c r="Z288" s="11"/>
      <c r="AA288" s="11"/>
      <c r="AB288" s="16"/>
      <c r="AC288" s="114"/>
      <c r="AD288" s="74"/>
      <c r="AE288" s="72"/>
      <c r="AF288" s="72"/>
      <c r="AH288" s="8"/>
    </row>
    <row r="289" spans="1:36" s="7" customFormat="1" ht="17.25" customHeight="1">
      <c r="A289" s="645"/>
      <c r="B289" s="535" t="s">
        <v>119</v>
      </c>
      <c r="C289" s="536"/>
      <c r="D289" s="536"/>
      <c r="E289" s="536"/>
      <c r="F289" s="536"/>
      <c r="G289" s="536"/>
      <c r="H289" s="536"/>
      <c r="I289" s="536"/>
      <c r="J289" s="536"/>
      <c r="K289" s="536"/>
      <c r="L289" s="536"/>
      <c r="M289" s="536"/>
      <c r="N289" s="536"/>
      <c r="O289" s="536"/>
      <c r="P289" s="536"/>
      <c r="Q289" s="536"/>
      <c r="R289" s="536"/>
      <c r="S289" s="536"/>
      <c r="T289" s="536"/>
      <c r="U289" s="536"/>
      <c r="V289" s="536"/>
      <c r="W289" s="536"/>
      <c r="X289" s="536"/>
      <c r="Y289" s="536"/>
      <c r="Z289" s="536"/>
      <c r="AA289" s="536"/>
      <c r="AB289" s="536"/>
      <c r="AC289" s="537"/>
      <c r="AD289" s="267"/>
      <c r="AE289" s="72"/>
      <c r="AF289" s="72"/>
      <c r="AH289" s="8"/>
    </row>
    <row r="290" spans="1:36" s="7" customFormat="1" ht="39" customHeight="1" thickBot="1">
      <c r="A290" s="645"/>
      <c r="B290" s="115"/>
      <c r="C290" s="538" t="s">
        <v>591</v>
      </c>
      <c r="D290" s="538"/>
      <c r="E290" s="538"/>
      <c r="F290" s="538"/>
      <c r="G290" s="538"/>
      <c r="H290" s="538"/>
      <c r="I290" s="538"/>
      <c r="J290" s="538"/>
      <c r="K290" s="538"/>
      <c r="L290" s="538"/>
      <c r="M290" s="538"/>
      <c r="N290" s="538"/>
      <c r="O290" s="538"/>
      <c r="P290" s="538"/>
      <c r="Q290" s="538"/>
      <c r="R290" s="538"/>
      <c r="S290" s="538"/>
      <c r="T290" s="538"/>
      <c r="U290" s="538"/>
      <c r="V290" s="538"/>
      <c r="W290" s="115"/>
      <c r="X290" s="115"/>
      <c r="Y290" s="115"/>
      <c r="Z290" s="115"/>
      <c r="AA290" s="115"/>
      <c r="AB290" s="115"/>
      <c r="AC290" s="116"/>
      <c r="AD290" s="115"/>
      <c r="AE290" s="72"/>
      <c r="AF290" s="72"/>
      <c r="AH290" s="8"/>
    </row>
    <row r="291" spans="1:36" s="7" customFormat="1" ht="17.25" customHeight="1" thickBot="1">
      <c r="A291" s="645"/>
      <c r="B291" s="58"/>
      <c r="C291" s="117" t="s">
        <v>194</v>
      </c>
      <c r="D291" s="117"/>
      <c r="E291" s="117"/>
      <c r="F291" s="117"/>
      <c r="G291" s="117"/>
      <c r="H291" s="117"/>
      <c r="I291" s="117"/>
      <c r="J291" s="117"/>
      <c r="K291" s="117"/>
      <c r="L291" s="117"/>
      <c r="M291" s="117"/>
      <c r="N291" s="117"/>
      <c r="O291" s="117"/>
      <c r="P291" s="117"/>
      <c r="Q291" s="117"/>
      <c r="R291" s="117"/>
      <c r="S291" s="117"/>
      <c r="T291" s="117"/>
      <c r="U291" s="117"/>
      <c r="V291" s="117"/>
      <c r="W291" s="117"/>
      <c r="Y291" s="539" t="e">
        <f>IF(T269="在籍数",IF(Y266&lt;=Z283,"適","不適"),IF(E266&lt;=Z283,"適","不適"))</f>
        <v>#DIV/0!</v>
      </c>
      <c r="Z291" s="540"/>
      <c r="AA291" s="117"/>
      <c r="AB291" s="117"/>
      <c r="AC291" s="118"/>
      <c r="AD291" s="117"/>
      <c r="AE291" s="72"/>
      <c r="AF291" s="72"/>
      <c r="AH291" s="8"/>
    </row>
    <row r="292" spans="1:36" s="7" customFormat="1" ht="17.25" customHeight="1">
      <c r="A292" s="645"/>
      <c r="B292" s="58"/>
      <c r="C292" s="541" t="e">
        <f>IF(Y291="適","","配置基準を満たしていません。直ちに改善を図るとともに、その状況を別紙2に記入し添付してください。")</f>
        <v>#DIV/0!</v>
      </c>
      <c r="D292" s="541"/>
      <c r="E292" s="541"/>
      <c r="F292" s="541"/>
      <c r="G292" s="541"/>
      <c r="H292" s="541"/>
      <c r="I292" s="541"/>
      <c r="J292" s="541"/>
      <c r="K292" s="541"/>
      <c r="L292" s="541"/>
      <c r="M292" s="541"/>
      <c r="N292" s="541"/>
      <c r="O292" s="541"/>
      <c r="P292" s="541"/>
      <c r="Q292" s="541"/>
      <c r="R292" s="541"/>
      <c r="S292" s="541"/>
      <c r="T292" s="541"/>
      <c r="U292" s="541"/>
      <c r="V292" s="541"/>
      <c r="W292" s="541"/>
      <c r="X292" s="541"/>
      <c r="Y292" s="541"/>
      <c r="Z292" s="541"/>
      <c r="AA292" s="541"/>
      <c r="AB292" s="541"/>
      <c r="AC292" s="542"/>
      <c r="AD292" s="268"/>
      <c r="AE292" s="72"/>
      <c r="AF292" s="72"/>
      <c r="AH292" s="8"/>
      <c r="AJ292" s="119"/>
    </row>
    <row r="293" spans="1:36" s="7" customFormat="1" ht="39" customHeight="1" thickBot="1">
      <c r="A293" s="645"/>
      <c r="B293" s="58"/>
      <c r="C293" s="538" t="s">
        <v>592</v>
      </c>
      <c r="D293" s="538"/>
      <c r="E293" s="538"/>
      <c r="F293" s="538"/>
      <c r="G293" s="538"/>
      <c r="H293" s="538"/>
      <c r="I293" s="538"/>
      <c r="J293" s="538"/>
      <c r="K293" s="538"/>
      <c r="L293" s="538"/>
      <c r="M293" s="538"/>
      <c r="N293" s="538"/>
      <c r="O293" s="538"/>
      <c r="P293" s="538"/>
      <c r="Q293" s="538"/>
      <c r="R293" s="538"/>
      <c r="S293" s="538"/>
      <c r="T293" s="538"/>
      <c r="U293" s="538"/>
      <c r="V293" s="538"/>
      <c r="W293" s="75"/>
      <c r="X293" s="75"/>
      <c r="Y293" s="75"/>
      <c r="Z293" s="75"/>
      <c r="AA293" s="75"/>
      <c r="AB293" s="75"/>
      <c r="AC293" s="120"/>
      <c r="AD293" s="75"/>
      <c r="AE293" s="72"/>
      <c r="AF293" s="72"/>
      <c r="AH293" s="8"/>
    </row>
    <row r="294" spans="1:36" s="7" customFormat="1" ht="17.25" customHeight="1" thickBot="1">
      <c r="A294" s="645"/>
      <c r="B294" s="58"/>
      <c r="C294" s="543" t="s">
        <v>391</v>
      </c>
      <c r="D294" s="543"/>
      <c r="E294" s="543"/>
      <c r="F294" s="543"/>
      <c r="G294" s="543"/>
      <c r="H294" s="543"/>
      <c r="I294" s="543"/>
      <c r="J294" s="543"/>
      <c r="K294" s="543"/>
      <c r="L294" s="543"/>
      <c r="M294" s="543"/>
      <c r="N294" s="543"/>
      <c r="O294" s="543"/>
      <c r="P294" s="543"/>
      <c r="Q294" s="543"/>
      <c r="R294" s="543"/>
      <c r="S294" s="543"/>
      <c r="T294" s="543"/>
      <c r="U294" s="543"/>
      <c r="V294" s="543"/>
      <c r="W294" s="543"/>
      <c r="X294" s="121"/>
      <c r="Y294" s="544" t="str">
        <f>IF(T269="定員数",IF(ROUNDUP(MAX(L256,U256)*0.6,0)&lt;=G281,"適","不適"),IF(ROUNDUP(U256*0.6,0)&lt;=G281,"適","不適"))</f>
        <v>適</v>
      </c>
      <c r="Z294" s="545"/>
      <c r="AA294" s="121"/>
      <c r="AB294" s="121"/>
      <c r="AC294" s="122"/>
      <c r="AD294" s="121"/>
      <c r="AE294" s="72"/>
      <c r="AF294" s="72"/>
      <c r="AH294" s="8"/>
      <c r="AJ294" s="119"/>
    </row>
    <row r="295" spans="1:36" s="7" customFormat="1" ht="29.25" customHeight="1">
      <c r="A295" s="645"/>
      <c r="B295" s="58"/>
      <c r="C295" s="533" t="str">
        <f>IF(Y294="適","","配置基準を満たしていません。直ちに改善を図るとともに、その状況を別紙に記入し添付してください。")</f>
        <v/>
      </c>
      <c r="D295" s="533"/>
      <c r="E295" s="533"/>
      <c r="F295" s="533"/>
      <c r="G295" s="533"/>
      <c r="H295" s="533"/>
      <c r="I295" s="533"/>
      <c r="J295" s="533"/>
      <c r="K295" s="533"/>
      <c r="L295" s="533"/>
      <c r="M295" s="533"/>
      <c r="N295" s="533"/>
      <c r="O295" s="533"/>
      <c r="P295" s="533"/>
      <c r="Q295" s="533"/>
      <c r="R295" s="533"/>
      <c r="S295" s="533"/>
      <c r="T295" s="533"/>
      <c r="U295" s="533"/>
      <c r="V295" s="533"/>
      <c r="W295" s="533"/>
      <c r="X295" s="533"/>
      <c r="Y295" s="533"/>
      <c r="Z295" s="533"/>
      <c r="AA295" s="533"/>
      <c r="AB295" s="533"/>
      <c r="AC295" s="534"/>
      <c r="AD295" s="266"/>
      <c r="AE295" s="72"/>
      <c r="AF295" s="72"/>
      <c r="AH295" s="8"/>
    </row>
    <row r="296" spans="1:36" s="7" customFormat="1" ht="29.25" customHeight="1" thickBot="1">
      <c r="A296" s="645"/>
      <c r="B296" s="191" t="s">
        <v>638</v>
      </c>
      <c r="C296" s="192"/>
      <c r="D296" s="192"/>
      <c r="E296" s="192"/>
      <c r="F296" s="192"/>
      <c r="G296" s="192"/>
      <c r="H296" s="192"/>
      <c r="I296" s="192"/>
      <c r="J296" s="192"/>
      <c r="K296" s="192"/>
      <c r="L296" s="192"/>
      <c r="M296" s="192"/>
      <c r="N296" s="192"/>
      <c r="O296" s="192"/>
      <c r="P296" s="193"/>
      <c r="Q296" s="193"/>
      <c r="R296" s="193"/>
      <c r="S296" s="193"/>
      <c r="T296" s="193"/>
      <c r="U296" s="193"/>
      <c r="V296" s="193"/>
      <c r="W296" s="193"/>
      <c r="X296" s="194"/>
      <c r="Y296" s="194"/>
      <c r="Z296" s="194"/>
      <c r="AA296" s="194"/>
      <c r="AB296" s="194"/>
      <c r="AC296" s="122"/>
      <c r="AD296" s="121"/>
      <c r="AE296" s="72"/>
      <c r="AF296" s="72"/>
      <c r="AH296" s="8"/>
    </row>
    <row r="297" spans="1:36" s="7" customFormat="1" ht="21" customHeight="1" thickBot="1">
      <c r="A297" s="645"/>
      <c r="B297" s="191"/>
      <c r="C297" s="195"/>
      <c r="D297" s="196"/>
      <c r="E297" s="197"/>
      <c r="F297" s="418" t="s">
        <v>626</v>
      </c>
      <c r="G297" s="419"/>
      <c r="H297" s="420"/>
      <c r="I297" s="421" t="s">
        <v>604</v>
      </c>
      <c r="J297" s="422"/>
      <c r="K297" s="423"/>
      <c r="L297" s="421" t="s">
        <v>612</v>
      </c>
      <c r="M297" s="422"/>
      <c r="N297" s="422"/>
      <c r="O297" s="423"/>
      <c r="P297" s="421" t="s">
        <v>98</v>
      </c>
      <c r="Q297" s="422"/>
      <c r="R297" s="422"/>
      <c r="S297" s="422"/>
      <c r="T297" s="423"/>
      <c r="U297" s="421" t="s">
        <v>635</v>
      </c>
      <c r="V297" s="422"/>
      <c r="W297" s="422"/>
      <c r="X297" s="422"/>
      <c r="Y297" s="507"/>
      <c r="Z297" s="508" t="s">
        <v>82</v>
      </c>
      <c r="AA297" s="422"/>
      <c r="AB297" s="509"/>
      <c r="AC297" s="77"/>
      <c r="AE297" s="72"/>
      <c r="AF297" s="72"/>
      <c r="AH297" s="8"/>
    </row>
    <row r="298" spans="1:36" ht="26.4" customHeight="1">
      <c r="A298" s="645"/>
      <c r="B298" s="198"/>
      <c r="C298" s="355" t="s">
        <v>636</v>
      </c>
      <c r="D298" s="356"/>
      <c r="E298" s="357"/>
      <c r="F298" s="383"/>
      <c r="G298" s="384"/>
      <c r="H298" s="199" t="s">
        <v>193</v>
      </c>
      <c r="I298" s="383"/>
      <c r="J298" s="384"/>
      <c r="K298" s="200" t="s">
        <v>193</v>
      </c>
      <c r="L298" s="383"/>
      <c r="M298" s="384"/>
      <c r="N298" s="384"/>
      <c r="O298" s="200" t="s">
        <v>193</v>
      </c>
      <c r="P298" s="383"/>
      <c r="Q298" s="384"/>
      <c r="R298" s="384"/>
      <c r="S298" s="384"/>
      <c r="T298" s="200" t="s">
        <v>193</v>
      </c>
      <c r="U298" s="383"/>
      <c r="V298" s="384"/>
      <c r="W298" s="384"/>
      <c r="X298" s="384"/>
      <c r="Y298" s="199" t="s">
        <v>193</v>
      </c>
      <c r="Z298" s="510">
        <f>F298+I298+L298+P298+U298</f>
        <v>0</v>
      </c>
      <c r="AA298" s="511"/>
      <c r="AB298" s="201" t="s">
        <v>193</v>
      </c>
      <c r="AC298" s="77"/>
      <c r="AD298" s="7"/>
      <c r="AE298" s="72"/>
      <c r="AF298" s="72"/>
    </row>
    <row r="299" spans="1:36" ht="37.5" customHeight="1">
      <c r="A299" s="645"/>
      <c r="B299" s="198"/>
      <c r="C299" s="547" t="s">
        <v>637</v>
      </c>
      <c r="D299" s="548"/>
      <c r="E299" s="549"/>
      <c r="F299" s="550"/>
      <c r="G299" s="551"/>
      <c r="H299" s="202" t="s">
        <v>193</v>
      </c>
      <c r="I299" s="550"/>
      <c r="J299" s="551"/>
      <c r="K299" s="202" t="s">
        <v>193</v>
      </c>
      <c r="L299" s="550"/>
      <c r="M299" s="551"/>
      <c r="N299" s="551"/>
      <c r="O299" s="203" t="s">
        <v>193</v>
      </c>
      <c r="P299" s="550"/>
      <c r="Q299" s="551"/>
      <c r="R299" s="551"/>
      <c r="S299" s="551"/>
      <c r="T299" s="203" t="s">
        <v>193</v>
      </c>
      <c r="U299" s="550"/>
      <c r="V299" s="551"/>
      <c r="W299" s="551"/>
      <c r="X299" s="551"/>
      <c r="Y299" s="202" t="s">
        <v>193</v>
      </c>
      <c r="Z299" s="630">
        <f>F299+I299+L299+P299+U299</f>
        <v>0</v>
      </c>
      <c r="AA299" s="631"/>
      <c r="AB299" s="204" t="s">
        <v>193</v>
      </c>
      <c r="AC299" s="123"/>
      <c r="AD299" s="7"/>
      <c r="AE299" s="31" t="str">
        <f>IF(COUNTA(F298,I298,L298,P298,U298,F299,I299,L299,P299,U299)=0,"未入力","")</f>
        <v>未入力</v>
      </c>
      <c r="AF299" s="72"/>
    </row>
    <row r="300" spans="1:36" ht="48.75" customHeight="1" thickBot="1">
      <c r="A300" s="645"/>
      <c r="B300" s="198"/>
      <c r="C300" s="500" t="s">
        <v>627</v>
      </c>
      <c r="D300" s="501"/>
      <c r="E300" s="502"/>
      <c r="F300" s="503"/>
      <c r="G300" s="504"/>
      <c r="H300" s="205" t="s">
        <v>193</v>
      </c>
      <c r="I300" s="503"/>
      <c r="J300" s="504"/>
      <c r="K300" s="205" t="s">
        <v>193</v>
      </c>
      <c r="L300" s="503"/>
      <c r="M300" s="504"/>
      <c r="N300" s="504"/>
      <c r="O300" s="206" t="s">
        <v>193</v>
      </c>
      <c r="P300" s="503"/>
      <c r="Q300" s="504"/>
      <c r="R300" s="504"/>
      <c r="S300" s="504"/>
      <c r="T300" s="206" t="s">
        <v>193</v>
      </c>
      <c r="U300" s="503"/>
      <c r="V300" s="504"/>
      <c r="W300" s="504"/>
      <c r="X300" s="504"/>
      <c r="Y300" s="205" t="s">
        <v>193</v>
      </c>
      <c r="Z300" s="505">
        <f>F300+I300+L300+P300+U300</f>
        <v>0</v>
      </c>
      <c r="AA300" s="506"/>
      <c r="AB300" s="207" t="s">
        <v>654</v>
      </c>
      <c r="AC300" s="123"/>
      <c r="AD300" s="7"/>
      <c r="AE300" s="72"/>
      <c r="AF300" s="72"/>
    </row>
    <row r="301" spans="1:36" ht="111" customHeight="1">
      <c r="A301" s="646"/>
      <c r="B301" s="208"/>
      <c r="C301" s="512" t="s">
        <v>718</v>
      </c>
      <c r="D301" s="512"/>
      <c r="E301" s="512"/>
      <c r="F301" s="512"/>
      <c r="G301" s="512"/>
      <c r="H301" s="512"/>
      <c r="I301" s="512"/>
      <c r="J301" s="512"/>
      <c r="K301" s="512"/>
      <c r="L301" s="512"/>
      <c r="M301" s="512"/>
      <c r="N301" s="512"/>
      <c r="O301" s="512"/>
      <c r="P301" s="512"/>
      <c r="Q301" s="512"/>
      <c r="R301" s="512"/>
      <c r="S301" s="512"/>
      <c r="T301" s="512"/>
      <c r="U301" s="512"/>
      <c r="V301" s="512"/>
      <c r="W301" s="512"/>
      <c r="X301" s="512"/>
      <c r="Y301" s="512"/>
      <c r="Z301" s="512"/>
      <c r="AA301" s="512"/>
      <c r="AB301" s="512"/>
      <c r="AC301" s="124"/>
      <c r="AD301" s="7"/>
      <c r="AE301" s="72"/>
      <c r="AF301" s="72"/>
    </row>
    <row r="302" spans="1:36" ht="13.5" customHeight="1">
      <c r="A302" s="125"/>
      <c r="B302" s="58"/>
      <c r="C302" s="10"/>
      <c r="D302" s="10"/>
      <c r="E302" s="10"/>
      <c r="F302" s="14"/>
      <c r="G302" s="10"/>
      <c r="H302" s="10"/>
      <c r="I302" s="10"/>
      <c r="J302" s="10"/>
      <c r="K302" s="10"/>
      <c r="L302" s="10"/>
      <c r="M302" s="10"/>
      <c r="N302" s="10"/>
      <c r="O302" s="10"/>
      <c r="P302" s="10"/>
      <c r="Q302" s="10"/>
      <c r="R302" s="10"/>
      <c r="S302" s="10"/>
      <c r="T302" s="10"/>
      <c r="U302" s="10"/>
      <c r="V302" s="10"/>
      <c r="W302" s="10"/>
      <c r="X302" s="10"/>
      <c r="Y302" s="10"/>
      <c r="Z302" s="10"/>
      <c r="AA302" s="10"/>
      <c r="AB302" s="7"/>
      <c r="AC302" s="7"/>
      <c r="AD302" s="7"/>
      <c r="AE302" s="72"/>
      <c r="AF302" s="72"/>
    </row>
    <row r="303" spans="1:36" ht="24" customHeight="1">
      <c r="A303" s="582" t="s">
        <v>468</v>
      </c>
      <c r="B303" s="582"/>
      <c r="C303" s="582"/>
      <c r="D303" s="582"/>
      <c r="E303" s="582"/>
      <c r="F303" s="582"/>
      <c r="G303" s="582"/>
      <c r="H303" s="582"/>
      <c r="I303" s="582"/>
      <c r="J303" s="582"/>
      <c r="K303" s="582"/>
      <c r="L303" s="582"/>
      <c r="M303" s="582"/>
      <c r="N303" s="582"/>
      <c r="O303" s="582"/>
      <c r="P303" s="582"/>
      <c r="Q303" s="582"/>
      <c r="R303" s="582"/>
      <c r="S303" s="582"/>
      <c r="T303" s="582"/>
      <c r="U303" s="582"/>
      <c r="V303" s="582"/>
      <c r="W303" s="582"/>
      <c r="X303" s="582"/>
      <c r="Y303" s="582"/>
      <c r="Z303" s="582"/>
      <c r="AA303" s="582"/>
      <c r="AB303" s="582"/>
      <c r="AC303" s="582"/>
      <c r="AD303" s="278"/>
      <c r="AE303" s="31"/>
      <c r="AF303" s="31"/>
    </row>
    <row r="304" spans="1:36" ht="23.25" customHeight="1">
      <c r="A304" s="644" t="s">
        <v>58</v>
      </c>
      <c r="B304" s="442"/>
      <c r="C304" s="443"/>
      <c r="D304" s="443"/>
      <c r="E304" s="443"/>
      <c r="F304" s="443"/>
      <c r="G304" s="443"/>
      <c r="H304" s="443"/>
      <c r="I304" s="443"/>
      <c r="J304" s="443"/>
      <c r="K304" s="443"/>
      <c r="L304" s="443"/>
      <c r="M304" s="443"/>
      <c r="N304" s="443"/>
      <c r="O304" s="443"/>
      <c r="P304" s="443"/>
      <c r="Q304" s="443"/>
      <c r="R304" s="443"/>
      <c r="S304" s="443"/>
      <c r="T304" s="443"/>
      <c r="U304" s="443"/>
      <c r="V304" s="443"/>
      <c r="W304" s="443"/>
      <c r="X304" s="443"/>
      <c r="Y304" s="443"/>
      <c r="Z304" s="443"/>
      <c r="AA304" s="443"/>
      <c r="AB304" s="443"/>
      <c r="AC304" s="444"/>
      <c r="AD304" s="19"/>
      <c r="AE304" s="31"/>
      <c r="AF304" s="31"/>
    </row>
    <row r="305" spans="1:34" ht="23.25" customHeight="1">
      <c r="A305" s="645"/>
      <c r="B305" s="610" t="s">
        <v>473</v>
      </c>
      <c r="C305" s="611"/>
      <c r="D305" s="611"/>
      <c r="E305" s="611"/>
      <c r="F305" s="611"/>
      <c r="G305" s="611"/>
      <c r="H305" s="611"/>
      <c r="I305" s="611"/>
      <c r="J305" s="611"/>
      <c r="K305" s="611"/>
      <c r="L305" s="611"/>
      <c r="M305" s="611"/>
      <c r="N305" s="611"/>
      <c r="O305" s="611"/>
      <c r="P305" s="611"/>
      <c r="Q305" s="611"/>
      <c r="R305" s="611"/>
      <c r="S305" s="611"/>
      <c r="T305" s="611"/>
      <c r="U305" s="611"/>
      <c r="V305" s="611"/>
      <c r="W305" s="611"/>
      <c r="X305" s="611"/>
      <c r="Y305" s="611"/>
      <c r="Z305" s="611"/>
      <c r="AA305" s="611"/>
      <c r="AB305" s="611"/>
      <c r="AC305" s="612"/>
      <c r="AD305" s="270"/>
      <c r="AE305" s="31"/>
      <c r="AF305" s="31"/>
    </row>
    <row r="306" spans="1:34" ht="23.25" customHeight="1">
      <c r="A306" s="645"/>
      <c r="C306" s="326"/>
      <c r="D306" s="327"/>
      <c r="E306" s="327"/>
      <c r="F306" s="328"/>
      <c r="G306" s="326" t="s">
        <v>113</v>
      </c>
      <c r="H306" s="327"/>
      <c r="I306" s="327"/>
      <c r="J306" s="327"/>
      <c r="K306" s="327"/>
      <c r="L306" s="327"/>
      <c r="M306" s="327"/>
      <c r="N306" s="327"/>
      <c r="O306" s="328"/>
      <c r="P306" s="480" t="s">
        <v>114</v>
      </c>
      <c r="Q306" s="480"/>
      <c r="R306" s="480"/>
      <c r="S306" s="480"/>
      <c r="T306" s="480"/>
      <c r="U306" s="480"/>
      <c r="V306" s="480"/>
      <c r="W306" s="480"/>
      <c r="X306" s="480"/>
      <c r="AC306" s="65"/>
      <c r="AE306" s="31"/>
      <c r="AF306" s="31"/>
    </row>
    <row r="307" spans="1:34" ht="23.25" customHeight="1">
      <c r="A307" s="645"/>
      <c r="C307" s="415" t="s">
        <v>110</v>
      </c>
      <c r="D307" s="416"/>
      <c r="E307" s="416"/>
      <c r="F307" s="474"/>
      <c r="G307" s="326" t="s">
        <v>115</v>
      </c>
      <c r="H307" s="327"/>
      <c r="I307" s="327"/>
      <c r="J307" s="623"/>
      <c r="K307" s="623"/>
      <c r="L307" s="623"/>
      <c r="M307" s="623"/>
      <c r="N307" s="126" t="s">
        <v>196</v>
      </c>
      <c r="O307" s="127" t="s">
        <v>195</v>
      </c>
      <c r="P307" s="464" t="s">
        <v>199</v>
      </c>
      <c r="Q307" s="465"/>
      <c r="R307" s="624">
        <f>J307+J308</f>
        <v>0</v>
      </c>
      <c r="S307" s="624"/>
      <c r="T307" s="624"/>
      <c r="U307" s="624"/>
      <c r="V307" s="626" t="s">
        <v>196</v>
      </c>
      <c r="W307" s="626" t="s">
        <v>198</v>
      </c>
      <c r="X307" s="628"/>
      <c r="AC307" s="65"/>
      <c r="AE307" s="31" t="str">
        <f>IF(COUNTA(J307,J308)&lt;&gt;2,"未入力","")</f>
        <v>未入力</v>
      </c>
      <c r="AF307" s="31"/>
    </row>
    <row r="308" spans="1:34" ht="23.25" customHeight="1">
      <c r="A308" s="645"/>
      <c r="C308" s="417"/>
      <c r="D308" s="413"/>
      <c r="E308" s="413"/>
      <c r="F308" s="475"/>
      <c r="G308" s="326" t="s">
        <v>116</v>
      </c>
      <c r="H308" s="327"/>
      <c r="I308" s="327"/>
      <c r="J308" s="623"/>
      <c r="K308" s="623"/>
      <c r="L308" s="623"/>
      <c r="M308" s="623"/>
      <c r="N308" s="50" t="s">
        <v>196</v>
      </c>
      <c r="O308" s="127" t="s">
        <v>197</v>
      </c>
      <c r="P308" s="470"/>
      <c r="Q308" s="471"/>
      <c r="R308" s="625"/>
      <c r="S308" s="625"/>
      <c r="T308" s="625"/>
      <c r="U308" s="625"/>
      <c r="V308" s="627"/>
      <c r="W308" s="627"/>
      <c r="X308" s="629"/>
      <c r="AC308" s="65"/>
      <c r="AE308" s="31"/>
      <c r="AF308" s="31"/>
    </row>
    <row r="309" spans="1:34" ht="13.5" customHeight="1">
      <c r="A309" s="645"/>
      <c r="C309" s="620" t="s">
        <v>111</v>
      </c>
      <c r="D309" s="620"/>
      <c r="E309" s="620"/>
      <c r="F309" s="620"/>
      <c r="G309" s="636"/>
      <c r="H309" s="637"/>
      <c r="I309" s="637"/>
      <c r="J309" s="637"/>
      <c r="K309" s="637"/>
      <c r="L309" s="637"/>
      <c r="M309" s="637"/>
      <c r="N309" s="637"/>
      <c r="O309" s="638"/>
      <c r="P309" s="464"/>
      <c r="Q309" s="465"/>
      <c r="R309" s="642"/>
      <c r="S309" s="642"/>
      <c r="T309" s="642"/>
      <c r="U309" s="642"/>
      <c r="V309" s="362" t="s">
        <v>196</v>
      </c>
      <c r="W309" s="362" t="s">
        <v>200</v>
      </c>
      <c r="X309" s="363"/>
      <c r="AC309" s="65"/>
      <c r="AE309" s="31" t="str">
        <f>IF(COUNTIF(R309,"")&gt;=1,"未入力","")</f>
        <v>未入力</v>
      </c>
      <c r="AF309" s="31"/>
    </row>
    <row r="310" spans="1:34" ht="21" customHeight="1">
      <c r="A310" s="645"/>
      <c r="C310" s="620"/>
      <c r="D310" s="620"/>
      <c r="E310" s="620"/>
      <c r="F310" s="620"/>
      <c r="G310" s="639"/>
      <c r="H310" s="640"/>
      <c r="I310" s="640"/>
      <c r="J310" s="640"/>
      <c r="K310" s="640"/>
      <c r="L310" s="640"/>
      <c r="M310" s="640"/>
      <c r="N310" s="640"/>
      <c r="O310" s="641"/>
      <c r="P310" s="470"/>
      <c r="Q310" s="471"/>
      <c r="R310" s="643"/>
      <c r="S310" s="643"/>
      <c r="T310" s="643"/>
      <c r="U310" s="643"/>
      <c r="V310" s="368"/>
      <c r="W310" s="368"/>
      <c r="X310" s="369"/>
      <c r="AC310" s="65"/>
      <c r="AE310" s="31"/>
      <c r="AF310" s="31"/>
    </row>
    <row r="311" spans="1:34" ht="20.25" customHeight="1">
      <c r="A311" s="645"/>
      <c r="O311" s="8"/>
      <c r="P311" s="8"/>
      <c r="Q311" s="11"/>
      <c r="R311" s="11"/>
      <c r="S311" s="11"/>
      <c r="AC311" s="65"/>
      <c r="AE311" s="31"/>
      <c r="AF311" s="31"/>
    </row>
    <row r="312" spans="1:34" ht="18.75" customHeight="1">
      <c r="A312" s="645"/>
      <c r="B312" s="610" t="s">
        <v>472</v>
      </c>
      <c r="C312" s="611"/>
      <c r="D312" s="611"/>
      <c r="E312" s="611"/>
      <c r="F312" s="611"/>
      <c r="G312" s="611"/>
      <c r="H312" s="611"/>
      <c r="I312" s="611"/>
      <c r="J312" s="611"/>
      <c r="K312" s="611"/>
      <c r="L312" s="611"/>
      <c r="M312" s="611"/>
      <c r="N312" s="611"/>
      <c r="O312" s="611"/>
      <c r="P312" s="611"/>
      <c r="Q312" s="611"/>
      <c r="R312" s="611"/>
      <c r="S312" s="611"/>
      <c r="T312" s="611"/>
      <c r="U312" s="611"/>
      <c r="V312" s="611"/>
      <c r="W312" s="611"/>
      <c r="X312" s="611"/>
      <c r="Y312" s="611"/>
      <c r="Z312" s="611"/>
      <c r="AA312" s="611"/>
      <c r="AB312" s="611"/>
      <c r="AC312" s="612"/>
      <c r="AD312" s="270"/>
      <c r="AE312" s="31"/>
      <c r="AF312" s="31"/>
    </row>
    <row r="313" spans="1:34" ht="18.75" customHeight="1">
      <c r="A313" s="645"/>
      <c r="C313" s="108" t="s">
        <v>117</v>
      </c>
      <c r="D313" s="7"/>
      <c r="E313" s="7"/>
      <c r="F313" s="7"/>
      <c r="G313" s="7"/>
      <c r="H313" s="7"/>
      <c r="I313" s="7"/>
      <c r="J313" s="7"/>
      <c r="K313" s="7"/>
      <c r="L313" s="7"/>
      <c r="M313" s="7"/>
      <c r="N313" s="7"/>
      <c r="O313" s="7"/>
      <c r="P313" s="7"/>
      <c r="Q313" s="10"/>
      <c r="R313" s="10"/>
      <c r="S313" s="10"/>
      <c r="T313" s="7"/>
      <c r="U313" s="7"/>
      <c r="V313" s="7"/>
      <c r="W313" s="7"/>
      <c r="X313" s="7"/>
      <c r="Y313" s="7"/>
      <c r="Z313" s="7"/>
      <c r="AC313" s="65"/>
      <c r="AE313" s="31"/>
      <c r="AF313" s="31"/>
    </row>
    <row r="314" spans="1:34" ht="24" customHeight="1">
      <c r="A314" s="645"/>
      <c r="C314" s="7" t="str">
        <f>"＜"&amp;AC4&amp;"現在の契約児童数に見合う基準面積＞"</f>
        <v>＜令和7年10月1日現在の契約児童数に見合う基準面積＞</v>
      </c>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7"/>
      <c r="AD314" s="7"/>
      <c r="AE314" s="31"/>
      <c r="AF314" s="31"/>
    </row>
    <row r="315" spans="1:34" ht="25.5" customHeight="1">
      <c r="A315" s="645"/>
      <c r="C315" s="7" t="s">
        <v>201</v>
      </c>
      <c r="D315" s="7"/>
      <c r="E315" s="7"/>
      <c r="F315" s="7"/>
      <c r="G315" s="7"/>
      <c r="H315" s="7"/>
      <c r="I315" s="7"/>
      <c r="J315" s="320"/>
      <c r="K315" s="322"/>
      <c r="L315" s="7"/>
      <c r="M315" s="7"/>
      <c r="N315" s="7"/>
      <c r="O315" s="7"/>
      <c r="P315" s="7"/>
      <c r="Q315" s="7"/>
      <c r="R315" s="7"/>
      <c r="S315" s="7"/>
      <c r="T315" s="7"/>
      <c r="U315" s="7"/>
      <c r="V315" s="7"/>
      <c r="W315" s="7"/>
      <c r="X315" s="7"/>
      <c r="Y315" s="7"/>
      <c r="Z315" s="7"/>
      <c r="AA315" s="7"/>
      <c r="AB315" s="7"/>
      <c r="AC315" s="77"/>
      <c r="AD315" s="7"/>
      <c r="AE315" s="31" t="str">
        <f>IF(COUNTIF(J315,"")&gt;=1,"未入力","")</f>
        <v>未入力</v>
      </c>
      <c r="AF315" s="31"/>
    </row>
    <row r="316" spans="1:34" ht="25.5" customHeight="1">
      <c r="A316" s="645"/>
      <c r="C316" s="326"/>
      <c r="D316" s="327"/>
      <c r="E316" s="362" t="s">
        <v>137</v>
      </c>
      <c r="F316" s="362"/>
      <c r="G316" s="362"/>
      <c r="H316" s="362"/>
      <c r="I316" s="363"/>
      <c r="J316" s="367" t="s">
        <v>118</v>
      </c>
      <c r="K316" s="368"/>
      <c r="L316" s="327"/>
      <c r="M316" s="327"/>
      <c r="N316" s="327"/>
      <c r="O316" s="327"/>
      <c r="P316" s="327"/>
      <c r="Q316" s="328"/>
      <c r="R316" s="326" t="s">
        <v>1</v>
      </c>
      <c r="S316" s="327"/>
      <c r="T316" s="327"/>
      <c r="U316" s="327"/>
      <c r="V316" s="327"/>
      <c r="W316" s="328"/>
      <c r="X316" s="326" t="s">
        <v>0</v>
      </c>
      <c r="Y316" s="327"/>
      <c r="Z316" s="327"/>
      <c r="AA316" s="327"/>
      <c r="AB316" s="327"/>
      <c r="AC316" s="328"/>
      <c r="AD316" s="10"/>
      <c r="AE316" s="53"/>
      <c r="AF316" s="53"/>
    </row>
    <row r="317" spans="1:34" ht="24.75" customHeight="1">
      <c r="A317" s="645"/>
      <c r="C317" s="593" t="s">
        <v>203</v>
      </c>
      <c r="D317" s="616"/>
      <c r="E317" s="620" t="s">
        <v>92</v>
      </c>
      <c r="F317" s="620"/>
      <c r="G317" s="620" t="str">
        <f>IF(E11="A",D29,"")</f>
        <v/>
      </c>
      <c r="H317" s="473"/>
      <c r="I317" s="128" t="s">
        <v>193</v>
      </c>
      <c r="J317" s="362" t="str">
        <f>IF(J315="はい","×２．５㎡　　＝","×３．３㎡　　＝")</f>
        <v>×３．３㎡　　＝</v>
      </c>
      <c r="K317" s="362"/>
      <c r="L317" s="362"/>
      <c r="M317" s="362"/>
      <c r="N317" s="362"/>
      <c r="O317" s="362"/>
      <c r="P317" s="362"/>
      <c r="Q317" s="363"/>
      <c r="R317" s="531" t="str">
        <f>IFERROR(IF(J315="はい",G317*2.5,G317*3.3),"")</f>
        <v/>
      </c>
      <c r="S317" s="532"/>
      <c r="T317" s="532"/>
      <c r="U317" s="61" t="s">
        <v>196</v>
      </c>
      <c r="V317" s="447" t="s">
        <v>209</v>
      </c>
      <c r="W317" s="448"/>
      <c r="X317" s="408" t="str">
        <f>IFERROR(R317+R318,"")</f>
        <v/>
      </c>
      <c r="Y317" s="409"/>
      <c r="Z317" s="409"/>
      <c r="AA317" s="412" t="s">
        <v>196</v>
      </c>
      <c r="AB317" s="412" t="s">
        <v>207</v>
      </c>
      <c r="AC317" s="572"/>
      <c r="AD317" s="84"/>
      <c r="AE317" s="53"/>
      <c r="AF317" s="53"/>
      <c r="AG317" s="8" t="str">
        <f>IF(E11="A",IF(J307&gt;=R317,"○","×"),IF(J307&gt;=R329,"○","×"))</f>
        <v>○</v>
      </c>
      <c r="AH317" s="53" t="s">
        <v>296</v>
      </c>
    </row>
    <row r="318" spans="1:34" ht="24.75" customHeight="1">
      <c r="A318" s="645"/>
      <c r="C318" s="410"/>
      <c r="D318" s="411"/>
      <c r="E318" s="620" t="s">
        <v>202</v>
      </c>
      <c r="F318" s="620"/>
      <c r="G318" s="620" t="str">
        <f>IF(E11="A",H29,"")</f>
        <v/>
      </c>
      <c r="H318" s="473"/>
      <c r="I318" s="128" t="s">
        <v>193</v>
      </c>
      <c r="J318" s="368"/>
      <c r="K318" s="368"/>
      <c r="L318" s="368"/>
      <c r="M318" s="368"/>
      <c r="N318" s="368"/>
      <c r="O318" s="368"/>
      <c r="P318" s="368"/>
      <c r="Q318" s="369"/>
      <c r="R318" s="473" t="str">
        <f>IFERROR(IF(J315="はい",G318*2.5,G318*3.3),"")</f>
        <v/>
      </c>
      <c r="S318" s="447"/>
      <c r="T318" s="447"/>
      <c r="U318" s="61" t="s">
        <v>196</v>
      </c>
      <c r="V318" s="447" t="s">
        <v>210</v>
      </c>
      <c r="W318" s="448"/>
      <c r="X318" s="410"/>
      <c r="Y318" s="411"/>
      <c r="Z318" s="411"/>
      <c r="AA318" s="413"/>
      <c r="AB318" s="412"/>
      <c r="AC318" s="572"/>
      <c r="AD318" s="84"/>
      <c r="AE318" s="53"/>
      <c r="AF318" s="53"/>
      <c r="AG318" s="8" t="str">
        <f>IF(E11="A",IF(J308&gt;=R318,"○","×"),IF(J308&gt;=R330,"○","×"))</f>
        <v>○</v>
      </c>
      <c r="AH318" s="53" t="s">
        <v>297</v>
      </c>
    </row>
    <row r="319" spans="1:34" ht="18" customHeight="1">
      <c r="A319" s="645"/>
      <c r="C319" s="593" t="s">
        <v>121</v>
      </c>
      <c r="D319" s="616"/>
      <c r="E319" s="617" t="s">
        <v>204</v>
      </c>
      <c r="F319" s="617"/>
      <c r="G319" s="618" t="str">
        <f>IF(E11="A",L29+Q29+V29,"")</f>
        <v/>
      </c>
      <c r="H319" s="619"/>
      <c r="I319" s="621" t="s">
        <v>193</v>
      </c>
      <c r="J319" s="361" t="s">
        <v>205</v>
      </c>
      <c r="K319" s="362"/>
      <c r="L319" s="362"/>
      <c r="M319" s="362"/>
      <c r="N319" s="362"/>
      <c r="O319" s="362"/>
      <c r="P319" s="362"/>
      <c r="Q319" s="363"/>
      <c r="R319" s="622"/>
      <c r="S319" s="622"/>
      <c r="T319" s="622"/>
      <c r="U319" s="622"/>
      <c r="V319" s="622"/>
      <c r="W319" s="622"/>
      <c r="X319" s="415" t="str">
        <f>IFERROR(G319*1.98,"")</f>
        <v/>
      </c>
      <c r="Y319" s="416"/>
      <c r="Z319" s="416"/>
      <c r="AA319" s="416" t="s">
        <v>196</v>
      </c>
      <c r="AB319" s="416" t="s">
        <v>206</v>
      </c>
      <c r="AC319" s="474"/>
      <c r="AD319" s="84"/>
      <c r="AE319" s="53"/>
      <c r="AF319" s="53"/>
      <c r="AG319" s="8" t="str">
        <f>IF(E11="A",IF(R307&gt;=X317,"○","×"),IF(R307&gt;=X329,"○","×"))</f>
        <v>×</v>
      </c>
      <c r="AH319" s="53" t="s">
        <v>302</v>
      </c>
    </row>
    <row r="320" spans="1:34" ht="18" customHeight="1">
      <c r="A320" s="645"/>
      <c r="C320" s="410"/>
      <c r="D320" s="411"/>
      <c r="E320" s="617"/>
      <c r="F320" s="617"/>
      <c r="G320" s="618"/>
      <c r="H320" s="619"/>
      <c r="I320" s="621"/>
      <c r="J320" s="367"/>
      <c r="K320" s="368"/>
      <c r="L320" s="368"/>
      <c r="M320" s="368"/>
      <c r="N320" s="368"/>
      <c r="O320" s="368"/>
      <c r="P320" s="368"/>
      <c r="Q320" s="369"/>
      <c r="R320" s="622"/>
      <c r="S320" s="622"/>
      <c r="T320" s="622"/>
      <c r="U320" s="622"/>
      <c r="V320" s="622"/>
      <c r="W320" s="622"/>
      <c r="X320" s="417"/>
      <c r="Y320" s="413"/>
      <c r="Z320" s="413"/>
      <c r="AA320" s="413"/>
      <c r="AB320" s="413"/>
      <c r="AC320" s="475"/>
      <c r="AD320" s="84"/>
      <c r="AE320" s="53"/>
      <c r="AF320" s="53"/>
      <c r="AG320" s="8" t="str">
        <f>IF(E11="A",IF(R309&gt;=X319,"○","×"),IF(R309&gt;=X331,"○","×"))</f>
        <v>○</v>
      </c>
      <c r="AH320" s="53" t="s">
        <v>301</v>
      </c>
    </row>
    <row r="321" spans="1:35" ht="18" customHeight="1">
      <c r="A321" s="645"/>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7"/>
      <c r="AD321" s="7"/>
      <c r="AE321" s="53"/>
      <c r="AF321" s="53"/>
    </row>
    <row r="322" spans="1:35" ht="28.5" customHeight="1">
      <c r="A322" s="645"/>
      <c r="C322" s="108" t="s">
        <v>651</v>
      </c>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7"/>
      <c r="AD322" s="7"/>
      <c r="AE322" s="53"/>
      <c r="AF322" s="53"/>
      <c r="AG322" s="8" t="s">
        <v>607</v>
      </c>
      <c r="AI322" s="8" t="e">
        <f>G319*3.3</f>
        <v>#VALUE!</v>
      </c>
    </row>
    <row r="323" spans="1:35" ht="20.25" customHeight="1">
      <c r="A323" s="645"/>
      <c r="C323" s="7"/>
      <c r="D323" s="480" t="s">
        <v>605</v>
      </c>
      <c r="E323" s="480"/>
      <c r="F323" s="480"/>
      <c r="G323" s="480" t="s">
        <v>608</v>
      </c>
      <c r="H323" s="480"/>
      <c r="I323" s="480"/>
      <c r="J323" s="134" t="s">
        <v>606</v>
      </c>
      <c r="K323" s="134"/>
      <c r="L323" s="134"/>
      <c r="M323" s="134"/>
      <c r="N323" s="134"/>
      <c r="O323" s="7"/>
      <c r="P323" s="7"/>
      <c r="Q323" s="7"/>
      <c r="R323" s="7"/>
      <c r="S323" s="7"/>
      <c r="T323" s="7"/>
      <c r="U323" s="7"/>
      <c r="V323" s="7"/>
      <c r="W323" s="7"/>
      <c r="X323" s="7"/>
      <c r="Y323" s="7"/>
      <c r="Z323" s="7"/>
      <c r="AA323" s="7"/>
      <c r="AB323" s="7"/>
      <c r="AC323" s="77"/>
      <c r="AD323" s="7"/>
      <c r="AE323" s="53"/>
      <c r="AF323" s="53"/>
      <c r="AG323" s="8" t="s">
        <v>652</v>
      </c>
    </row>
    <row r="324" spans="1:35" ht="20.25" customHeight="1">
      <c r="A324" s="645"/>
      <c r="C324" s="7"/>
      <c r="D324" s="320"/>
      <c r="E324" s="321"/>
      <c r="F324" s="322"/>
      <c r="G324" s="1069"/>
      <c r="H324" s="623"/>
      <c r="I324" s="173" t="s">
        <v>609</v>
      </c>
      <c r="J324" s="326" t="e">
        <f>IF(AI322&lt;=G324,"適","不適")</f>
        <v>#VALUE!</v>
      </c>
      <c r="K324" s="327"/>
      <c r="L324" s="327"/>
      <c r="M324" s="327"/>
      <c r="N324" s="328"/>
      <c r="O324" s="7"/>
      <c r="P324" s="7"/>
      <c r="Q324" s="7"/>
      <c r="R324" s="7"/>
      <c r="S324" s="7"/>
      <c r="T324" s="7"/>
      <c r="U324" s="7"/>
      <c r="V324" s="7"/>
      <c r="W324" s="7"/>
      <c r="X324" s="7"/>
      <c r="Y324" s="7"/>
      <c r="Z324" s="7"/>
      <c r="AA324" s="7"/>
      <c r="AB324" s="7"/>
      <c r="AC324" s="77"/>
      <c r="AD324" s="7"/>
      <c r="AE324" s="31" t="str">
        <f>IF(COUNTIF(D324,"")&gt;=1,"未入力","")</f>
        <v>未入力</v>
      </c>
      <c r="AF324" s="53"/>
      <c r="AG324" s="8" t="s">
        <v>653</v>
      </c>
    </row>
    <row r="325" spans="1:35" ht="18.75" customHeight="1">
      <c r="A325" s="645"/>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7"/>
      <c r="AD325" s="7"/>
      <c r="AE325" s="53"/>
      <c r="AF325" s="53"/>
    </row>
    <row r="326" spans="1:35" ht="24.75" customHeight="1">
      <c r="A326" s="645"/>
      <c r="C326" s="129" t="s">
        <v>2</v>
      </c>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7"/>
      <c r="AD326" s="7"/>
      <c r="AE326" s="53"/>
      <c r="AF326" s="53"/>
    </row>
    <row r="327" spans="1:35" ht="26.25" customHeight="1">
      <c r="A327" s="645"/>
      <c r="C327" s="7" t="str">
        <f>C314</f>
        <v>＜令和7年10月1日現在の契約児童数に見合う基準面積＞</v>
      </c>
      <c r="D327" s="7"/>
      <c r="E327" s="7"/>
      <c r="F327" s="7"/>
      <c r="G327" s="7"/>
      <c r="H327" s="7"/>
      <c r="I327" s="7"/>
      <c r="J327" s="7"/>
      <c r="K327" s="7"/>
      <c r="L327" s="7"/>
      <c r="M327" s="7"/>
      <c r="N327" s="7"/>
      <c r="O327" s="7"/>
      <c r="P327" s="7"/>
      <c r="Q327" s="7"/>
      <c r="R327" s="121"/>
      <c r="S327" s="121"/>
      <c r="T327" s="121"/>
      <c r="U327" s="121"/>
      <c r="V327" s="121"/>
      <c r="W327" s="7"/>
      <c r="X327" s="7"/>
      <c r="Y327" s="7"/>
      <c r="Z327" s="7"/>
      <c r="AA327" s="7"/>
      <c r="AB327" s="7"/>
      <c r="AC327" s="77"/>
      <c r="AD327" s="7"/>
      <c r="AE327" s="53"/>
      <c r="AF327" s="53"/>
    </row>
    <row r="328" spans="1:35" ht="26.25" customHeight="1">
      <c r="A328" s="645"/>
      <c r="C328" s="326"/>
      <c r="D328" s="327"/>
      <c r="E328" s="447" t="s">
        <v>137</v>
      </c>
      <c r="F328" s="447"/>
      <c r="G328" s="447"/>
      <c r="H328" s="447"/>
      <c r="I328" s="447"/>
      <c r="J328" s="447" t="s">
        <v>118</v>
      </c>
      <c r="K328" s="447"/>
      <c r="L328" s="447"/>
      <c r="M328" s="447"/>
      <c r="N328" s="447"/>
      <c r="O328" s="447"/>
      <c r="P328" s="447"/>
      <c r="Q328" s="447"/>
      <c r="R328" s="447" t="s">
        <v>1</v>
      </c>
      <c r="S328" s="447"/>
      <c r="T328" s="447"/>
      <c r="U328" s="447"/>
      <c r="V328" s="447"/>
      <c r="W328" s="447"/>
      <c r="X328" s="326" t="s">
        <v>208</v>
      </c>
      <c r="Y328" s="327"/>
      <c r="Z328" s="327"/>
      <c r="AA328" s="327"/>
      <c r="AB328" s="327"/>
      <c r="AC328" s="328"/>
      <c r="AD328" s="264"/>
      <c r="AE328" s="53"/>
      <c r="AF328" s="53"/>
    </row>
    <row r="329" spans="1:35" ht="24" customHeight="1">
      <c r="A329" s="645"/>
      <c r="C329" s="593" t="s">
        <v>203</v>
      </c>
      <c r="D329" s="616"/>
      <c r="E329" s="620" t="s">
        <v>92</v>
      </c>
      <c r="F329" s="620"/>
      <c r="G329" s="620" t="str">
        <f>IF(E11="B",D29,"")</f>
        <v/>
      </c>
      <c r="H329" s="473"/>
      <c r="I329" s="128" t="s">
        <v>193</v>
      </c>
      <c r="J329" s="361" t="s">
        <v>3</v>
      </c>
      <c r="K329" s="362"/>
      <c r="L329" s="362"/>
      <c r="M329" s="362"/>
      <c r="N329" s="362"/>
      <c r="O329" s="362"/>
      <c r="P329" s="362"/>
      <c r="Q329" s="362"/>
      <c r="R329" s="531" t="str">
        <f>IFERROR(G329*2.5,"")</f>
        <v/>
      </c>
      <c r="S329" s="532"/>
      <c r="T329" s="532"/>
      <c r="U329" s="61" t="s">
        <v>196</v>
      </c>
      <c r="V329" s="447" t="s">
        <v>209</v>
      </c>
      <c r="W329" s="448"/>
      <c r="X329" s="632" t="str">
        <f>IFERROR(R329+R330,"")</f>
        <v/>
      </c>
      <c r="Y329" s="633"/>
      <c r="Z329" s="633"/>
      <c r="AA329" s="416" t="s">
        <v>196</v>
      </c>
      <c r="AB329" s="416" t="s">
        <v>207</v>
      </c>
      <c r="AC329" s="474"/>
      <c r="AD329" s="269"/>
      <c r="AE329" s="53"/>
      <c r="AF329" s="53"/>
    </row>
    <row r="330" spans="1:35" ht="24" customHeight="1">
      <c r="A330" s="645"/>
      <c r="C330" s="410"/>
      <c r="D330" s="411"/>
      <c r="E330" s="620" t="s">
        <v>202</v>
      </c>
      <c r="F330" s="620"/>
      <c r="G330" s="620" t="str">
        <f>IF(E11="B",H29,"")</f>
        <v/>
      </c>
      <c r="H330" s="473"/>
      <c r="I330" s="128" t="s">
        <v>193</v>
      </c>
      <c r="J330" s="367"/>
      <c r="K330" s="368"/>
      <c r="L330" s="368"/>
      <c r="M330" s="368"/>
      <c r="N330" s="368"/>
      <c r="O330" s="368"/>
      <c r="P330" s="368"/>
      <c r="Q330" s="368"/>
      <c r="R330" s="531" t="str">
        <f>IFERROR(G330*2.5,"")</f>
        <v/>
      </c>
      <c r="S330" s="532"/>
      <c r="T330" s="532"/>
      <c r="U330" s="61" t="s">
        <v>196</v>
      </c>
      <c r="V330" s="447" t="s">
        <v>210</v>
      </c>
      <c r="W330" s="448"/>
      <c r="X330" s="634"/>
      <c r="Y330" s="635"/>
      <c r="Z330" s="635"/>
      <c r="AA330" s="413"/>
      <c r="AB330" s="413"/>
      <c r="AC330" s="475"/>
      <c r="AD330" s="269"/>
      <c r="AE330" s="53"/>
      <c r="AF330" s="53"/>
    </row>
    <row r="331" spans="1:35" ht="24" customHeight="1">
      <c r="A331" s="645"/>
      <c r="C331" s="593" t="s">
        <v>121</v>
      </c>
      <c r="D331" s="616"/>
      <c r="E331" s="617" t="s">
        <v>204</v>
      </c>
      <c r="F331" s="617"/>
      <c r="G331" s="618" t="str">
        <f>IF(E11="B",L29+Q29+V29,"")</f>
        <v/>
      </c>
      <c r="H331" s="619"/>
      <c r="I331" s="621" t="s">
        <v>193</v>
      </c>
      <c r="J331" s="361" t="s">
        <v>59</v>
      </c>
      <c r="K331" s="362"/>
      <c r="L331" s="362"/>
      <c r="M331" s="362"/>
      <c r="N331" s="362"/>
      <c r="O331" s="362"/>
      <c r="P331" s="362"/>
      <c r="Q331" s="363"/>
      <c r="R331" s="622"/>
      <c r="S331" s="622"/>
      <c r="T331" s="622"/>
      <c r="U331" s="622"/>
      <c r="V331" s="622"/>
      <c r="W331" s="622"/>
      <c r="X331" s="415" t="str">
        <f>IFERROR(G331*1.98,"")</f>
        <v/>
      </c>
      <c r="Y331" s="416"/>
      <c r="Z331" s="416"/>
      <c r="AA331" s="412" t="s">
        <v>196</v>
      </c>
      <c r="AB331" s="416" t="s">
        <v>206</v>
      </c>
      <c r="AC331" s="474"/>
      <c r="AD331" s="269"/>
      <c r="AE331" s="53"/>
      <c r="AF331" s="53"/>
    </row>
    <row r="332" spans="1:35" ht="13.5" customHeight="1">
      <c r="A332" s="645"/>
      <c r="C332" s="410"/>
      <c r="D332" s="411"/>
      <c r="E332" s="617"/>
      <c r="F332" s="617"/>
      <c r="G332" s="618"/>
      <c r="H332" s="619"/>
      <c r="I332" s="621"/>
      <c r="J332" s="367"/>
      <c r="K332" s="368"/>
      <c r="L332" s="368"/>
      <c r="M332" s="368"/>
      <c r="N332" s="368"/>
      <c r="O332" s="368"/>
      <c r="P332" s="368"/>
      <c r="Q332" s="369"/>
      <c r="R332" s="622"/>
      <c r="S332" s="622"/>
      <c r="T332" s="622"/>
      <c r="U332" s="622"/>
      <c r="V332" s="622"/>
      <c r="W332" s="622"/>
      <c r="X332" s="417"/>
      <c r="Y332" s="413"/>
      <c r="Z332" s="413"/>
      <c r="AA332" s="413"/>
      <c r="AB332" s="413"/>
      <c r="AC332" s="475"/>
      <c r="AD332" s="84"/>
      <c r="AE332" s="53"/>
      <c r="AF332" s="53"/>
    </row>
    <row r="333" spans="1:35" ht="24" customHeight="1">
      <c r="A333" s="645"/>
      <c r="C333" s="84"/>
      <c r="D333" s="84"/>
      <c r="E333" s="84"/>
      <c r="F333" s="84"/>
      <c r="G333" s="84"/>
      <c r="H333" s="84"/>
      <c r="I333" s="84"/>
      <c r="J333" s="84"/>
      <c r="K333" s="84"/>
      <c r="L333" s="10"/>
      <c r="M333" s="10"/>
      <c r="N333" s="10"/>
      <c r="O333" s="10"/>
      <c r="P333" s="10"/>
      <c r="Q333" s="10"/>
      <c r="R333" s="10"/>
      <c r="S333" s="10"/>
      <c r="T333" s="10"/>
      <c r="U333" s="10"/>
      <c r="V333" s="10"/>
      <c r="W333" s="79"/>
      <c r="X333" s="79"/>
      <c r="Y333" s="79"/>
      <c r="Z333" s="79"/>
      <c r="AA333" s="79"/>
      <c r="AC333" s="65"/>
      <c r="AE333" s="53"/>
      <c r="AF333" s="53"/>
    </row>
    <row r="334" spans="1:35" ht="39.6" customHeight="1" thickBot="1">
      <c r="A334" s="645"/>
      <c r="B334" s="610" t="s">
        <v>143</v>
      </c>
      <c r="C334" s="611"/>
      <c r="D334" s="611"/>
      <c r="E334" s="611"/>
      <c r="F334" s="611"/>
      <c r="G334" s="611"/>
      <c r="H334" s="611"/>
      <c r="I334" s="611"/>
      <c r="J334" s="611"/>
      <c r="K334" s="611"/>
      <c r="L334" s="611"/>
      <c r="M334" s="611"/>
      <c r="N334" s="611"/>
      <c r="O334" s="611"/>
      <c r="P334" s="611"/>
      <c r="Q334" s="611"/>
      <c r="R334" s="611"/>
      <c r="S334" s="611"/>
      <c r="T334" s="611"/>
      <c r="U334" s="611"/>
      <c r="V334" s="611"/>
      <c r="W334" s="611"/>
      <c r="X334" s="611"/>
      <c r="Y334" s="611"/>
      <c r="Z334" s="611"/>
      <c r="AA334" s="611"/>
      <c r="AB334" s="611"/>
      <c r="AC334" s="612"/>
      <c r="AD334" s="270"/>
      <c r="AE334" s="53"/>
      <c r="AF334" s="53"/>
    </row>
    <row r="335" spans="1:35" ht="24.75" customHeight="1" thickBot="1">
      <c r="A335" s="645"/>
      <c r="C335" s="130" t="s">
        <v>211</v>
      </c>
      <c r="O335" s="8"/>
      <c r="P335" s="8"/>
      <c r="Q335" s="11"/>
      <c r="R335" s="613" t="str">
        <f>IF(E11="A",IF(X317&lt;=R307,"適","不適"),IF(X329&lt;=R307,"適","不適"))</f>
        <v>不適</v>
      </c>
      <c r="S335" s="614"/>
      <c r="Y335" s="615"/>
      <c r="Z335" s="615"/>
      <c r="AC335" s="65"/>
      <c r="AE335" s="53"/>
      <c r="AF335" s="53"/>
    </row>
    <row r="336" spans="1:35" ht="39.6" customHeight="1" thickBot="1">
      <c r="A336" s="645"/>
      <c r="C336" s="647" t="str">
        <f>IF(R335="適","","面積基準を満たしていません。内容変更の手続きを行うなど、直ちに改善を図ってください。")</f>
        <v>面積基準を満たしていません。内容変更の手続きを行うなど、直ちに改善を図ってください。</v>
      </c>
      <c r="D336" s="647"/>
      <c r="E336" s="647"/>
      <c r="F336" s="647"/>
      <c r="G336" s="647"/>
      <c r="H336" s="647"/>
      <c r="I336" s="647"/>
      <c r="J336" s="647"/>
      <c r="K336" s="647"/>
      <c r="L336" s="647"/>
      <c r="M336" s="647"/>
      <c r="N336" s="647"/>
      <c r="O336" s="647"/>
      <c r="P336" s="647"/>
      <c r="Q336" s="647"/>
      <c r="R336" s="647"/>
      <c r="S336" s="647"/>
      <c r="T336" s="647"/>
      <c r="U336" s="647"/>
      <c r="V336" s="647"/>
      <c r="W336" s="647"/>
      <c r="X336" s="647"/>
      <c r="Y336" s="647"/>
      <c r="Z336" s="647"/>
      <c r="AA336" s="647"/>
      <c r="AB336" s="647"/>
      <c r="AC336" s="648"/>
      <c r="AD336" s="271"/>
      <c r="AE336" s="53"/>
      <c r="AF336" s="53"/>
    </row>
    <row r="337" spans="1:33" ht="24.75" customHeight="1" thickBot="1">
      <c r="A337" s="645"/>
      <c r="C337" s="130" t="s">
        <v>392</v>
      </c>
      <c r="O337" s="8"/>
      <c r="P337" s="8"/>
      <c r="Q337" s="11"/>
      <c r="R337" s="613" t="str">
        <f>IF(E11="A",IF(X319&lt;=R309,"適","不適"),IF(X331&lt;=R309,"適","不適"))</f>
        <v>適</v>
      </c>
      <c r="S337" s="614"/>
      <c r="AC337" s="65"/>
      <c r="AE337" s="53"/>
      <c r="AF337" s="53"/>
    </row>
    <row r="338" spans="1:33" ht="39" customHeight="1">
      <c r="A338" s="646"/>
      <c r="B338" s="68"/>
      <c r="C338" s="649" t="str">
        <f>IF(R337="適","","面積基準を満たしていません。内容変更の手続きを行うなど、直ちに改善を図ってください。")</f>
        <v/>
      </c>
      <c r="D338" s="649"/>
      <c r="E338" s="649"/>
      <c r="F338" s="649"/>
      <c r="G338" s="649"/>
      <c r="H338" s="649"/>
      <c r="I338" s="649"/>
      <c r="J338" s="649"/>
      <c r="K338" s="649"/>
      <c r="L338" s="649"/>
      <c r="M338" s="649"/>
      <c r="N338" s="649"/>
      <c r="O338" s="649"/>
      <c r="P338" s="649"/>
      <c r="Q338" s="649"/>
      <c r="R338" s="649"/>
      <c r="S338" s="649"/>
      <c r="T338" s="649"/>
      <c r="U338" s="649"/>
      <c r="V338" s="649"/>
      <c r="W338" s="649"/>
      <c r="X338" s="649"/>
      <c r="Y338" s="649"/>
      <c r="Z338" s="649"/>
      <c r="AA338" s="649"/>
      <c r="AB338" s="649"/>
      <c r="AC338" s="650"/>
      <c r="AD338" s="287"/>
      <c r="AE338" s="53"/>
      <c r="AF338" s="53"/>
    </row>
    <row r="339" spans="1:33" ht="24" customHeight="1">
      <c r="A339" s="125"/>
      <c r="B339" s="131"/>
      <c r="C339" s="131"/>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c r="Z339" s="131"/>
      <c r="AA339" s="131"/>
      <c r="AB339" s="131"/>
      <c r="AC339" s="131"/>
      <c r="AD339" s="131"/>
      <c r="AE339" s="53"/>
      <c r="AF339" s="53"/>
      <c r="AG339" s="8" t="s">
        <v>228</v>
      </c>
    </row>
    <row r="340" spans="1:33" ht="24" customHeight="1">
      <c r="A340" s="582" t="s">
        <v>469</v>
      </c>
      <c r="B340" s="582"/>
      <c r="C340" s="582"/>
      <c r="D340" s="582"/>
      <c r="E340" s="582"/>
      <c r="F340" s="582"/>
      <c r="G340" s="582"/>
      <c r="H340" s="582"/>
      <c r="I340" s="582"/>
      <c r="J340" s="582"/>
      <c r="K340" s="582"/>
      <c r="L340" s="582"/>
      <c r="M340" s="582"/>
      <c r="N340" s="582"/>
      <c r="O340" s="582"/>
      <c r="P340" s="582"/>
      <c r="Q340" s="582"/>
      <c r="R340" s="582"/>
      <c r="S340" s="582"/>
      <c r="T340" s="582"/>
      <c r="U340" s="582"/>
      <c r="V340" s="582"/>
      <c r="W340" s="582"/>
      <c r="X340" s="582"/>
      <c r="Y340" s="582"/>
      <c r="Z340" s="582"/>
      <c r="AA340" s="582"/>
      <c r="AB340" s="582"/>
      <c r="AC340" s="582"/>
      <c r="AD340" s="278"/>
      <c r="AE340" s="53"/>
      <c r="AF340" s="53"/>
      <c r="AG340" s="8" t="s">
        <v>479</v>
      </c>
    </row>
    <row r="341" spans="1:33" ht="24" customHeight="1">
      <c r="A341" s="45" t="s">
        <v>471</v>
      </c>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320"/>
      <c r="AA341" s="321"/>
      <c r="AB341" s="321"/>
      <c r="AC341" s="322"/>
      <c r="AD341" s="10"/>
      <c r="AE341" s="31" t="str">
        <f>IF(COUNTIF(Z341,"")&gt;=1,"未入力","")</f>
        <v>未入力</v>
      </c>
      <c r="AF341" s="31"/>
      <c r="AG341" s="8" t="s">
        <v>229</v>
      </c>
    </row>
    <row r="342" spans="1:33" ht="24" customHeight="1">
      <c r="A342" s="45" t="s">
        <v>485</v>
      </c>
      <c r="B342" s="50"/>
      <c r="C342" s="50"/>
      <c r="D342" s="50"/>
      <c r="E342" s="50"/>
      <c r="F342" s="50"/>
      <c r="G342" s="50"/>
      <c r="H342" s="50"/>
      <c r="I342" s="50"/>
      <c r="J342" s="50"/>
      <c r="K342" s="50"/>
      <c r="L342" s="50"/>
      <c r="O342" s="50"/>
      <c r="P342" s="50"/>
      <c r="Q342" s="50"/>
      <c r="R342" s="50"/>
      <c r="S342" s="50"/>
      <c r="T342" s="50"/>
      <c r="U342" s="50"/>
      <c r="V342" s="50"/>
      <c r="W342" s="50"/>
      <c r="X342" s="50"/>
      <c r="Y342" s="50"/>
      <c r="Z342" s="320"/>
      <c r="AA342" s="321"/>
      <c r="AB342" s="321"/>
      <c r="AC342" s="322"/>
      <c r="AD342" s="10"/>
      <c r="AE342" s="31" t="str">
        <f>IF(COUNTIF(Z342,"")&gt;=1,"未入力","")</f>
        <v>未入力</v>
      </c>
      <c r="AF342" s="31"/>
      <c r="AG342" s="8" t="s">
        <v>319</v>
      </c>
    </row>
    <row r="343" spans="1:33" ht="24" customHeight="1">
      <c r="A343" s="45" t="s">
        <v>486</v>
      </c>
      <c r="B343" s="50"/>
      <c r="C343" s="50"/>
      <c r="D343" s="50"/>
      <c r="E343" s="50"/>
      <c r="F343" s="50"/>
      <c r="G343" s="50"/>
      <c r="H343" s="50"/>
      <c r="I343" s="50"/>
      <c r="J343" s="50"/>
      <c r="K343" s="50"/>
      <c r="L343" s="50"/>
      <c r="M343" s="132"/>
      <c r="N343" s="132"/>
      <c r="O343" s="50"/>
      <c r="P343" s="50"/>
      <c r="Q343" s="50"/>
      <c r="R343" s="50"/>
      <c r="S343" s="50"/>
      <c r="T343" s="50"/>
      <c r="U343" s="50"/>
      <c r="V343" s="50"/>
      <c r="W343" s="50"/>
      <c r="X343" s="133"/>
      <c r="Y343" s="133"/>
      <c r="Z343" s="320"/>
      <c r="AA343" s="321"/>
      <c r="AB343" s="321"/>
      <c r="AC343" s="322"/>
      <c r="AD343" s="10"/>
      <c r="AE343" s="31" t="str">
        <f>IF(COUNTIF(Z343,"")&gt;=1,"未入力","")</f>
        <v>未入力</v>
      </c>
      <c r="AF343" s="31"/>
      <c r="AG343" s="8" t="s">
        <v>230</v>
      </c>
    </row>
    <row r="344" spans="1:33" ht="24" customHeight="1">
      <c r="A344" s="45" t="s">
        <v>501</v>
      </c>
      <c r="B344" s="50"/>
      <c r="C344" s="50"/>
      <c r="D344" s="50"/>
      <c r="E344" s="50"/>
      <c r="F344" s="50"/>
      <c r="G344" s="50"/>
      <c r="H344" s="133"/>
      <c r="I344" s="133"/>
      <c r="J344" s="133"/>
      <c r="K344" s="133"/>
      <c r="L344" s="133"/>
      <c r="M344" s="133"/>
      <c r="N344" s="133"/>
      <c r="O344" s="133"/>
      <c r="P344" s="133"/>
      <c r="Q344" s="133"/>
      <c r="R344" s="133"/>
      <c r="S344" s="133"/>
      <c r="T344" s="133"/>
      <c r="U344" s="133"/>
      <c r="V344" s="133"/>
      <c r="W344" s="133"/>
      <c r="X344" s="133"/>
      <c r="Y344" s="133"/>
      <c r="Z344" s="376"/>
      <c r="AA344" s="377"/>
      <c r="AB344" s="377"/>
      <c r="AC344" s="378"/>
      <c r="AD344" s="10"/>
      <c r="AE344" s="31" t="str">
        <f>IF(COUNTIF(Z344,"")&gt;=1,"未入力","")</f>
        <v>未入力</v>
      </c>
      <c r="AF344" s="31"/>
      <c r="AG344" s="8" t="s">
        <v>320</v>
      </c>
    </row>
    <row r="345" spans="1:33" ht="24" customHeight="1">
      <c r="A345" s="604" t="s">
        <v>839</v>
      </c>
      <c r="B345" s="386" t="s">
        <v>502</v>
      </c>
      <c r="C345" s="387"/>
      <c r="D345" s="387"/>
      <c r="E345" s="387"/>
      <c r="F345" s="387"/>
      <c r="G345" s="387"/>
      <c r="H345" s="606"/>
      <c r="I345" s="607"/>
      <c r="J345" s="607"/>
      <c r="K345" s="607"/>
      <c r="L345" s="607"/>
      <c r="M345" s="607"/>
      <c r="N345" s="607"/>
      <c r="O345" s="607"/>
      <c r="P345" s="607"/>
      <c r="Q345" s="607"/>
      <c r="R345" s="607"/>
      <c r="S345" s="607"/>
      <c r="T345" s="607"/>
      <c r="U345" s="607"/>
      <c r="V345" s="607"/>
      <c r="W345" s="607"/>
      <c r="X345" s="607"/>
      <c r="Y345" s="607"/>
      <c r="Z345" s="607"/>
      <c r="AA345" s="607"/>
      <c r="AB345" s="607"/>
      <c r="AC345" s="608"/>
      <c r="AD345" s="79"/>
      <c r="AE345" s="31" t="str">
        <f>IF(COUNTIF(H345,"")&gt;=1,"未入力","")</f>
        <v>未入力</v>
      </c>
      <c r="AF345" s="31"/>
      <c r="AG345" s="8" t="s">
        <v>321</v>
      </c>
    </row>
    <row r="346" spans="1:33" ht="24" customHeight="1">
      <c r="A346" s="605"/>
      <c r="B346" s="386" t="s">
        <v>503</v>
      </c>
      <c r="C346" s="387"/>
      <c r="D346" s="387"/>
      <c r="E346" s="387"/>
      <c r="F346" s="387"/>
      <c r="G346" s="387"/>
      <c r="H346" s="609"/>
      <c r="I346" s="609"/>
      <c r="J346" s="609"/>
      <c r="K346" s="609"/>
      <c r="L346" s="609"/>
      <c r="M346" s="609"/>
      <c r="N346" s="609"/>
      <c r="O346" s="609"/>
      <c r="P346" s="609"/>
      <c r="Q346" s="609"/>
      <c r="R346" s="609"/>
      <c r="S346" s="609"/>
      <c r="T346" s="609"/>
      <c r="U346" s="609"/>
      <c r="V346" s="609"/>
      <c r="W346" s="609"/>
      <c r="X346" s="609"/>
      <c r="Y346" s="609"/>
      <c r="Z346" s="609"/>
      <c r="AA346" s="609"/>
      <c r="AB346" s="609"/>
      <c r="AC346" s="609"/>
      <c r="AD346" s="79"/>
      <c r="AE346" s="31" t="str">
        <f>IF(COUNTIF(H346,"")&gt;=1,"未入力","")</f>
        <v>未入力</v>
      </c>
      <c r="AF346" s="31"/>
    </row>
    <row r="347" spans="1:33" ht="24" customHeight="1">
      <c r="A347" s="605"/>
      <c r="B347" s="386" t="s">
        <v>504</v>
      </c>
      <c r="C347" s="387"/>
      <c r="D347" s="387"/>
      <c r="E347" s="387"/>
      <c r="F347" s="387"/>
      <c r="G347" s="388"/>
      <c r="H347" s="364"/>
      <c r="I347" s="365"/>
      <c r="J347" s="365"/>
      <c r="K347" s="365"/>
      <c r="L347" s="365"/>
      <c r="M347" s="365"/>
      <c r="N347" s="365"/>
      <c r="O347" s="365"/>
      <c r="P347" s="365"/>
      <c r="Q347" s="365"/>
      <c r="R347" s="365"/>
      <c r="S347" s="365"/>
      <c r="T347" s="365"/>
      <c r="U347" s="365"/>
      <c r="V347" s="365"/>
      <c r="W347" s="365"/>
      <c r="X347" s="365"/>
      <c r="Y347" s="365"/>
      <c r="Z347" s="320"/>
      <c r="AA347" s="321"/>
      <c r="AB347" s="321"/>
      <c r="AC347" s="322"/>
      <c r="AD347" s="10"/>
      <c r="AE347" s="31" t="str">
        <f>IF(COUNTIF(Z347,"")&gt;=1,"未入力","")</f>
        <v>未入力</v>
      </c>
      <c r="AF347" s="31"/>
    </row>
    <row r="348" spans="1:33" ht="24" customHeight="1">
      <c r="A348" s="605"/>
      <c r="B348" s="386" t="s">
        <v>464</v>
      </c>
      <c r="C348" s="602"/>
      <c r="D348" s="602"/>
      <c r="E348" s="602"/>
      <c r="F348" s="602"/>
      <c r="G348" s="602"/>
      <c r="H348" s="323"/>
      <c r="I348" s="324"/>
      <c r="J348" s="324"/>
      <c r="K348" s="324"/>
      <c r="L348" s="324"/>
      <c r="M348" s="324"/>
      <c r="N348" s="324"/>
      <c r="O348" s="324"/>
      <c r="P348" s="324"/>
      <c r="Q348" s="324"/>
      <c r="R348" s="324"/>
      <c r="S348" s="324"/>
      <c r="T348" s="324"/>
      <c r="U348" s="324"/>
      <c r="V348" s="324"/>
      <c r="W348" s="324"/>
      <c r="X348" s="324"/>
      <c r="Y348" s="324"/>
      <c r="Z348" s="324"/>
      <c r="AA348" s="324"/>
      <c r="AB348" s="324"/>
      <c r="AC348" s="325"/>
      <c r="AD348" s="79"/>
      <c r="AE348" s="31"/>
      <c r="AF348" s="31"/>
    </row>
    <row r="349" spans="1:33" ht="24" customHeight="1">
      <c r="A349" s="579" t="s">
        <v>9</v>
      </c>
      <c r="B349" s="580"/>
      <c r="C349" s="580"/>
      <c r="D349" s="580"/>
      <c r="E349" s="580"/>
      <c r="F349" s="580"/>
      <c r="G349" s="580"/>
      <c r="H349" s="597" t="s">
        <v>10</v>
      </c>
      <c r="I349" s="597"/>
      <c r="J349" s="597"/>
      <c r="K349" s="597"/>
      <c r="L349" s="597"/>
      <c r="M349" s="598"/>
      <c r="N349" s="598"/>
      <c r="O349" s="598"/>
      <c r="P349" s="598"/>
      <c r="Q349" s="598"/>
      <c r="R349" s="598"/>
      <c r="S349" s="597" t="s">
        <v>11</v>
      </c>
      <c r="T349" s="597"/>
      <c r="U349" s="597"/>
      <c r="V349" s="597"/>
      <c r="W349" s="597"/>
      <c r="X349" s="597"/>
      <c r="Y349" s="598"/>
      <c r="Z349" s="598"/>
      <c r="AA349" s="598"/>
      <c r="AB349" s="598"/>
      <c r="AC349" s="598"/>
      <c r="AD349" s="10"/>
      <c r="AE349" s="31" t="str">
        <f>IF(COUNTIF(M349,"")&gt;=1,"未入力","")</f>
        <v>未入力</v>
      </c>
      <c r="AF349" s="31" t="str">
        <f>IF(COUNTIF(Y349,"")&gt;=1,"未入力","")</f>
        <v>未入力</v>
      </c>
      <c r="AG349" s="8" t="s">
        <v>231</v>
      </c>
    </row>
    <row r="350" spans="1:33" ht="24" customHeight="1">
      <c r="A350" s="603"/>
      <c r="B350" s="543"/>
      <c r="C350" s="543"/>
      <c r="D350" s="543"/>
      <c r="E350" s="543"/>
      <c r="F350" s="543"/>
      <c r="G350" s="543"/>
      <c r="H350" s="358" t="s">
        <v>12</v>
      </c>
      <c r="I350" s="359"/>
      <c r="J350" s="359"/>
      <c r="K350" s="359"/>
      <c r="L350" s="51"/>
      <c r="M350" s="598"/>
      <c r="N350" s="598"/>
      <c r="O350" s="598"/>
      <c r="P350" s="598"/>
      <c r="Q350" s="598"/>
      <c r="R350" s="598"/>
      <c r="S350" s="597" t="s">
        <v>124</v>
      </c>
      <c r="T350" s="597"/>
      <c r="U350" s="597"/>
      <c r="V350" s="597"/>
      <c r="W350" s="597"/>
      <c r="X350" s="597"/>
      <c r="Y350" s="598"/>
      <c r="Z350" s="598"/>
      <c r="AA350" s="598"/>
      <c r="AB350" s="598"/>
      <c r="AC350" s="598"/>
      <c r="AD350" s="10"/>
      <c r="AE350" s="31" t="str">
        <f>IF(COUNTIF(M350,"")&gt;=1,"未入力","")</f>
        <v>未入力</v>
      </c>
      <c r="AF350" s="31" t="str">
        <f>IF(COUNTIF(Y350,"")&gt;=1,"未入力","")</f>
        <v>未入力</v>
      </c>
      <c r="AG350" s="8" t="s">
        <v>232</v>
      </c>
    </row>
    <row r="351" spans="1:33" ht="24" customHeight="1">
      <c r="A351" s="576"/>
      <c r="B351" s="577"/>
      <c r="C351" s="577"/>
      <c r="D351" s="577"/>
      <c r="E351" s="577"/>
      <c r="F351" s="577"/>
      <c r="G351" s="577"/>
      <c r="H351" s="597" t="s">
        <v>136</v>
      </c>
      <c r="I351" s="597"/>
      <c r="J351" s="597"/>
      <c r="K351" s="597"/>
      <c r="L351" s="597"/>
      <c r="M351" s="597"/>
      <c r="N351" s="597"/>
      <c r="O351" s="597"/>
      <c r="P351" s="597"/>
      <c r="Q351" s="597"/>
      <c r="R351" s="597"/>
      <c r="S351" s="597"/>
      <c r="T351" s="597"/>
      <c r="U351" s="597"/>
      <c r="V351" s="597"/>
      <c r="W351" s="597"/>
      <c r="X351" s="597"/>
      <c r="Y351" s="598"/>
      <c r="Z351" s="598"/>
      <c r="AA351" s="598"/>
      <c r="AB351" s="598"/>
      <c r="AC351" s="598"/>
      <c r="AD351" s="10"/>
      <c r="AE351" s="31"/>
      <c r="AF351" s="31" t="str">
        <f>IF(COUNTIF(Y351,"")&gt;=1,"未入力","")</f>
        <v>未入力</v>
      </c>
      <c r="AG351" s="8" t="s">
        <v>233</v>
      </c>
    </row>
    <row r="352" spans="1:33" ht="39" customHeight="1">
      <c r="A352" s="599" t="s">
        <v>13</v>
      </c>
      <c r="B352" s="386" t="s">
        <v>505</v>
      </c>
      <c r="C352" s="387"/>
      <c r="D352" s="387"/>
      <c r="E352" s="387"/>
      <c r="F352" s="387"/>
      <c r="G352" s="387"/>
      <c r="H352" s="323"/>
      <c r="I352" s="324"/>
      <c r="J352" s="324"/>
      <c r="K352" s="324"/>
      <c r="L352" s="324"/>
      <c r="M352" s="324"/>
      <c r="N352" s="324"/>
      <c r="O352" s="324"/>
      <c r="P352" s="324"/>
      <c r="Q352" s="324"/>
      <c r="R352" s="324"/>
      <c r="S352" s="324"/>
      <c r="T352" s="324"/>
      <c r="U352" s="324"/>
      <c r="V352" s="324"/>
      <c r="W352" s="324"/>
      <c r="X352" s="324"/>
      <c r="Y352" s="324"/>
      <c r="Z352" s="324"/>
      <c r="AA352" s="324"/>
      <c r="AB352" s="324"/>
      <c r="AC352" s="325"/>
      <c r="AD352" s="79"/>
      <c r="AE352" s="31" t="str">
        <f>IF(COUNTIF(H352,"")&gt;=1,"未入力","")</f>
        <v>未入力</v>
      </c>
      <c r="AF352" s="31"/>
    </row>
    <row r="353" spans="1:36" ht="39" customHeight="1">
      <c r="A353" s="600"/>
      <c r="B353" s="386" t="s">
        <v>506</v>
      </c>
      <c r="C353" s="387"/>
      <c r="D353" s="387"/>
      <c r="E353" s="387"/>
      <c r="F353" s="387"/>
      <c r="G353" s="388"/>
      <c r="H353" s="323"/>
      <c r="I353" s="324"/>
      <c r="J353" s="324"/>
      <c r="K353" s="324"/>
      <c r="L353" s="324"/>
      <c r="M353" s="324"/>
      <c r="N353" s="324"/>
      <c r="O353" s="324"/>
      <c r="P353" s="324"/>
      <c r="Q353" s="324"/>
      <c r="R353" s="324"/>
      <c r="S353" s="324"/>
      <c r="T353" s="324"/>
      <c r="U353" s="324"/>
      <c r="V353" s="324"/>
      <c r="W353" s="324"/>
      <c r="X353" s="324"/>
      <c r="Y353" s="324"/>
      <c r="Z353" s="324"/>
      <c r="AA353" s="324"/>
      <c r="AB353" s="324"/>
      <c r="AC353" s="325"/>
      <c r="AD353" s="79"/>
      <c r="AE353" s="31" t="str">
        <f t="shared" ref="AE353:AE359" si="3">IF(COUNTIF(H353,"")&gt;=1,"未入力","")</f>
        <v>未入力</v>
      </c>
      <c r="AF353" s="31"/>
    </row>
    <row r="354" spans="1:36" ht="39" customHeight="1">
      <c r="A354" s="600"/>
      <c r="B354" s="386" t="s">
        <v>507</v>
      </c>
      <c r="C354" s="387"/>
      <c r="D354" s="387"/>
      <c r="E354" s="387"/>
      <c r="F354" s="387"/>
      <c r="G354" s="388"/>
      <c r="H354" s="323"/>
      <c r="I354" s="324"/>
      <c r="J354" s="324"/>
      <c r="K354" s="324"/>
      <c r="L354" s="324"/>
      <c r="M354" s="324"/>
      <c r="N354" s="324"/>
      <c r="O354" s="324"/>
      <c r="P354" s="324"/>
      <c r="Q354" s="324"/>
      <c r="R354" s="324"/>
      <c r="S354" s="324"/>
      <c r="T354" s="324"/>
      <c r="U354" s="324"/>
      <c r="V354" s="324"/>
      <c r="W354" s="324"/>
      <c r="X354" s="324"/>
      <c r="Y354" s="324"/>
      <c r="Z354" s="324"/>
      <c r="AA354" s="324"/>
      <c r="AB354" s="324"/>
      <c r="AC354" s="325"/>
      <c r="AD354" s="79"/>
      <c r="AE354" s="31" t="str">
        <f t="shared" si="3"/>
        <v>未入力</v>
      </c>
      <c r="AF354" s="31"/>
    </row>
    <row r="355" spans="1:36" ht="39" customHeight="1">
      <c r="A355" s="600"/>
      <c r="B355" s="424" t="s">
        <v>508</v>
      </c>
      <c r="C355" s="424"/>
      <c r="D355" s="424"/>
      <c r="E355" s="424"/>
      <c r="F355" s="424"/>
      <c r="G355" s="424"/>
      <c r="H355" s="323"/>
      <c r="I355" s="324"/>
      <c r="J355" s="324"/>
      <c r="K355" s="324"/>
      <c r="L355" s="324"/>
      <c r="M355" s="324"/>
      <c r="N355" s="324"/>
      <c r="O355" s="324"/>
      <c r="P355" s="324"/>
      <c r="Q355" s="324"/>
      <c r="R355" s="324"/>
      <c r="S355" s="324"/>
      <c r="T355" s="324"/>
      <c r="U355" s="324"/>
      <c r="V355" s="324"/>
      <c r="W355" s="324"/>
      <c r="X355" s="324"/>
      <c r="Y355" s="324"/>
      <c r="Z355" s="324"/>
      <c r="AA355" s="324"/>
      <c r="AB355" s="324"/>
      <c r="AC355" s="325"/>
      <c r="AD355" s="79"/>
      <c r="AE355" s="31" t="str">
        <f t="shared" si="3"/>
        <v>未入力</v>
      </c>
      <c r="AF355" s="31"/>
    </row>
    <row r="356" spans="1:36" s="13" customFormat="1" ht="39" customHeight="1">
      <c r="A356" s="600"/>
      <c r="B356" s="424" t="s">
        <v>509</v>
      </c>
      <c r="C356" s="424"/>
      <c r="D356" s="424"/>
      <c r="E356" s="424"/>
      <c r="F356" s="424"/>
      <c r="G356" s="424"/>
      <c r="H356" s="323"/>
      <c r="I356" s="324"/>
      <c r="J356" s="324"/>
      <c r="K356" s="324"/>
      <c r="L356" s="324"/>
      <c r="M356" s="324"/>
      <c r="N356" s="324"/>
      <c r="O356" s="324"/>
      <c r="P356" s="324"/>
      <c r="Q356" s="324"/>
      <c r="R356" s="324"/>
      <c r="S356" s="324"/>
      <c r="T356" s="324"/>
      <c r="U356" s="324"/>
      <c r="V356" s="324"/>
      <c r="W356" s="324"/>
      <c r="X356" s="324"/>
      <c r="Y356" s="324"/>
      <c r="Z356" s="324"/>
      <c r="AA356" s="324"/>
      <c r="AB356" s="324"/>
      <c r="AC356" s="325"/>
      <c r="AD356" s="79"/>
      <c r="AE356" s="31" t="str">
        <f t="shared" si="3"/>
        <v>未入力</v>
      </c>
      <c r="AF356" s="31"/>
      <c r="AH356" s="8"/>
    </row>
    <row r="357" spans="1:36" s="13" customFormat="1" ht="39" customHeight="1">
      <c r="A357" s="600"/>
      <c r="B357" s="425" t="s">
        <v>14</v>
      </c>
      <c r="C357" s="445"/>
      <c r="D357" s="445"/>
      <c r="E357" s="445"/>
      <c r="F357" s="445"/>
      <c r="G357" s="446"/>
      <c r="H357" s="323"/>
      <c r="I357" s="324"/>
      <c r="J357" s="324"/>
      <c r="K357" s="324"/>
      <c r="L357" s="324"/>
      <c r="M357" s="324"/>
      <c r="N357" s="324"/>
      <c r="O357" s="324"/>
      <c r="P357" s="324"/>
      <c r="Q357" s="324"/>
      <c r="R357" s="324"/>
      <c r="S357" s="324"/>
      <c r="T357" s="324"/>
      <c r="U357" s="324"/>
      <c r="V357" s="324"/>
      <c r="W357" s="324"/>
      <c r="X357" s="324"/>
      <c r="Y357" s="324"/>
      <c r="Z357" s="324"/>
      <c r="AA357" s="324"/>
      <c r="AB357" s="324"/>
      <c r="AC357" s="325"/>
      <c r="AD357" s="79"/>
      <c r="AE357" s="31" t="str">
        <f t="shared" si="3"/>
        <v>未入力</v>
      </c>
      <c r="AF357" s="31"/>
      <c r="AG357" s="8" t="s">
        <v>474</v>
      </c>
      <c r="AH357" s="8"/>
    </row>
    <row r="358" spans="1:36" s="13" customFormat="1" ht="39" customHeight="1">
      <c r="A358" s="600"/>
      <c r="B358" s="425" t="s">
        <v>15</v>
      </c>
      <c r="C358" s="445"/>
      <c r="D358" s="445"/>
      <c r="E358" s="445"/>
      <c r="F358" s="445"/>
      <c r="G358" s="446"/>
      <c r="H358" s="323"/>
      <c r="I358" s="324"/>
      <c r="J358" s="324"/>
      <c r="K358" s="324"/>
      <c r="L358" s="324"/>
      <c r="M358" s="324"/>
      <c r="N358" s="324"/>
      <c r="O358" s="324"/>
      <c r="P358" s="324"/>
      <c r="Q358" s="324"/>
      <c r="R358" s="324"/>
      <c r="S358" s="324"/>
      <c r="T358" s="324"/>
      <c r="U358" s="324"/>
      <c r="V358" s="324"/>
      <c r="W358" s="324"/>
      <c r="X358" s="324"/>
      <c r="Y358" s="324"/>
      <c r="Z358" s="324"/>
      <c r="AA358" s="324"/>
      <c r="AB358" s="324"/>
      <c r="AC358" s="325"/>
      <c r="AD358" s="79"/>
      <c r="AE358" s="31" t="str">
        <f t="shared" si="3"/>
        <v>未入力</v>
      </c>
      <c r="AF358" s="31"/>
      <c r="AG358" s="8" t="s">
        <v>474</v>
      </c>
      <c r="AH358" s="8"/>
    </row>
    <row r="359" spans="1:36" s="13" customFormat="1" ht="39" customHeight="1">
      <c r="A359" s="601"/>
      <c r="B359" s="425" t="s">
        <v>16</v>
      </c>
      <c r="C359" s="445"/>
      <c r="D359" s="445"/>
      <c r="E359" s="445"/>
      <c r="F359" s="445"/>
      <c r="G359" s="446"/>
      <c r="H359" s="323"/>
      <c r="I359" s="324"/>
      <c r="J359" s="324"/>
      <c r="K359" s="324"/>
      <c r="L359" s="324"/>
      <c r="M359" s="324"/>
      <c r="N359" s="324"/>
      <c r="O359" s="324"/>
      <c r="P359" s="324"/>
      <c r="Q359" s="324"/>
      <c r="R359" s="324"/>
      <c r="S359" s="324"/>
      <c r="T359" s="324"/>
      <c r="U359" s="324"/>
      <c r="V359" s="324"/>
      <c r="W359" s="324"/>
      <c r="X359" s="324"/>
      <c r="Y359" s="324"/>
      <c r="Z359" s="324"/>
      <c r="AA359" s="324"/>
      <c r="AB359" s="324"/>
      <c r="AC359" s="325"/>
      <c r="AD359" s="79"/>
      <c r="AE359" s="31" t="str">
        <f t="shared" si="3"/>
        <v>未入力</v>
      </c>
      <c r="AF359" s="31"/>
      <c r="AG359" s="8" t="s">
        <v>474</v>
      </c>
      <c r="AH359" s="8"/>
    </row>
    <row r="360" spans="1:36" s="13" customFormat="1" ht="24" customHeight="1">
      <c r="A360" s="326" t="s">
        <v>665</v>
      </c>
      <c r="B360" s="327"/>
      <c r="C360" s="327"/>
      <c r="D360" s="327"/>
      <c r="E360" s="327"/>
      <c r="F360" s="327"/>
      <c r="G360" s="327"/>
      <c r="H360" s="327"/>
      <c r="I360" s="327"/>
      <c r="J360" s="327"/>
      <c r="K360" s="327"/>
      <c r="L360" s="327"/>
      <c r="M360" s="327"/>
      <c r="N360" s="327"/>
      <c r="O360" s="481"/>
      <c r="P360" s="482"/>
      <c r="Q360" s="482"/>
      <c r="R360" s="482"/>
      <c r="S360" s="482"/>
      <c r="T360" s="482"/>
      <c r="U360" s="482"/>
      <c r="V360" s="482"/>
      <c r="W360" s="482"/>
      <c r="X360" s="482"/>
      <c r="Y360" s="482"/>
      <c r="Z360" s="482"/>
      <c r="AA360" s="482"/>
      <c r="AB360" s="482"/>
      <c r="AC360" s="483"/>
      <c r="AD360" s="19"/>
      <c r="AE360" s="31" t="str">
        <f>IF(COUNTIF(O360,"")&gt;=1,"未入力","")</f>
        <v>未入力</v>
      </c>
      <c r="AF360" s="31"/>
      <c r="AG360" s="8" t="s">
        <v>474</v>
      </c>
      <c r="AH360" s="8"/>
    </row>
    <row r="361" spans="1:36" s="13" customFormat="1" ht="24" customHeight="1">
      <c r="A361" s="439" t="s">
        <v>17</v>
      </c>
      <c r="B361" s="442" t="s">
        <v>18</v>
      </c>
      <c r="C361" s="443"/>
      <c r="D361" s="443"/>
      <c r="E361" s="443"/>
      <c r="F361" s="443"/>
      <c r="G361" s="444"/>
      <c r="H361" s="45" t="s">
        <v>45</v>
      </c>
      <c r="I361" s="50"/>
      <c r="J361" s="50"/>
      <c r="K361" s="50"/>
      <c r="L361" s="50"/>
      <c r="M361" s="50"/>
      <c r="N361" s="50"/>
      <c r="O361" s="50"/>
      <c r="P361" s="50"/>
      <c r="Q361" s="50"/>
      <c r="R361" s="50"/>
      <c r="S361" s="50"/>
      <c r="T361" s="50"/>
      <c r="U361" s="50"/>
      <c r="V361" s="50"/>
      <c r="W361" s="50"/>
      <c r="X361" s="50"/>
      <c r="Y361" s="50"/>
      <c r="Z361" s="320"/>
      <c r="AA361" s="321"/>
      <c r="AB361" s="321"/>
      <c r="AC361" s="322"/>
      <c r="AD361" s="10"/>
      <c r="AE361" s="31" t="str">
        <f>IF(COUNTIF(Z361,"")&gt;=1,"未入力","")</f>
        <v>未入力</v>
      </c>
      <c r="AF361" s="135"/>
      <c r="AG361" s="8"/>
      <c r="AH361" s="8"/>
    </row>
    <row r="362" spans="1:36" s="13" customFormat="1" ht="24" customHeight="1">
      <c r="A362" s="440"/>
      <c r="B362" s="402"/>
      <c r="C362" s="403"/>
      <c r="D362" s="403"/>
      <c r="E362" s="403"/>
      <c r="F362" s="403"/>
      <c r="G362" s="404"/>
      <c r="H362" s="45" t="s">
        <v>44</v>
      </c>
      <c r="I362" s="50"/>
      <c r="J362" s="50"/>
      <c r="K362" s="50"/>
      <c r="L362" s="50"/>
      <c r="M362" s="50"/>
      <c r="N362" s="50"/>
      <c r="O362" s="50"/>
      <c r="P362" s="50"/>
      <c r="Q362" s="50"/>
      <c r="R362" s="50"/>
      <c r="S362" s="50"/>
      <c r="T362" s="50"/>
      <c r="U362" s="50"/>
      <c r="V362" s="50"/>
      <c r="W362" s="50"/>
      <c r="X362" s="50"/>
      <c r="Y362" s="50"/>
      <c r="Z362" s="320"/>
      <c r="AA362" s="321"/>
      <c r="AB362" s="321"/>
      <c r="AC362" s="322"/>
      <c r="AD362" s="10"/>
      <c r="AE362" s="31" t="str">
        <f>IF(COUNTIF(Z362,"")&gt;=1,"未入力","")</f>
        <v>未入力</v>
      </c>
      <c r="AF362" s="135"/>
      <c r="AG362" s="8" t="s">
        <v>474</v>
      </c>
      <c r="AH362" s="8"/>
      <c r="AI362" s="8"/>
      <c r="AJ362" s="8"/>
    </row>
    <row r="363" spans="1:36" s="13" customFormat="1" ht="21" customHeight="1">
      <c r="A363" s="440"/>
      <c r="B363" s="389" t="s">
        <v>567</v>
      </c>
      <c r="C363" s="390"/>
      <c r="D363" s="390"/>
      <c r="E363" s="390"/>
      <c r="F363" s="390"/>
      <c r="G363" s="391"/>
      <c r="H363" s="398" t="s">
        <v>568</v>
      </c>
      <c r="I363" s="399"/>
      <c r="J363" s="399"/>
      <c r="K363" s="399"/>
      <c r="L363" s="399"/>
      <c r="M363" s="399"/>
      <c r="N363" s="399"/>
      <c r="O363" s="399"/>
      <c r="P363" s="399"/>
      <c r="Q363" s="399"/>
      <c r="R363" s="399"/>
      <c r="S363" s="399"/>
      <c r="T363" s="399"/>
      <c r="U363" s="399"/>
      <c r="V363" s="399"/>
      <c r="W363" s="399"/>
      <c r="X363" s="399"/>
      <c r="Y363" s="399"/>
      <c r="Z363" s="376"/>
      <c r="AA363" s="377"/>
      <c r="AB363" s="377"/>
      <c r="AC363" s="378"/>
      <c r="AD363" s="10"/>
      <c r="AE363" s="31" t="str">
        <f>IF(COUNTIF(Z363,"")&gt;=1,"未入力","")</f>
        <v>未入力</v>
      </c>
      <c r="AF363" s="135"/>
      <c r="AG363" s="8"/>
      <c r="AH363" s="8" t="s">
        <v>282</v>
      </c>
      <c r="AI363" s="8" t="s">
        <v>283</v>
      </c>
      <c r="AJ363" s="8"/>
    </row>
    <row r="364" spans="1:36" s="13" customFormat="1" ht="24" customHeight="1">
      <c r="A364" s="440"/>
      <c r="B364" s="392"/>
      <c r="C364" s="393"/>
      <c r="D364" s="393"/>
      <c r="E364" s="393"/>
      <c r="F364" s="393"/>
      <c r="G364" s="394"/>
      <c r="H364" s="400"/>
      <c r="I364" s="401"/>
      <c r="J364" s="401"/>
      <c r="K364" s="401"/>
      <c r="L364" s="401"/>
      <c r="M364" s="401"/>
      <c r="N364" s="401"/>
      <c r="O364" s="401"/>
      <c r="P364" s="401"/>
      <c r="Q364" s="401"/>
      <c r="R364" s="401"/>
      <c r="S364" s="401"/>
      <c r="T364" s="401"/>
      <c r="U364" s="401"/>
      <c r="V364" s="401"/>
      <c r="W364" s="401"/>
      <c r="X364" s="401"/>
      <c r="Y364" s="401"/>
      <c r="Z364" s="379"/>
      <c r="AA364" s="337"/>
      <c r="AB364" s="337"/>
      <c r="AC364" s="338"/>
      <c r="AD364" s="10"/>
      <c r="AE364" s="31" t="s">
        <v>474</v>
      </c>
      <c r="AF364" s="135"/>
      <c r="AG364" s="8" t="s">
        <v>474</v>
      </c>
      <c r="AH364" s="8"/>
      <c r="AI364" s="8"/>
      <c r="AJ364" s="8"/>
    </row>
    <row r="365" spans="1:36" s="13" customFormat="1" ht="24" customHeight="1">
      <c r="A365" s="441"/>
      <c r="B365" s="395"/>
      <c r="C365" s="396"/>
      <c r="D365" s="396"/>
      <c r="E365" s="396"/>
      <c r="F365" s="396"/>
      <c r="G365" s="397"/>
      <c r="H365" s="573" t="s">
        <v>514</v>
      </c>
      <c r="I365" s="574"/>
      <c r="J365" s="574"/>
      <c r="K365" s="574"/>
      <c r="L365" s="574"/>
      <c r="M365" s="574"/>
      <c r="N365" s="574"/>
      <c r="O365" s="574"/>
      <c r="P365" s="574"/>
      <c r="Q365" s="574"/>
      <c r="R365" s="574"/>
      <c r="S365" s="574"/>
      <c r="T365" s="574"/>
      <c r="U365" s="574"/>
      <c r="V365" s="574"/>
      <c r="W365" s="574"/>
      <c r="X365" s="574"/>
      <c r="Y365" s="575"/>
      <c r="Z365" s="380"/>
      <c r="AA365" s="381"/>
      <c r="AB365" s="381"/>
      <c r="AC365" s="382"/>
      <c r="AD365" s="10"/>
      <c r="AE365" s="31" t="s">
        <v>474</v>
      </c>
      <c r="AF365" s="135"/>
      <c r="AH365" s="8"/>
    </row>
    <row r="366" spans="1:36" s="13" customFormat="1" ht="24" customHeight="1">
      <c r="A366" s="45" t="s">
        <v>122</v>
      </c>
      <c r="B366" s="61"/>
      <c r="C366" s="61"/>
      <c r="D366" s="61"/>
      <c r="E366" s="61"/>
      <c r="F366" s="61"/>
      <c r="G366" s="61"/>
      <c r="H366" s="50"/>
      <c r="I366" s="50"/>
      <c r="J366" s="50"/>
      <c r="K366" s="50"/>
      <c r="L366" s="50"/>
      <c r="M366" s="50"/>
      <c r="N366" s="50"/>
      <c r="O366" s="50"/>
      <c r="P366" s="50"/>
      <c r="Q366" s="50"/>
      <c r="R366" s="50"/>
      <c r="S366" s="50"/>
      <c r="T366" s="50"/>
      <c r="U366" s="50"/>
      <c r="V366" s="50"/>
      <c r="W366" s="50"/>
      <c r="X366" s="50"/>
      <c r="Y366" s="50"/>
      <c r="Z366" s="320"/>
      <c r="AA366" s="321"/>
      <c r="AB366" s="321"/>
      <c r="AC366" s="322"/>
      <c r="AD366" s="10"/>
      <c r="AE366" s="31" t="str">
        <f t="shared" ref="AE366:AE374" si="4">IF(COUNTIF(Z366,"")&gt;=1,"未入力","")</f>
        <v>未入力</v>
      </c>
      <c r="AF366" s="135"/>
      <c r="AH366" s="8"/>
    </row>
    <row r="367" spans="1:36" s="13" customFormat="1" ht="33" customHeight="1">
      <c r="A367" s="45" t="s">
        <v>123</v>
      </c>
      <c r="B367" s="61"/>
      <c r="C367" s="61"/>
      <c r="D367" s="61"/>
      <c r="E367" s="61"/>
      <c r="F367" s="61"/>
      <c r="G367" s="61"/>
      <c r="H367" s="50"/>
      <c r="I367" s="50"/>
      <c r="J367" s="50"/>
      <c r="K367" s="50"/>
      <c r="L367" s="50"/>
      <c r="M367" s="50"/>
      <c r="N367" s="50"/>
      <c r="O367" s="50"/>
      <c r="P367" s="50"/>
      <c r="Q367" s="50"/>
      <c r="R367" s="50"/>
      <c r="S367" s="50"/>
      <c r="T367" s="50"/>
      <c r="U367" s="50"/>
      <c r="V367" s="50"/>
      <c r="W367" s="50"/>
      <c r="X367" s="50"/>
      <c r="Y367" s="50"/>
      <c r="Z367" s="320"/>
      <c r="AA367" s="321"/>
      <c r="AB367" s="321"/>
      <c r="AC367" s="322"/>
      <c r="AD367" s="10"/>
      <c r="AE367" s="31" t="str">
        <f t="shared" si="4"/>
        <v>未入力</v>
      </c>
      <c r="AF367" s="135"/>
      <c r="AH367" s="8"/>
    </row>
    <row r="368" spans="1:36" s="13" customFormat="1" ht="24" customHeight="1">
      <c r="A368" s="45" t="s">
        <v>57</v>
      </c>
      <c r="B368" s="61"/>
      <c r="C368" s="61"/>
      <c r="D368" s="61"/>
      <c r="E368" s="61"/>
      <c r="F368" s="61"/>
      <c r="G368" s="61"/>
      <c r="H368" s="50"/>
      <c r="I368" s="50"/>
      <c r="J368" s="50"/>
      <c r="K368" s="50"/>
      <c r="L368" s="50"/>
      <c r="M368" s="50"/>
      <c r="N368" s="50"/>
      <c r="O368" s="50"/>
      <c r="P368" s="50"/>
      <c r="Q368" s="50"/>
      <c r="R368" s="50"/>
      <c r="S368" s="50"/>
      <c r="T368" s="50"/>
      <c r="U368" s="50"/>
      <c r="V368" s="50"/>
      <c r="W368" s="50"/>
      <c r="X368" s="50"/>
      <c r="Y368" s="50"/>
      <c r="Z368" s="320"/>
      <c r="AA368" s="321"/>
      <c r="AB368" s="321"/>
      <c r="AC368" s="322"/>
      <c r="AD368" s="10"/>
      <c r="AE368" s="31" t="str">
        <f t="shared" si="4"/>
        <v>未入力</v>
      </c>
      <c r="AF368" s="135"/>
      <c r="AH368" s="8"/>
    </row>
    <row r="369" spans="1:34" s="13" customFormat="1" ht="27" customHeight="1">
      <c r="A369" s="370" t="s">
        <v>19</v>
      </c>
      <c r="B369" s="371"/>
      <c r="C369" s="371"/>
      <c r="D369" s="371"/>
      <c r="E369" s="371"/>
      <c r="F369" s="371"/>
      <c r="G369" s="372"/>
      <c r="H369" s="425" t="s">
        <v>488</v>
      </c>
      <c r="I369" s="445"/>
      <c r="J369" s="445"/>
      <c r="K369" s="445"/>
      <c r="L369" s="445"/>
      <c r="M369" s="445"/>
      <c r="N369" s="445"/>
      <c r="O369" s="445"/>
      <c r="P369" s="445"/>
      <c r="Q369" s="445"/>
      <c r="R369" s="445"/>
      <c r="S369" s="445"/>
      <c r="T369" s="445"/>
      <c r="U369" s="445"/>
      <c r="V369" s="445"/>
      <c r="W369" s="445"/>
      <c r="X369" s="445"/>
      <c r="Y369" s="446"/>
      <c r="Z369" s="320"/>
      <c r="AA369" s="321"/>
      <c r="AB369" s="321"/>
      <c r="AC369" s="322"/>
      <c r="AD369" s="10"/>
      <c r="AE369" s="31" t="str">
        <f t="shared" si="4"/>
        <v>未入力</v>
      </c>
      <c r="AF369" s="135"/>
      <c r="AH369" s="8"/>
    </row>
    <row r="370" spans="1:34" s="13" customFormat="1" ht="27" customHeight="1">
      <c r="A370" s="405"/>
      <c r="B370" s="406"/>
      <c r="C370" s="406"/>
      <c r="D370" s="406"/>
      <c r="E370" s="406"/>
      <c r="F370" s="406"/>
      <c r="G370" s="407"/>
      <c r="H370" s="358" t="s">
        <v>489</v>
      </c>
      <c r="I370" s="359"/>
      <c r="J370" s="359"/>
      <c r="K370" s="359"/>
      <c r="L370" s="359"/>
      <c r="M370" s="359"/>
      <c r="N370" s="359"/>
      <c r="O370" s="359"/>
      <c r="P370" s="359"/>
      <c r="Q370" s="359"/>
      <c r="R370" s="359"/>
      <c r="S370" s="359"/>
      <c r="T370" s="359"/>
      <c r="U370" s="359"/>
      <c r="V370" s="359"/>
      <c r="W370" s="359"/>
      <c r="X370" s="359"/>
      <c r="Y370" s="360"/>
      <c r="Z370" s="320"/>
      <c r="AA370" s="321"/>
      <c r="AB370" s="321"/>
      <c r="AC370" s="322"/>
      <c r="AD370" s="10"/>
      <c r="AE370" s="31" t="str">
        <f t="shared" si="4"/>
        <v>未入力</v>
      </c>
      <c r="AF370" s="135"/>
      <c r="AH370" s="8"/>
    </row>
    <row r="371" spans="1:34" s="13" customFormat="1" ht="27" customHeight="1">
      <c r="A371" s="386" t="s">
        <v>20</v>
      </c>
      <c r="B371" s="387"/>
      <c r="C371" s="387"/>
      <c r="D371" s="387"/>
      <c r="E371" s="387"/>
      <c r="F371" s="387"/>
      <c r="G371" s="388"/>
      <c r="H371" s="358" t="s">
        <v>54</v>
      </c>
      <c r="I371" s="359"/>
      <c r="J371" s="359"/>
      <c r="K371" s="359"/>
      <c r="L371" s="359"/>
      <c r="M371" s="359"/>
      <c r="N371" s="359"/>
      <c r="O371" s="359"/>
      <c r="P371" s="359"/>
      <c r="Q371" s="359"/>
      <c r="R371" s="359"/>
      <c r="S371" s="359"/>
      <c r="T371" s="359"/>
      <c r="U371" s="359"/>
      <c r="V371" s="359"/>
      <c r="W371" s="359"/>
      <c r="X371" s="359"/>
      <c r="Y371" s="360"/>
      <c r="Z371" s="320"/>
      <c r="AA371" s="321"/>
      <c r="AB371" s="321"/>
      <c r="AC371" s="322"/>
      <c r="AD371" s="10"/>
      <c r="AE371" s="31" t="str">
        <f t="shared" si="4"/>
        <v>未入力</v>
      </c>
      <c r="AF371" s="135"/>
      <c r="AH371" s="8"/>
    </row>
    <row r="372" spans="1:34" s="13" customFormat="1" ht="35.1" customHeight="1">
      <c r="A372" s="370" t="s">
        <v>21</v>
      </c>
      <c r="B372" s="371"/>
      <c r="C372" s="371"/>
      <c r="D372" s="371"/>
      <c r="E372" s="371"/>
      <c r="F372" s="371"/>
      <c r="G372" s="372"/>
      <c r="H372" s="425" t="s">
        <v>139</v>
      </c>
      <c r="I372" s="445"/>
      <c r="J372" s="445"/>
      <c r="K372" s="445"/>
      <c r="L372" s="445"/>
      <c r="M372" s="445"/>
      <c r="N372" s="445"/>
      <c r="O372" s="445"/>
      <c r="P372" s="445"/>
      <c r="Q372" s="445"/>
      <c r="R372" s="445"/>
      <c r="S372" s="445"/>
      <c r="T372" s="445"/>
      <c r="U372" s="445"/>
      <c r="V372" s="445"/>
      <c r="W372" s="445"/>
      <c r="X372" s="445"/>
      <c r="Y372" s="446"/>
      <c r="Z372" s="320"/>
      <c r="AA372" s="321"/>
      <c r="AB372" s="321"/>
      <c r="AC372" s="322"/>
      <c r="AD372" s="10"/>
      <c r="AE372" s="31" t="str">
        <f t="shared" si="4"/>
        <v>未入力</v>
      </c>
      <c r="AF372" s="135"/>
      <c r="AH372" s="8"/>
    </row>
    <row r="373" spans="1:34" s="13" customFormat="1" ht="27" customHeight="1">
      <c r="A373" s="405"/>
      <c r="B373" s="406"/>
      <c r="C373" s="406"/>
      <c r="D373" s="406"/>
      <c r="E373" s="406"/>
      <c r="F373" s="406"/>
      <c r="G373" s="407"/>
      <c r="H373" s="358" t="s">
        <v>56</v>
      </c>
      <c r="I373" s="359"/>
      <c r="J373" s="359"/>
      <c r="K373" s="359"/>
      <c r="L373" s="359"/>
      <c r="M373" s="359"/>
      <c r="N373" s="359"/>
      <c r="O373" s="359"/>
      <c r="P373" s="359"/>
      <c r="Q373" s="359"/>
      <c r="R373" s="359"/>
      <c r="S373" s="359"/>
      <c r="T373" s="359"/>
      <c r="U373" s="359"/>
      <c r="V373" s="359"/>
      <c r="W373" s="359"/>
      <c r="X373" s="359"/>
      <c r="Y373" s="360"/>
      <c r="Z373" s="320"/>
      <c r="AA373" s="321"/>
      <c r="AB373" s="321"/>
      <c r="AC373" s="322"/>
      <c r="AD373" s="10"/>
      <c r="AE373" s="31" t="str">
        <f t="shared" si="4"/>
        <v>未入力</v>
      </c>
      <c r="AF373" s="135"/>
      <c r="AH373" s="8"/>
    </row>
    <row r="374" spans="1:34" s="13" customFormat="1" ht="27" customHeight="1">
      <c r="A374" s="311" t="s">
        <v>153</v>
      </c>
      <c r="B374" s="312"/>
      <c r="C374" s="312"/>
      <c r="D374" s="312"/>
      <c r="E374" s="312"/>
      <c r="F374" s="312"/>
      <c r="G374" s="313"/>
      <c r="H374" s="358" t="s">
        <v>55</v>
      </c>
      <c r="I374" s="359"/>
      <c r="J374" s="359"/>
      <c r="K374" s="359"/>
      <c r="L374" s="359"/>
      <c r="M374" s="359"/>
      <c r="N374" s="359"/>
      <c r="O374" s="359"/>
      <c r="P374" s="359"/>
      <c r="Q374" s="359"/>
      <c r="R374" s="359"/>
      <c r="S374" s="359"/>
      <c r="T374" s="359"/>
      <c r="U374" s="359"/>
      <c r="V374" s="359"/>
      <c r="W374" s="359"/>
      <c r="X374" s="359"/>
      <c r="Y374" s="360"/>
      <c r="Z374" s="320"/>
      <c r="AA374" s="321"/>
      <c r="AB374" s="321"/>
      <c r="AC374" s="322"/>
      <c r="AD374" s="10"/>
      <c r="AE374" s="31" t="str">
        <f t="shared" si="4"/>
        <v>未入力</v>
      </c>
      <c r="AF374" s="135"/>
      <c r="AH374" s="8"/>
    </row>
    <row r="375" spans="1:34" s="13" customFormat="1" ht="27" customHeight="1">
      <c r="A375" s="314"/>
      <c r="B375" s="315"/>
      <c r="C375" s="315"/>
      <c r="D375" s="315"/>
      <c r="E375" s="315"/>
      <c r="F375" s="315"/>
      <c r="G375" s="316"/>
      <c r="H375" s="358" t="s">
        <v>493</v>
      </c>
      <c r="I375" s="359"/>
      <c r="J375" s="359"/>
      <c r="K375" s="359"/>
      <c r="L375" s="359"/>
      <c r="M375" s="359"/>
      <c r="N375" s="359"/>
      <c r="O375" s="359"/>
      <c r="P375" s="359"/>
      <c r="Q375" s="359"/>
      <c r="R375" s="359"/>
      <c r="S375" s="359"/>
      <c r="T375" s="359"/>
      <c r="U375" s="359"/>
      <c r="V375" s="359"/>
      <c r="W375" s="359"/>
      <c r="X375" s="359"/>
      <c r="Y375" s="360"/>
      <c r="Z375" s="320"/>
      <c r="AA375" s="321"/>
      <c r="AB375" s="321"/>
      <c r="AC375" s="322"/>
      <c r="AD375" s="10"/>
      <c r="AE375" s="31" t="str">
        <f>IF(COUNTIF(Z375,"")&gt;=1,"未入力","")</f>
        <v>未入力</v>
      </c>
      <c r="AF375" s="135"/>
      <c r="AH375" s="8"/>
    </row>
    <row r="376" spans="1:34" s="13" customFormat="1" ht="27" customHeight="1">
      <c r="A376" s="317"/>
      <c r="B376" s="318"/>
      <c r="C376" s="318"/>
      <c r="D376" s="318"/>
      <c r="E376" s="318"/>
      <c r="F376" s="318"/>
      <c r="G376" s="319"/>
      <c r="H376" s="358" t="s">
        <v>550</v>
      </c>
      <c r="I376" s="359"/>
      <c r="J376" s="359"/>
      <c r="K376" s="359"/>
      <c r="L376" s="359"/>
      <c r="M376" s="359"/>
      <c r="N376" s="359"/>
      <c r="O376" s="359"/>
      <c r="P376" s="359"/>
      <c r="Q376" s="359"/>
      <c r="R376" s="359"/>
      <c r="S376" s="359"/>
      <c r="T376" s="359"/>
      <c r="U376" s="359"/>
      <c r="V376" s="359"/>
      <c r="W376" s="359"/>
      <c r="X376" s="359"/>
      <c r="Y376" s="360"/>
      <c r="Z376" s="320"/>
      <c r="AA376" s="321"/>
      <c r="AB376" s="321"/>
      <c r="AC376" s="322"/>
      <c r="AD376" s="10"/>
      <c r="AE376" s="31" t="str">
        <f>IF(COUNTIF(Z376,"")&gt;=1,"未入力","")</f>
        <v>未入力</v>
      </c>
      <c r="AF376" s="135"/>
      <c r="AH376" s="8"/>
    </row>
    <row r="377" spans="1:34" s="13" customFormat="1" ht="27" customHeight="1">
      <c r="A377" s="579" t="s">
        <v>22</v>
      </c>
      <c r="B377" s="580"/>
      <c r="C377" s="580"/>
      <c r="D377" s="580"/>
      <c r="E377" s="580"/>
      <c r="F377" s="580"/>
      <c r="G377" s="583"/>
      <c r="H377" s="358" t="s">
        <v>510</v>
      </c>
      <c r="I377" s="359"/>
      <c r="J377" s="359"/>
      <c r="K377" s="359"/>
      <c r="L377" s="359"/>
      <c r="M377" s="359"/>
      <c r="N377" s="359"/>
      <c r="O377" s="359"/>
      <c r="P377" s="359"/>
      <c r="Q377" s="359"/>
      <c r="R377" s="359"/>
      <c r="S377" s="359"/>
      <c r="T377" s="359"/>
      <c r="U377" s="359"/>
      <c r="V377" s="359"/>
      <c r="W377" s="359"/>
      <c r="X377" s="359"/>
      <c r="Y377" s="360"/>
      <c r="Z377" s="320"/>
      <c r="AA377" s="321"/>
      <c r="AB377" s="321"/>
      <c r="AC377" s="322"/>
      <c r="AD377" s="10"/>
      <c r="AE377" s="31" t="str">
        <f>IF(COUNTIF(Z377,"")&gt;=1,"未入力","")</f>
        <v>未入力</v>
      </c>
      <c r="AF377" s="135"/>
      <c r="AH377" s="8"/>
    </row>
    <row r="378" spans="1:34" s="13" customFormat="1" ht="27" customHeight="1">
      <c r="A378" s="576"/>
      <c r="B378" s="577"/>
      <c r="C378" s="577"/>
      <c r="D378" s="577"/>
      <c r="E378" s="577"/>
      <c r="F378" s="577"/>
      <c r="G378" s="578"/>
      <c r="H378" s="358" t="s">
        <v>490</v>
      </c>
      <c r="I378" s="359"/>
      <c r="J378" s="359"/>
      <c r="K378" s="359"/>
      <c r="L378" s="359"/>
      <c r="M378" s="359"/>
      <c r="N378" s="359"/>
      <c r="O378" s="359"/>
      <c r="P378" s="359"/>
      <c r="Q378" s="359"/>
      <c r="R378" s="359"/>
      <c r="S378" s="359"/>
      <c r="T378" s="359"/>
      <c r="U378" s="359"/>
      <c r="V378" s="359"/>
      <c r="W378" s="359"/>
      <c r="X378" s="359"/>
      <c r="Y378" s="360"/>
      <c r="Z378" s="320"/>
      <c r="AA378" s="321"/>
      <c r="AB378" s="321"/>
      <c r="AC378" s="322"/>
      <c r="AD378" s="10"/>
      <c r="AE378" s="31" t="str">
        <f>IF(COUNTIF(Z378,"")&gt;=1,"未入力","")</f>
        <v>未入力</v>
      </c>
      <c r="AF378" s="135"/>
      <c r="AH378" s="8" t="s">
        <v>474</v>
      </c>
    </row>
    <row r="379" spans="1:34" s="13" customFormat="1" ht="27" customHeight="1">
      <c r="A379" s="576" t="s">
        <v>30</v>
      </c>
      <c r="B379" s="577"/>
      <c r="C379" s="577"/>
      <c r="D379" s="577"/>
      <c r="E379" s="577"/>
      <c r="F379" s="577"/>
      <c r="G379" s="578"/>
      <c r="H379" s="358" t="s">
        <v>46</v>
      </c>
      <c r="I379" s="359"/>
      <c r="J379" s="359"/>
      <c r="K379" s="359"/>
      <c r="L379" s="359"/>
      <c r="M379" s="359"/>
      <c r="N379" s="359"/>
      <c r="O379" s="359"/>
      <c r="P379" s="359"/>
      <c r="Q379" s="359"/>
      <c r="R379" s="359"/>
      <c r="S379" s="359"/>
      <c r="T379" s="359"/>
      <c r="U379" s="359"/>
      <c r="V379" s="359"/>
      <c r="W379" s="359"/>
      <c r="X379" s="359"/>
      <c r="Y379" s="360"/>
      <c r="Z379" s="320"/>
      <c r="AA379" s="321"/>
      <c r="AB379" s="321"/>
      <c r="AC379" s="322"/>
      <c r="AD379" s="10"/>
      <c r="AE379" s="31" t="str">
        <f>IF(COUNTIF(Z379,"")&gt;=1,"未入力","")</f>
        <v>未入力</v>
      </c>
      <c r="AF379" s="135"/>
      <c r="AH379" s="8"/>
    </row>
    <row r="380" spans="1:34" s="13" customFormat="1" ht="27" customHeight="1">
      <c r="A380" s="579" t="s">
        <v>511</v>
      </c>
      <c r="B380" s="580"/>
      <c r="C380" s="580"/>
      <c r="D380" s="580"/>
      <c r="E380" s="580"/>
      <c r="F380" s="580"/>
      <c r="G380" s="580"/>
      <c r="H380" s="358" t="s">
        <v>475</v>
      </c>
      <c r="I380" s="359"/>
      <c r="J380" s="359"/>
      <c r="K380" s="359"/>
      <c r="L380" s="359"/>
      <c r="M380" s="359"/>
      <c r="N380" s="359"/>
      <c r="O380" s="359"/>
      <c r="P380" s="359"/>
      <c r="Q380" s="360"/>
      <c r="R380" s="323"/>
      <c r="S380" s="324"/>
      <c r="T380" s="324"/>
      <c r="U380" s="324"/>
      <c r="V380" s="324"/>
      <c r="W380" s="324"/>
      <c r="X380" s="324"/>
      <c r="Y380" s="324"/>
      <c r="Z380" s="324"/>
      <c r="AA380" s="324"/>
      <c r="AB380" s="324"/>
      <c r="AC380" s="325"/>
      <c r="AD380" s="79"/>
      <c r="AE380" s="31" t="str">
        <f>IF(COUNTIF(R380,"")&gt;=1,"未入力","")</f>
        <v>未入力</v>
      </c>
      <c r="AF380" s="135"/>
      <c r="AH380" s="8"/>
    </row>
    <row r="381" spans="1:34" s="13" customFormat="1" ht="13.2" customHeight="1">
      <c r="A381" s="581" t="s">
        <v>498</v>
      </c>
      <c r="B381" s="581"/>
      <c r="C381" s="581"/>
      <c r="D381" s="581"/>
      <c r="E381" s="581"/>
      <c r="F381" s="581"/>
      <c r="G381" s="581"/>
      <c r="H381" s="581"/>
      <c r="I381" s="581"/>
      <c r="J381" s="581"/>
      <c r="K381" s="581"/>
      <c r="L381" s="581"/>
      <c r="M381" s="581"/>
      <c r="N381" s="581"/>
      <c r="O381" s="581"/>
      <c r="P381" s="581"/>
      <c r="Q381" s="581"/>
      <c r="R381" s="581"/>
      <c r="S381" s="581"/>
      <c r="T381" s="581"/>
      <c r="U381" s="581"/>
      <c r="V381" s="581"/>
      <c r="W381" s="581"/>
      <c r="X381" s="581"/>
      <c r="Y381" s="581"/>
      <c r="Z381" s="581"/>
      <c r="AA381" s="581"/>
      <c r="AB381" s="581"/>
      <c r="AC381" s="581"/>
      <c r="AD381" s="184"/>
      <c r="AE381" s="31"/>
      <c r="AF381" s="135"/>
      <c r="AH381" s="8"/>
    </row>
    <row r="382" spans="1:34" s="13" customFormat="1" ht="13.2" customHeight="1">
      <c r="A382" s="557"/>
      <c r="B382" s="557"/>
      <c r="C382" s="557"/>
      <c r="D382" s="557"/>
      <c r="E382" s="557"/>
      <c r="F382" s="557"/>
      <c r="G382" s="557"/>
      <c r="H382" s="557"/>
      <c r="I382" s="557"/>
      <c r="J382" s="557"/>
      <c r="K382" s="557"/>
      <c r="L382" s="557"/>
      <c r="M382" s="557"/>
      <c r="N382" s="557"/>
      <c r="O382" s="557"/>
      <c r="P382" s="557"/>
      <c r="Q382" s="557"/>
      <c r="R382" s="557"/>
      <c r="S382" s="557"/>
      <c r="T382" s="557"/>
      <c r="U382" s="557"/>
      <c r="V382" s="557"/>
      <c r="W382" s="557"/>
      <c r="X382" s="557"/>
      <c r="Y382" s="557"/>
      <c r="Z382" s="557"/>
      <c r="AA382" s="557"/>
      <c r="AB382" s="557"/>
      <c r="AC382" s="557"/>
      <c r="AD382" s="184"/>
      <c r="AE382" s="31"/>
      <c r="AF382" s="135"/>
      <c r="AG382" s="13" t="s">
        <v>570</v>
      </c>
      <c r="AH382" s="8"/>
    </row>
    <row r="383" spans="1:34" s="13" customFormat="1" ht="26.25" customHeight="1">
      <c r="A383" s="582" t="s">
        <v>470</v>
      </c>
      <c r="B383" s="582"/>
      <c r="C383" s="582"/>
      <c r="D383" s="582"/>
      <c r="E383" s="582"/>
      <c r="F383" s="582"/>
      <c r="G383" s="582"/>
      <c r="H383" s="582"/>
      <c r="I383" s="582"/>
      <c r="J383" s="582"/>
      <c r="K383" s="582"/>
      <c r="L383" s="582"/>
      <c r="M383" s="582"/>
      <c r="N383" s="582"/>
      <c r="O383" s="582"/>
      <c r="P383" s="582"/>
      <c r="Q383" s="582"/>
      <c r="R383" s="582"/>
      <c r="S383" s="582"/>
      <c r="T383" s="582"/>
      <c r="U383" s="582"/>
      <c r="V383" s="582"/>
      <c r="W383" s="582"/>
      <c r="X383" s="582"/>
      <c r="Y383" s="582"/>
      <c r="Z383" s="582"/>
      <c r="AA383" s="582"/>
      <c r="AB383" s="582"/>
      <c r="AC383" s="582"/>
      <c r="AD383" s="278"/>
      <c r="AE383" s="31"/>
      <c r="AF383" s="135"/>
      <c r="AG383" s="13" t="s">
        <v>571</v>
      </c>
      <c r="AH383" s="8"/>
    </row>
    <row r="384" spans="1:34" s="13" customFormat="1" ht="26.25" customHeight="1">
      <c r="A384" s="584" t="str">
        <f>"職員の研修等の参加状況（"&amp;TEXT(EDATE(AC4,-6),"ggge年m月d日")&amp;"から
"&amp;TEXT(EOMONTH(AC4,6-1),"ggge年m月d日")&amp;"まで）
（※予定も含めてください。）"</f>
        <v>職員の研修等の参加状況（令和7年4月1日から
令和8年3月31日まで）
（※予定も含めてください。）</v>
      </c>
      <c r="B384" s="585"/>
      <c r="C384" s="585"/>
      <c r="D384" s="586"/>
      <c r="E384" s="593" t="s">
        <v>844</v>
      </c>
      <c r="F384" s="416"/>
      <c r="G384" s="474"/>
      <c r="H384" s="520" t="s">
        <v>842</v>
      </c>
      <c r="I384" s="513"/>
      <c r="J384" s="513"/>
      <c r="K384" s="513"/>
      <c r="L384" s="513"/>
      <c r="M384" s="513"/>
      <c r="N384" s="513"/>
      <c r="O384" s="513"/>
      <c r="P384" s="513"/>
      <c r="Q384" s="513"/>
      <c r="R384" s="513"/>
      <c r="S384" s="513"/>
      <c r="T384" s="513"/>
      <c r="U384" s="513"/>
      <c r="V384" s="513"/>
      <c r="W384" s="513"/>
      <c r="X384" s="513"/>
      <c r="Y384" s="513"/>
      <c r="Z384" s="333"/>
      <c r="AA384" s="333"/>
      <c r="AB384" s="333"/>
      <c r="AC384" s="334"/>
      <c r="AD384" s="10"/>
      <c r="AE384" s="31" t="str">
        <f>IF(COUNTIF(Z384,"")&gt;=1,"未入力","")</f>
        <v>未入力</v>
      </c>
      <c r="AF384" s="135"/>
      <c r="AG384" s="13" t="s">
        <v>843</v>
      </c>
      <c r="AH384" s="8"/>
    </row>
    <row r="385" spans="1:34" s="13" customFormat="1" ht="26.25" customHeight="1">
      <c r="A385" s="587"/>
      <c r="B385" s="588"/>
      <c r="C385" s="588"/>
      <c r="D385" s="589"/>
      <c r="E385" s="571"/>
      <c r="F385" s="412"/>
      <c r="G385" s="572"/>
      <c r="H385" s="136"/>
      <c r="I385" s="137" t="str">
        <f>IF(Z384="実施（参加）","・研修内容を回答してください。","")</f>
        <v/>
      </c>
      <c r="J385" s="137"/>
      <c r="K385" s="137"/>
      <c r="L385" s="137"/>
      <c r="M385" s="137"/>
      <c r="N385" s="137"/>
      <c r="O385" s="137"/>
      <c r="P385" s="137"/>
      <c r="Q385" s="137"/>
      <c r="R385" s="350"/>
      <c r="S385" s="351"/>
      <c r="T385" s="351"/>
      <c r="U385" s="351"/>
      <c r="V385" s="351"/>
      <c r="W385" s="351"/>
      <c r="X385" s="351"/>
      <c r="Y385" s="351"/>
      <c r="Z385" s="351"/>
      <c r="AA385" s="351"/>
      <c r="AB385" s="351"/>
      <c r="AC385" s="352"/>
      <c r="AD385" s="84"/>
      <c r="AE385" s="31"/>
      <c r="AF385" s="135"/>
      <c r="AH385" s="8"/>
    </row>
    <row r="386" spans="1:34" s="13" customFormat="1" ht="26.25" customHeight="1">
      <c r="A386" s="587"/>
      <c r="B386" s="588"/>
      <c r="C386" s="588"/>
      <c r="D386" s="589"/>
      <c r="E386" s="571"/>
      <c r="F386" s="412"/>
      <c r="G386" s="572"/>
      <c r="H386" s="47"/>
      <c r="I386" s="7" t="str">
        <f>IF(Z384="実施（参加）","・参加人数を回答してください。","")</f>
        <v/>
      </c>
      <c r="J386" s="7"/>
      <c r="K386" s="7"/>
      <c r="L386" s="7"/>
      <c r="M386" s="7"/>
      <c r="N386" s="7"/>
      <c r="O386" s="7"/>
      <c r="P386" s="7"/>
      <c r="Q386" s="7"/>
      <c r="R386" s="138"/>
      <c r="S386" s="138"/>
      <c r="T386" s="138"/>
      <c r="U386" s="138"/>
      <c r="V386" s="138"/>
      <c r="W386" s="138"/>
      <c r="X386" s="138"/>
      <c r="Y386" s="138"/>
      <c r="Z386" s="353"/>
      <c r="AA386" s="354"/>
      <c r="AB386" s="354"/>
      <c r="AC386" s="139" t="str">
        <f>IF(Z384="実施（参加）","人","")</f>
        <v/>
      </c>
      <c r="AD386" s="7"/>
      <c r="AE386" s="31"/>
      <c r="AF386" s="135"/>
      <c r="AH386" s="8"/>
    </row>
    <row r="387" spans="1:34" s="13" customFormat="1" ht="26.25" customHeight="1">
      <c r="A387" s="587"/>
      <c r="B387" s="588"/>
      <c r="C387" s="588"/>
      <c r="D387" s="589"/>
      <c r="E387" s="593" t="s">
        <v>841</v>
      </c>
      <c r="F387" s="416"/>
      <c r="G387" s="474"/>
      <c r="H387" s="520" t="s">
        <v>572</v>
      </c>
      <c r="I387" s="513"/>
      <c r="J387" s="513"/>
      <c r="K387" s="513"/>
      <c r="L387" s="513"/>
      <c r="M387" s="513"/>
      <c r="N387" s="513"/>
      <c r="O387" s="513"/>
      <c r="P387" s="513"/>
      <c r="Q387" s="513"/>
      <c r="R387" s="513"/>
      <c r="S387" s="513"/>
      <c r="T387" s="513"/>
      <c r="U387" s="513"/>
      <c r="V387" s="513"/>
      <c r="W387" s="513"/>
      <c r="X387" s="513"/>
      <c r="Y387" s="513"/>
      <c r="Z387" s="333"/>
      <c r="AA387" s="333"/>
      <c r="AB387" s="333"/>
      <c r="AC387" s="334"/>
      <c r="AD387" s="10"/>
      <c r="AE387" s="31" t="str">
        <f>IF(COUNTIF(Z387,"")&gt;=1,"未入力","")</f>
        <v>未入力</v>
      </c>
      <c r="AF387" s="135"/>
      <c r="AG387" s="262"/>
      <c r="AH387" s="8"/>
    </row>
    <row r="388" spans="1:34" s="13" customFormat="1" ht="26.25" customHeight="1">
      <c r="A388" s="587"/>
      <c r="B388" s="588"/>
      <c r="C388" s="588"/>
      <c r="D388" s="589"/>
      <c r="E388" s="571"/>
      <c r="F388" s="412"/>
      <c r="G388" s="572"/>
      <c r="H388" s="140"/>
      <c r="I388" s="137" t="str">
        <f>IF(Z387="実施（参加）","・研修内容を回答してください。","")</f>
        <v/>
      </c>
      <c r="J388" s="141"/>
      <c r="K388" s="141"/>
      <c r="L388" s="141"/>
      <c r="M388" s="141"/>
      <c r="N388" s="141"/>
      <c r="O388" s="141"/>
      <c r="P388" s="141"/>
      <c r="Q388" s="141"/>
      <c r="R388" s="594"/>
      <c r="S388" s="595"/>
      <c r="T388" s="595"/>
      <c r="U388" s="595"/>
      <c r="V388" s="595"/>
      <c r="W388" s="595"/>
      <c r="X388" s="595"/>
      <c r="Y388" s="595"/>
      <c r="Z388" s="595"/>
      <c r="AA388" s="595"/>
      <c r="AB388" s="595"/>
      <c r="AC388" s="596"/>
      <c r="AD388" s="10"/>
      <c r="AE388" s="31"/>
      <c r="AF388" s="135"/>
      <c r="AG388" s="12"/>
      <c r="AH388" s="8"/>
    </row>
    <row r="389" spans="1:34" s="13" customFormat="1" ht="26.25" customHeight="1">
      <c r="A389" s="587"/>
      <c r="B389" s="588"/>
      <c r="C389" s="588"/>
      <c r="D389" s="589"/>
      <c r="E389" s="417"/>
      <c r="F389" s="413"/>
      <c r="G389" s="475"/>
      <c r="H389" s="142"/>
      <c r="I389" s="35" t="str">
        <f>IF(Z387="実施（参加）","・参加人数を回答してください。","")</f>
        <v/>
      </c>
      <c r="J389" s="143"/>
      <c r="K389" s="143"/>
      <c r="L389" s="143"/>
      <c r="M389" s="143"/>
      <c r="N389" s="143"/>
      <c r="O389" s="143"/>
      <c r="P389" s="143"/>
      <c r="Q389" s="143"/>
      <c r="R389" s="144"/>
      <c r="S389" s="144"/>
      <c r="T389" s="144"/>
      <c r="U389" s="144"/>
      <c r="V389" s="144"/>
      <c r="W389" s="144"/>
      <c r="X389" s="144"/>
      <c r="Y389" s="144"/>
      <c r="Z389" s="353"/>
      <c r="AA389" s="354"/>
      <c r="AB389" s="354"/>
      <c r="AC389" s="145" t="str">
        <f>IF(Z387="実施（参加）","人","")</f>
        <v/>
      </c>
      <c r="AD389" s="7"/>
      <c r="AE389" s="31"/>
      <c r="AF389" s="135"/>
      <c r="AH389" s="8"/>
    </row>
    <row r="390" spans="1:34" s="13" customFormat="1" ht="26.25" customHeight="1">
      <c r="A390" s="587"/>
      <c r="B390" s="588"/>
      <c r="C390" s="588"/>
      <c r="D390" s="589"/>
      <c r="E390" s="593" t="s">
        <v>845</v>
      </c>
      <c r="F390" s="416"/>
      <c r="G390" s="474"/>
      <c r="H390" s="520" t="s">
        <v>572</v>
      </c>
      <c r="I390" s="513"/>
      <c r="J390" s="513"/>
      <c r="K390" s="513"/>
      <c r="L390" s="513"/>
      <c r="M390" s="513"/>
      <c r="N390" s="513"/>
      <c r="O390" s="513"/>
      <c r="P390" s="513"/>
      <c r="Q390" s="513"/>
      <c r="R390" s="513"/>
      <c r="S390" s="513"/>
      <c r="T390" s="513"/>
      <c r="U390" s="513"/>
      <c r="V390" s="513"/>
      <c r="W390" s="513"/>
      <c r="X390" s="513"/>
      <c r="Y390" s="513"/>
      <c r="Z390" s="333"/>
      <c r="AA390" s="333"/>
      <c r="AB390" s="333"/>
      <c r="AC390" s="334"/>
      <c r="AD390" s="10"/>
      <c r="AE390" s="31"/>
      <c r="AF390" s="135"/>
      <c r="AH390" s="8"/>
    </row>
    <row r="391" spans="1:34" s="13" customFormat="1" ht="26.25" customHeight="1">
      <c r="A391" s="587"/>
      <c r="B391" s="588"/>
      <c r="C391" s="588"/>
      <c r="D391" s="589"/>
      <c r="E391" s="571"/>
      <c r="F391" s="412"/>
      <c r="G391" s="572"/>
      <c r="H391" s="140"/>
      <c r="I391" s="137" t="str">
        <f>IF(Z390="実施（参加）","・研修内容を回答してください。","")</f>
        <v/>
      </c>
      <c r="J391" s="141"/>
      <c r="K391" s="141"/>
      <c r="L391" s="141"/>
      <c r="M391" s="141"/>
      <c r="N391" s="141"/>
      <c r="O391" s="141"/>
      <c r="P391" s="141"/>
      <c r="Q391" s="141"/>
      <c r="R391" s="594"/>
      <c r="S391" s="595"/>
      <c r="T391" s="595"/>
      <c r="U391" s="595"/>
      <c r="V391" s="595"/>
      <c r="W391" s="595"/>
      <c r="X391" s="595"/>
      <c r="Y391" s="595"/>
      <c r="Z391" s="595"/>
      <c r="AA391" s="595"/>
      <c r="AB391" s="595"/>
      <c r="AC391" s="596"/>
      <c r="AD391" s="10"/>
      <c r="AE391" s="31"/>
      <c r="AF391" s="135"/>
      <c r="AH391" s="8"/>
    </row>
    <row r="392" spans="1:34" s="13" customFormat="1" ht="26.25" customHeight="1">
      <c r="A392" s="590"/>
      <c r="B392" s="591"/>
      <c r="C392" s="591"/>
      <c r="D392" s="592"/>
      <c r="E392" s="417"/>
      <c r="F392" s="413"/>
      <c r="G392" s="475"/>
      <c r="H392" s="142"/>
      <c r="I392" s="35" t="str">
        <f>IF(Z390="実施（参加）","・参加人数を回答してください。","")</f>
        <v/>
      </c>
      <c r="J392" s="143"/>
      <c r="K392" s="143"/>
      <c r="L392" s="143"/>
      <c r="M392" s="143"/>
      <c r="N392" s="143"/>
      <c r="O392" s="143"/>
      <c r="P392" s="143"/>
      <c r="Q392" s="143"/>
      <c r="R392" s="144"/>
      <c r="S392" s="144"/>
      <c r="T392" s="144"/>
      <c r="U392" s="144"/>
      <c r="V392" s="144"/>
      <c r="W392" s="144"/>
      <c r="X392" s="144"/>
      <c r="Y392" s="144"/>
      <c r="Z392" s="353"/>
      <c r="AA392" s="354"/>
      <c r="AB392" s="354"/>
      <c r="AC392" s="145" t="str">
        <f>IF(Z390="実施（参加）","人","")</f>
        <v/>
      </c>
      <c r="AD392" s="7"/>
      <c r="AE392" s="31"/>
      <c r="AF392" s="135"/>
      <c r="AH392" s="8"/>
    </row>
    <row r="393" spans="1:34" s="13" customFormat="1" ht="26.25" customHeight="1">
      <c r="A393" s="415" t="s">
        <v>23</v>
      </c>
      <c r="B393" s="416"/>
      <c r="C393" s="416"/>
      <c r="D393" s="474"/>
      <c r="E393" s="361" t="s">
        <v>24</v>
      </c>
      <c r="F393" s="362"/>
      <c r="G393" s="363"/>
      <c r="H393" s="370" t="s">
        <v>51</v>
      </c>
      <c r="I393" s="371"/>
      <c r="J393" s="371"/>
      <c r="K393" s="371"/>
      <c r="L393" s="371"/>
      <c r="M393" s="371"/>
      <c r="N393" s="371"/>
      <c r="O393" s="371"/>
      <c r="P393" s="371"/>
      <c r="Q393" s="371"/>
      <c r="R393" s="371"/>
      <c r="S393" s="371"/>
      <c r="T393" s="371"/>
      <c r="U393" s="371"/>
      <c r="V393" s="371"/>
      <c r="W393" s="371"/>
      <c r="X393" s="371"/>
      <c r="Y393" s="372"/>
      <c r="Z393" s="376"/>
      <c r="AA393" s="377"/>
      <c r="AB393" s="377"/>
      <c r="AC393" s="378"/>
      <c r="AD393" s="10"/>
      <c r="AE393" s="31" t="str">
        <f>IF(COUNTIF(Z393,"")&gt;=1,"未入力","")</f>
        <v>未入力</v>
      </c>
      <c r="AF393" s="135"/>
      <c r="AH393" s="8"/>
    </row>
    <row r="394" spans="1:34" s="13" customFormat="1" ht="26.25" customHeight="1">
      <c r="A394" s="571"/>
      <c r="B394" s="412"/>
      <c r="C394" s="412"/>
      <c r="D394" s="572"/>
      <c r="E394" s="364"/>
      <c r="F394" s="365"/>
      <c r="G394" s="366"/>
      <c r="H394" s="373"/>
      <c r="I394" s="374"/>
      <c r="J394" s="374"/>
      <c r="K394" s="374"/>
      <c r="L394" s="374"/>
      <c r="M394" s="374"/>
      <c r="N394" s="374"/>
      <c r="O394" s="374"/>
      <c r="P394" s="374"/>
      <c r="Q394" s="374"/>
      <c r="R394" s="374"/>
      <c r="S394" s="374"/>
      <c r="T394" s="374"/>
      <c r="U394" s="374"/>
      <c r="V394" s="374"/>
      <c r="W394" s="374"/>
      <c r="X394" s="374"/>
      <c r="Y394" s="375"/>
      <c r="Z394" s="379"/>
      <c r="AA394" s="337"/>
      <c r="AB394" s="337"/>
      <c r="AC394" s="338"/>
      <c r="AD394" s="10"/>
      <c r="AE394" s="31"/>
      <c r="AF394" s="135"/>
      <c r="AH394" s="8"/>
    </row>
    <row r="395" spans="1:34" s="13" customFormat="1" ht="26.25" customHeight="1">
      <c r="A395" s="571"/>
      <c r="B395" s="412"/>
      <c r="C395" s="412"/>
      <c r="D395" s="572"/>
      <c r="E395" s="367"/>
      <c r="F395" s="368"/>
      <c r="G395" s="369"/>
      <c r="H395" s="402" t="s">
        <v>25</v>
      </c>
      <c r="I395" s="403"/>
      <c r="J395" s="403"/>
      <c r="K395" s="403"/>
      <c r="L395" s="403"/>
      <c r="M395" s="403"/>
      <c r="N395" s="403"/>
      <c r="O395" s="403"/>
      <c r="P395" s="403"/>
      <c r="Q395" s="403"/>
      <c r="R395" s="403"/>
      <c r="S395" s="403"/>
      <c r="T395" s="403"/>
      <c r="U395" s="403"/>
      <c r="V395" s="403"/>
      <c r="W395" s="403"/>
      <c r="X395" s="403"/>
      <c r="Y395" s="404"/>
      <c r="Z395" s="380"/>
      <c r="AA395" s="381"/>
      <c r="AB395" s="381"/>
      <c r="AC395" s="382"/>
      <c r="AD395" s="10"/>
      <c r="AE395" s="31"/>
      <c r="AF395" s="135"/>
      <c r="AH395" s="8"/>
    </row>
    <row r="396" spans="1:34" s="13" customFormat="1" ht="26.25" customHeight="1">
      <c r="A396" s="571"/>
      <c r="B396" s="412"/>
      <c r="C396" s="412"/>
      <c r="D396" s="572"/>
      <c r="E396" s="361" t="s">
        <v>26</v>
      </c>
      <c r="F396" s="362"/>
      <c r="G396" s="363"/>
      <c r="H396" s="370" t="s">
        <v>52</v>
      </c>
      <c r="I396" s="371"/>
      <c r="J396" s="371"/>
      <c r="K396" s="371"/>
      <c r="L396" s="371"/>
      <c r="M396" s="371"/>
      <c r="N396" s="371"/>
      <c r="O396" s="371"/>
      <c r="P396" s="371"/>
      <c r="Q396" s="371"/>
      <c r="R396" s="371"/>
      <c r="S396" s="371"/>
      <c r="T396" s="371"/>
      <c r="U396" s="371"/>
      <c r="V396" s="371"/>
      <c r="W396" s="371"/>
      <c r="X396" s="371"/>
      <c r="Y396" s="372"/>
      <c r="Z396" s="376"/>
      <c r="AA396" s="377"/>
      <c r="AB396" s="377"/>
      <c r="AC396" s="378"/>
      <c r="AD396" s="10"/>
      <c r="AE396" s="31" t="str">
        <f>IF(COUNTIF(Z396,"")&gt;=1,"未入力","")</f>
        <v>未入力</v>
      </c>
      <c r="AF396" s="135"/>
      <c r="AH396" s="8"/>
    </row>
    <row r="397" spans="1:34" s="13" customFormat="1" ht="26.25" customHeight="1">
      <c r="A397" s="571"/>
      <c r="B397" s="412"/>
      <c r="C397" s="412"/>
      <c r="D397" s="572"/>
      <c r="E397" s="367"/>
      <c r="F397" s="368"/>
      <c r="G397" s="369"/>
      <c r="H397" s="405"/>
      <c r="I397" s="406"/>
      <c r="J397" s="406"/>
      <c r="K397" s="406"/>
      <c r="L397" s="406"/>
      <c r="M397" s="406"/>
      <c r="N397" s="406"/>
      <c r="O397" s="406"/>
      <c r="P397" s="406"/>
      <c r="Q397" s="406"/>
      <c r="R397" s="406"/>
      <c r="S397" s="406"/>
      <c r="T397" s="406"/>
      <c r="U397" s="406"/>
      <c r="V397" s="406"/>
      <c r="W397" s="406"/>
      <c r="X397" s="406"/>
      <c r="Y397" s="407"/>
      <c r="Z397" s="380"/>
      <c r="AA397" s="381"/>
      <c r="AB397" s="381"/>
      <c r="AC397" s="382"/>
      <c r="AD397" s="10"/>
      <c r="AE397" s="31"/>
      <c r="AF397" s="135"/>
      <c r="AH397" s="8"/>
    </row>
    <row r="398" spans="1:34" s="13" customFormat="1" ht="26.25" customHeight="1">
      <c r="A398" s="571"/>
      <c r="B398" s="412"/>
      <c r="C398" s="412"/>
      <c r="D398" s="572"/>
      <c r="E398" s="464" t="s">
        <v>47</v>
      </c>
      <c r="F398" s="465"/>
      <c r="G398" s="466"/>
      <c r="H398" s="370" t="s">
        <v>53</v>
      </c>
      <c r="I398" s="371"/>
      <c r="J398" s="371"/>
      <c r="K398" s="371"/>
      <c r="L398" s="371"/>
      <c r="M398" s="371"/>
      <c r="N398" s="371"/>
      <c r="O398" s="371"/>
      <c r="P398" s="371"/>
      <c r="Q398" s="371"/>
      <c r="R398" s="371"/>
      <c r="S398" s="371"/>
      <c r="T398" s="371"/>
      <c r="U398" s="371"/>
      <c r="V398" s="371"/>
      <c r="W398" s="371"/>
      <c r="X398" s="371"/>
      <c r="Y398" s="372"/>
      <c r="Z398" s="376"/>
      <c r="AA398" s="377"/>
      <c r="AB398" s="377"/>
      <c r="AC398" s="378"/>
      <c r="AD398" s="10"/>
      <c r="AE398" s="31" t="str">
        <f>IF(COUNTIF(Z398,"")&gt;=1,"未入力","")</f>
        <v>未入力</v>
      </c>
      <c r="AF398" s="135"/>
      <c r="AH398" s="8"/>
    </row>
    <row r="399" spans="1:34" s="13" customFormat="1" ht="26.25" customHeight="1">
      <c r="A399" s="417"/>
      <c r="B399" s="413"/>
      <c r="C399" s="413"/>
      <c r="D399" s="475"/>
      <c r="E399" s="470"/>
      <c r="F399" s="471"/>
      <c r="G399" s="472"/>
      <c r="H399" s="405"/>
      <c r="I399" s="406"/>
      <c r="J399" s="406"/>
      <c r="K399" s="406"/>
      <c r="L399" s="406"/>
      <c r="M399" s="406"/>
      <c r="N399" s="406"/>
      <c r="O399" s="406"/>
      <c r="P399" s="406"/>
      <c r="Q399" s="406"/>
      <c r="R399" s="406"/>
      <c r="S399" s="406"/>
      <c r="T399" s="406"/>
      <c r="U399" s="406"/>
      <c r="V399" s="406"/>
      <c r="W399" s="406"/>
      <c r="X399" s="406"/>
      <c r="Y399" s="407"/>
      <c r="Z399" s="380"/>
      <c r="AA399" s="381"/>
      <c r="AB399" s="381"/>
      <c r="AC399" s="382"/>
      <c r="AD399" s="10"/>
      <c r="AE399" s="31"/>
      <c r="AF399" s="135"/>
      <c r="AH399" s="8"/>
    </row>
    <row r="400" spans="1:34" s="13" customFormat="1" ht="26.25" customHeight="1">
      <c r="A400" s="311" t="s">
        <v>27</v>
      </c>
      <c r="B400" s="312"/>
      <c r="C400" s="312"/>
      <c r="D400" s="312"/>
      <c r="E400" s="312"/>
      <c r="F400" s="312"/>
      <c r="G400" s="313"/>
      <c r="H400" s="45" t="s">
        <v>48</v>
      </c>
      <c r="I400" s="50"/>
      <c r="J400" s="50"/>
      <c r="K400" s="50"/>
      <c r="L400" s="50"/>
      <c r="M400" s="50"/>
      <c r="N400" s="50"/>
      <c r="O400" s="50"/>
      <c r="P400" s="50"/>
      <c r="Q400" s="50"/>
      <c r="R400" s="50"/>
      <c r="S400" s="50"/>
      <c r="T400" s="50"/>
      <c r="U400" s="50"/>
      <c r="V400" s="50"/>
      <c r="W400" s="50"/>
      <c r="X400" s="50"/>
      <c r="Y400" s="50"/>
      <c r="Z400" s="320"/>
      <c r="AA400" s="321"/>
      <c r="AB400" s="321"/>
      <c r="AC400" s="322"/>
      <c r="AD400" s="10"/>
      <c r="AE400" s="31" t="str">
        <f t="shared" ref="AE400:AE408" si="5">IF(COUNTIF(Z400,"")&gt;=1,"未入力","")</f>
        <v>未入力</v>
      </c>
      <c r="AF400" s="135"/>
      <c r="AH400" s="8"/>
    </row>
    <row r="401" spans="1:48" s="13" customFormat="1" ht="26.25" customHeight="1">
      <c r="A401" s="314"/>
      <c r="B401" s="315"/>
      <c r="C401" s="315"/>
      <c r="D401" s="315"/>
      <c r="E401" s="315"/>
      <c r="F401" s="315"/>
      <c r="G401" s="316"/>
      <c r="H401" s="45" t="s">
        <v>49</v>
      </c>
      <c r="I401" s="50"/>
      <c r="J401" s="50"/>
      <c r="K401" s="50"/>
      <c r="L401" s="50"/>
      <c r="M401" s="50"/>
      <c r="N401" s="50"/>
      <c r="O401" s="50"/>
      <c r="P401" s="50"/>
      <c r="Q401" s="50"/>
      <c r="R401" s="50"/>
      <c r="S401" s="50"/>
      <c r="T401" s="50"/>
      <c r="U401" s="50"/>
      <c r="V401" s="50"/>
      <c r="W401" s="50"/>
      <c r="X401" s="50"/>
      <c r="Y401" s="50"/>
      <c r="Z401" s="320"/>
      <c r="AA401" s="321"/>
      <c r="AB401" s="321"/>
      <c r="AC401" s="322"/>
      <c r="AD401" s="10"/>
      <c r="AE401" s="31" t="str">
        <f t="shared" si="5"/>
        <v>未入力</v>
      </c>
      <c r="AF401" s="135"/>
      <c r="AH401" s="8"/>
    </row>
    <row r="402" spans="1:48" s="13" customFormat="1" ht="26.25" customHeight="1">
      <c r="A402" s="317"/>
      <c r="B402" s="318"/>
      <c r="C402" s="318"/>
      <c r="D402" s="318"/>
      <c r="E402" s="318"/>
      <c r="F402" s="318"/>
      <c r="G402" s="319"/>
      <c r="H402" s="45" t="s">
        <v>50</v>
      </c>
      <c r="I402" s="50"/>
      <c r="J402" s="50"/>
      <c r="K402" s="50"/>
      <c r="L402" s="50"/>
      <c r="M402" s="50"/>
      <c r="N402" s="50"/>
      <c r="O402" s="50"/>
      <c r="P402" s="50"/>
      <c r="Q402" s="50"/>
      <c r="R402" s="50"/>
      <c r="S402" s="50"/>
      <c r="T402" s="50"/>
      <c r="U402" s="50"/>
      <c r="V402" s="50"/>
      <c r="W402" s="50"/>
      <c r="X402" s="50"/>
      <c r="Y402" s="50"/>
      <c r="Z402" s="320"/>
      <c r="AA402" s="321"/>
      <c r="AB402" s="321"/>
      <c r="AC402" s="322"/>
      <c r="AD402" s="10"/>
      <c r="AE402" s="31" t="str">
        <f t="shared" si="5"/>
        <v>未入力</v>
      </c>
      <c r="AF402" s="135"/>
      <c r="AH402" s="8"/>
    </row>
    <row r="403" spans="1:48" s="13" customFormat="1" ht="26.25" customHeight="1">
      <c r="A403" s="579" t="s">
        <v>138</v>
      </c>
      <c r="B403" s="580"/>
      <c r="C403" s="580"/>
      <c r="D403" s="580"/>
      <c r="E403" s="580"/>
      <c r="F403" s="580"/>
      <c r="G403" s="583"/>
      <c r="H403" s="45" t="s">
        <v>512</v>
      </c>
      <c r="I403" s="50"/>
      <c r="J403" s="50"/>
      <c r="K403" s="50"/>
      <c r="L403" s="50"/>
      <c r="M403" s="50"/>
      <c r="N403" s="50"/>
      <c r="O403" s="50"/>
      <c r="P403" s="39"/>
      <c r="Q403" s="39"/>
      <c r="R403" s="50"/>
      <c r="S403" s="50"/>
      <c r="T403" s="50"/>
      <c r="U403" s="50"/>
      <c r="V403" s="50"/>
      <c r="W403" s="50"/>
      <c r="X403" s="50"/>
      <c r="Y403" s="50"/>
      <c r="Z403" s="320"/>
      <c r="AA403" s="321"/>
      <c r="AB403" s="321"/>
      <c r="AC403" s="322"/>
      <c r="AD403" s="10"/>
      <c r="AE403" s="31" t="str">
        <f t="shared" ref="AE403:AE406" si="6">IF(COUNTIF(Z403,"")&gt;=1,"未入力","")</f>
        <v>未入力</v>
      </c>
      <c r="AF403" s="135"/>
      <c r="AH403" s="8"/>
    </row>
    <row r="404" spans="1:48" ht="26.25" customHeight="1">
      <c r="A404" s="603"/>
      <c r="B404" s="543"/>
      <c r="C404" s="543"/>
      <c r="D404" s="543"/>
      <c r="E404" s="543"/>
      <c r="F404" s="543"/>
      <c r="G404" s="1059"/>
      <c r="H404" s="45" t="s">
        <v>28</v>
      </c>
      <c r="I404" s="50"/>
      <c r="J404" s="50"/>
      <c r="K404" s="50"/>
      <c r="L404" s="50"/>
      <c r="M404" s="50"/>
      <c r="N404" s="50"/>
      <c r="O404" s="50"/>
      <c r="P404" s="39"/>
      <c r="Q404" s="39"/>
      <c r="R404" s="50"/>
      <c r="S404" s="50"/>
      <c r="T404" s="50"/>
      <c r="U404" s="50"/>
      <c r="V404" s="50"/>
      <c r="W404" s="50"/>
      <c r="X404" s="50"/>
      <c r="Y404" s="50"/>
      <c r="Z404" s="320"/>
      <c r="AA404" s="321"/>
      <c r="AB404" s="321"/>
      <c r="AC404" s="322"/>
      <c r="AD404" s="10"/>
      <c r="AE404" s="31" t="str">
        <f t="shared" si="6"/>
        <v>未入力</v>
      </c>
      <c r="AF404" s="135"/>
    </row>
    <row r="405" spans="1:48" ht="26.25" customHeight="1">
      <c r="A405" s="603"/>
      <c r="B405" s="543"/>
      <c r="C405" s="543"/>
      <c r="D405" s="543"/>
      <c r="E405" s="543"/>
      <c r="F405" s="543"/>
      <c r="G405" s="1059"/>
      <c r="H405" s="45" t="s">
        <v>476</v>
      </c>
      <c r="I405" s="133"/>
      <c r="J405" s="133"/>
      <c r="K405" s="133"/>
      <c r="L405" s="133"/>
      <c r="M405" s="133"/>
      <c r="N405" s="133"/>
      <c r="O405" s="133"/>
      <c r="P405" s="133"/>
      <c r="Q405" s="133"/>
      <c r="R405" s="133"/>
      <c r="S405" s="133"/>
      <c r="T405" s="133"/>
      <c r="U405" s="133"/>
      <c r="V405" s="133"/>
      <c r="W405" s="133"/>
      <c r="X405" s="133"/>
      <c r="Y405" s="133"/>
      <c r="Z405" s="320"/>
      <c r="AA405" s="321"/>
      <c r="AB405" s="321"/>
      <c r="AC405" s="322"/>
      <c r="AD405" s="10"/>
      <c r="AE405" s="31" t="str">
        <f t="shared" si="6"/>
        <v>未入力</v>
      </c>
      <c r="AF405" s="135"/>
      <c r="AG405" s="8" t="s">
        <v>212</v>
      </c>
      <c r="AK405" s="8" t="s">
        <v>613</v>
      </c>
      <c r="AO405" s="8" t="s">
        <v>617</v>
      </c>
      <c r="AT405" s="177"/>
      <c r="AU405" s="177"/>
      <c r="AV405" s="177"/>
    </row>
    <row r="406" spans="1:48" ht="26.25" customHeight="1">
      <c r="A406" s="576"/>
      <c r="B406" s="577"/>
      <c r="C406" s="577"/>
      <c r="D406" s="577"/>
      <c r="E406" s="577"/>
      <c r="F406" s="577"/>
      <c r="G406" s="578"/>
      <c r="H406" s="45" t="s">
        <v>8</v>
      </c>
      <c r="I406" s="50"/>
      <c r="J406" s="50"/>
      <c r="K406" s="50"/>
      <c r="L406" s="50"/>
      <c r="M406" s="50"/>
      <c r="N406" s="50"/>
      <c r="O406" s="50"/>
      <c r="P406" s="39"/>
      <c r="Q406" s="39"/>
      <c r="R406" s="50"/>
      <c r="S406" s="50"/>
      <c r="T406" s="50"/>
      <c r="U406" s="50"/>
      <c r="V406" s="50"/>
      <c r="W406" s="50"/>
      <c r="X406" s="50"/>
      <c r="Y406" s="51"/>
      <c r="Z406" s="320"/>
      <c r="AA406" s="321"/>
      <c r="AB406" s="321"/>
      <c r="AC406" s="322"/>
      <c r="AD406" s="10"/>
      <c r="AE406" s="31" t="str">
        <f t="shared" si="6"/>
        <v>未入力</v>
      </c>
      <c r="AF406" s="31"/>
      <c r="AG406" s="8" t="s">
        <v>213</v>
      </c>
      <c r="AK406" s="8" t="s">
        <v>614</v>
      </c>
      <c r="AO406" s="8" t="s">
        <v>615</v>
      </c>
      <c r="AT406" s="177"/>
      <c r="AU406" s="177"/>
      <c r="AV406" s="177"/>
    </row>
    <row r="407" spans="1:48" ht="20.25" customHeight="1">
      <c r="A407" s="579" t="s">
        <v>629</v>
      </c>
      <c r="B407" s="580"/>
      <c r="C407" s="580"/>
      <c r="D407" s="580"/>
      <c r="E407" s="580"/>
      <c r="F407" s="580"/>
      <c r="G407" s="583"/>
      <c r="H407" s="45" t="s">
        <v>630</v>
      </c>
      <c r="I407" s="50"/>
      <c r="J407" s="50"/>
      <c r="K407" s="50"/>
      <c r="L407" s="50"/>
      <c r="M407" s="50"/>
      <c r="N407" s="50"/>
      <c r="O407" s="50"/>
      <c r="P407" s="39"/>
      <c r="Q407" s="39"/>
      <c r="R407" s="50"/>
      <c r="S407" s="50"/>
      <c r="T407" s="50"/>
      <c r="U407" s="50"/>
      <c r="V407" s="50"/>
      <c r="W407" s="50"/>
      <c r="X407" s="50"/>
      <c r="Y407" s="50"/>
      <c r="Z407" s="320"/>
      <c r="AA407" s="321"/>
      <c r="AB407" s="321"/>
      <c r="AC407" s="322"/>
      <c r="AD407" s="10"/>
      <c r="AE407" s="31" t="str">
        <f t="shared" si="5"/>
        <v>未入力</v>
      </c>
      <c r="AF407" s="31"/>
      <c r="AO407" s="178" t="s">
        <v>658</v>
      </c>
      <c r="AP407" s="177"/>
      <c r="AQ407" s="177"/>
      <c r="AR407" s="177"/>
      <c r="AS407" s="177"/>
      <c r="AT407" s="177"/>
      <c r="AU407" s="177"/>
      <c r="AV407" s="177"/>
    </row>
    <row r="408" spans="1:48" ht="26.25" customHeight="1">
      <c r="A408" s="603"/>
      <c r="B408" s="543"/>
      <c r="C408" s="543"/>
      <c r="D408" s="543"/>
      <c r="E408" s="543"/>
      <c r="F408" s="543"/>
      <c r="G408" s="1059"/>
      <c r="H408" s="45" t="s">
        <v>631</v>
      </c>
      <c r="I408" s="50"/>
      <c r="J408" s="50"/>
      <c r="K408" s="50"/>
      <c r="L408" s="50"/>
      <c r="M408" s="50"/>
      <c r="N408" s="50"/>
      <c r="O408" s="50"/>
      <c r="P408" s="39"/>
      <c r="Q408" s="39"/>
      <c r="R408" s="50"/>
      <c r="S408" s="50"/>
      <c r="T408" s="50"/>
      <c r="U408" s="50"/>
      <c r="V408" s="50"/>
      <c r="W408" s="50"/>
      <c r="X408" s="50"/>
      <c r="Y408" s="50"/>
      <c r="Z408" s="320"/>
      <c r="AA408" s="321"/>
      <c r="AB408" s="321"/>
      <c r="AC408" s="322"/>
      <c r="AD408" s="10"/>
      <c r="AE408" s="31" t="str">
        <f t="shared" si="5"/>
        <v>未入力</v>
      </c>
      <c r="AF408" s="31"/>
      <c r="AG408" s="8" t="s">
        <v>217</v>
      </c>
      <c r="AO408" s="8" t="s">
        <v>616</v>
      </c>
      <c r="AT408" s="177"/>
      <c r="AU408" s="177"/>
      <c r="AV408" s="177"/>
    </row>
    <row r="409" spans="1:48" ht="26.25" customHeight="1">
      <c r="A409" s="576"/>
      <c r="B409" s="577"/>
      <c r="C409" s="577"/>
      <c r="D409" s="577"/>
      <c r="E409" s="577"/>
      <c r="F409" s="577"/>
      <c r="G409" s="578"/>
      <c r="H409" s="45" t="s">
        <v>632</v>
      </c>
      <c r="I409" s="133"/>
      <c r="J409" s="133"/>
      <c r="K409" s="133"/>
      <c r="L409" s="133"/>
      <c r="M409" s="133"/>
      <c r="N409" s="133"/>
      <c r="O409" s="133"/>
      <c r="P409" s="133"/>
      <c r="Q409" s="133"/>
      <c r="R409" s="133"/>
      <c r="S409" s="133"/>
      <c r="T409" s="133"/>
      <c r="U409" s="133"/>
      <c r="V409" s="133"/>
      <c r="W409" s="133"/>
      <c r="X409" s="133"/>
      <c r="Y409" s="133"/>
      <c r="Z409" s="320"/>
      <c r="AA409" s="321"/>
      <c r="AB409" s="321"/>
      <c r="AC409" s="322"/>
      <c r="AD409" s="10"/>
      <c r="AE409" s="31" t="str">
        <f>IF(COUNTIF(Z409,"")&gt;=1,"未入力","")</f>
        <v>未入力</v>
      </c>
      <c r="AF409" s="31"/>
      <c r="AG409" s="8" t="s">
        <v>218</v>
      </c>
      <c r="AK409" s="8" t="s">
        <v>662</v>
      </c>
      <c r="AO409" s="8" t="s">
        <v>618</v>
      </c>
      <c r="AT409" s="177"/>
      <c r="AU409" s="177"/>
      <c r="AV409" s="177"/>
    </row>
    <row r="410" spans="1:48" ht="26.25" customHeight="1">
      <c r="A410" s="311" t="s">
        <v>633</v>
      </c>
      <c r="B410" s="312"/>
      <c r="C410" s="312"/>
      <c r="D410" s="312"/>
      <c r="E410" s="312"/>
      <c r="F410" s="312"/>
      <c r="G410" s="313"/>
      <c r="H410" s="45" t="s">
        <v>661</v>
      </c>
      <c r="I410" s="133"/>
      <c r="J410" s="133"/>
      <c r="K410" s="133"/>
      <c r="L410" s="133"/>
      <c r="M410" s="133"/>
      <c r="N410" s="133"/>
      <c r="O410" s="133"/>
      <c r="P410" s="133"/>
      <c r="Q410" s="133"/>
      <c r="R410" s="133"/>
      <c r="S410" s="133"/>
      <c r="T410" s="133"/>
      <c r="U410" s="133"/>
      <c r="V410" s="133"/>
      <c r="W410" s="133"/>
      <c r="X410" s="133"/>
      <c r="Y410" s="133"/>
      <c r="Z410" s="320"/>
      <c r="AA410" s="321"/>
      <c r="AB410" s="321"/>
      <c r="AC410" s="322"/>
      <c r="AD410" s="10"/>
      <c r="AE410" s="31" t="str">
        <f>IF(COUNTIF(Z410,"")&gt;=1,"未入力","")</f>
        <v>未入力</v>
      </c>
      <c r="AF410" s="31"/>
      <c r="AK410" s="8" t="s">
        <v>663</v>
      </c>
      <c r="AO410" s="8" t="s">
        <v>619</v>
      </c>
      <c r="AT410" s="177"/>
      <c r="AU410" s="177"/>
      <c r="AV410" s="177"/>
    </row>
    <row r="411" spans="1:48" ht="45" customHeight="1">
      <c r="A411" s="314"/>
      <c r="B411" s="315"/>
      <c r="C411" s="315"/>
      <c r="D411" s="315"/>
      <c r="E411" s="315"/>
      <c r="F411" s="315"/>
      <c r="G411" s="316"/>
      <c r="H411" s="425" t="str">
        <f>IF(Z410="運行している","園外活動等で児童の移動の為に自動車を運行する場合、児童の乗車及び降車の際に、点呼その他の児童の所在を確実に把握できる方法により児童の所在を確認しているか。","")</f>
        <v/>
      </c>
      <c r="I411" s="445"/>
      <c r="J411" s="445"/>
      <c r="K411" s="445"/>
      <c r="L411" s="445"/>
      <c r="M411" s="445"/>
      <c r="N411" s="445"/>
      <c r="O411" s="445"/>
      <c r="P411" s="445"/>
      <c r="Q411" s="445"/>
      <c r="R411" s="445"/>
      <c r="S411" s="445"/>
      <c r="T411" s="445"/>
      <c r="U411" s="445"/>
      <c r="V411" s="445"/>
      <c r="W411" s="445"/>
      <c r="X411" s="445"/>
      <c r="Y411" s="446"/>
      <c r="Z411" s="320"/>
      <c r="AA411" s="321"/>
      <c r="AB411" s="321"/>
      <c r="AC411" s="322"/>
      <c r="AD411" s="10"/>
      <c r="AE411" s="31"/>
      <c r="AF411" s="31"/>
      <c r="AO411" s="8" t="s">
        <v>620</v>
      </c>
      <c r="AT411" s="177"/>
      <c r="AU411" s="177"/>
      <c r="AV411" s="177"/>
    </row>
    <row r="412" spans="1:48" ht="50.25" customHeight="1">
      <c r="A412" s="317"/>
      <c r="B412" s="318"/>
      <c r="C412" s="318"/>
      <c r="D412" s="318"/>
      <c r="E412" s="318"/>
      <c r="F412" s="318"/>
      <c r="G412" s="319"/>
      <c r="H412" s="477" t="str">
        <f>IF(Z410="運行している","送迎を目的として自動車を運行する場合に、当該自動車にブザーその他の車内の児童の見落としを防止する装置を備えて、これを用いて児童の所在の確認を行っているか。","")</f>
        <v/>
      </c>
      <c r="I412" s="478"/>
      <c r="J412" s="478"/>
      <c r="K412" s="478"/>
      <c r="L412" s="478"/>
      <c r="M412" s="478"/>
      <c r="N412" s="478"/>
      <c r="O412" s="478"/>
      <c r="P412" s="478"/>
      <c r="Q412" s="478"/>
      <c r="R412" s="478"/>
      <c r="S412" s="478"/>
      <c r="T412" s="478"/>
      <c r="U412" s="478"/>
      <c r="V412" s="478"/>
      <c r="W412" s="478"/>
      <c r="X412" s="478"/>
      <c r="Y412" s="479"/>
      <c r="Z412" s="320"/>
      <c r="AA412" s="321"/>
      <c r="AB412" s="321"/>
      <c r="AC412" s="322"/>
      <c r="AD412" s="10"/>
      <c r="AE412" s="31"/>
      <c r="AF412" s="31"/>
      <c r="AG412" s="7"/>
      <c r="AO412" s="8" t="s">
        <v>621</v>
      </c>
      <c r="AT412" s="177"/>
      <c r="AU412" s="177"/>
      <c r="AV412" s="177"/>
    </row>
    <row r="413" spans="1:48" ht="26.25" customHeight="1">
      <c r="A413" s="557" t="s">
        <v>660</v>
      </c>
      <c r="B413" s="557"/>
      <c r="C413" s="557"/>
      <c r="D413" s="557"/>
      <c r="E413" s="557"/>
      <c r="F413" s="557"/>
      <c r="G413" s="557"/>
      <c r="H413" s="557"/>
      <c r="I413" s="557"/>
      <c r="J413" s="557"/>
      <c r="K413" s="557"/>
      <c r="L413" s="557"/>
      <c r="M413" s="557"/>
      <c r="N413" s="557"/>
      <c r="O413" s="557"/>
      <c r="P413" s="557"/>
      <c r="Q413" s="557"/>
      <c r="R413" s="557"/>
      <c r="S413" s="557"/>
      <c r="T413" s="557"/>
      <c r="U413" s="557"/>
      <c r="V413" s="557"/>
      <c r="W413" s="557"/>
      <c r="X413" s="557"/>
      <c r="Y413" s="557"/>
      <c r="Z413" s="557"/>
      <c r="AA413" s="557"/>
      <c r="AB413" s="557"/>
      <c r="AC413" s="557"/>
      <c r="AD413" s="184"/>
      <c r="AE413" s="31"/>
      <c r="AF413" s="31"/>
      <c r="AG413" s="8" t="s">
        <v>220</v>
      </c>
      <c r="AO413" s="8" t="s">
        <v>622</v>
      </c>
      <c r="AT413" s="177"/>
      <c r="AU413" s="177"/>
      <c r="AV413" s="177"/>
    </row>
    <row r="414" spans="1:48" ht="26.25" customHeight="1">
      <c r="A414" s="147"/>
      <c r="B414" s="147"/>
      <c r="C414" s="147"/>
      <c r="D414" s="147"/>
      <c r="E414" s="147"/>
      <c r="F414" s="147"/>
      <c r="G414" s="147"/>
      <c r="H414" s="147"/>
      <c r="I414" s="147"/>
      <c r="J414" s="147"/>
      <c r="K414" s="147"/>
      <c r="L414" s="147"/>
      <c r="M414" s="147"/>
      <c r="N414" s="147"/>
      <c r="O414" s="147"/>
      <c r="P414" s="147"/>
      <c r="Q414" s="147"/>
      <c r="R414" s="147"/>
      <c r="S414" s="147"/>
      <c r="T414" s="147"/>
      <c r="U414" s="147"/>
      <c r="V414" s="147"/>
      <c r="W414" s="147"/>
      <c r="X414" s="147"/>
      <c r="Y414" s="147"/>
      <c r="Z414" s="147"/>
      <c r="AA414" s="147"/>
      <c r="AB414" s="147"/>
      <c r="AC414" s="147"/>
      <c r="AD414" s="168"/>
      <c r="AE414" s="31"/>
      <c r="AF414" s="31"/>
      <c r="AG414" s="8" t="s">
        <v>222</v>
      </c>
    </row>
    <row r="415" spans="1:48" ht="26.25" customHeight="1">
      <c r="A415" s="566" t="s">
        <v>553</v>
      </c>
      <c r="B415" s="566"/>
      <c r="C415" s="566"/>
      <c r="D415" s="566"/>
      <c r="E415" s="148" t="s">
        <v>634</v>
      </c>
      <c r="F415" s="148"/>
      <c r="G415" s="148"/>
      <c r="H415" s="148"/>
      <c r="I415" s="148"/>
      <c r="J415" s="148"/>
      <c r="K415" s="148"/>
      <c r="L415" s="148"/>
      <c r="M415" s="148"/>
      <c r="N415" s="148"/>
      <c r="O415" s="148"/>
      <c r="P415" s="148"/>
      <c r="Q415" s="148"/>
      <c r="R415" s="148"/>
      <c r="S415" s="148"/>
      <c r="T415" s="148"/>
      <c r="U415" s="148"/>
      <c r="V415" s="513" t="s">
        <v>573</v>
      </c>
      <c r="W415" s="513"/>
      <c r="X415" s="513"/>
      <c r="Y415" s="513"/>
      <c r="Z415" s="333"/>
      <c r="AA415" s="333"/>
      <c r="AB415" s="333"/>
      <c r="AC415" s="334"/>
      <c r="AD415" s="10"/>
      <c r="AE415" s="31" t="str">
        <f>IF(COUNTIF(Z415,"")&gt;=1,"未入力","")</f>
        <v>未入力</v>
      </c>
      <c r="AF415" s="31"/>
      <c r="AG415" s="8" t="s">
        <v>221</v>
      </c>
      <c r="AK415" s="8" t="s">
        <v>224</v>
      </c>
    </row>
    <row r="416" spans="1:48" ht="26.25" customHeight="1">
      <c r="A416" s="566"/>
      <c r="B416" s="566"/>
      <c r="C416" s="566"/>
      <c r="D416" s="566"/>
      <c r="E416" s="149"/>
      <c r="F416" s="151" t="str">
        <f>IF(Z415="実施","・「一時預かり事業」、「施設独自の一時保育等」の別を選択してください。","")</f>
        <v/>
      </c>
      <c r="G416" s="149"/>
      <c r="H416" s="149"/>
      <c r="I416" s="149"/>
      <c r="J416" s="149"/>
      <c r="K416" s="149"/>
      <c r="L416" s="149"/>
      <c r="M416" s="149"/>
      <c r="N416" s="149"/>
      <c r="O416" s="149"/>
      <c r="P416" s="149"/>
      <c r="Q416" s="149"/>
      <c r="R416" s="149"/>
      <c r="S416" s="149"/>
      <c r="T416" s="149"/>
      <c r="U416" s="149"/>
      <c r="V416" s="335"/>
      <c r="W416" s="335"/>
      <c r="X416" s="335"/>
      <c r="Y416" s="335"/>
      <c r="Z416" s="335"/>
      <c r="AA416" s="335"/>
      <c r="AB416" s="335"/>
      <c r="AC416" s="335"/>
      <c r="AD416" s="288"/>
      <c r="AE416" s="31"/>
      <c r="AF416" s="31"/>
      <c r="AG416" s="8" t="s">
        <v>223</v>
      </c>
      <c r="AK416" s="8" t="s">
        <v>225</v>
      </c>
    </row>
    <row r="417" spans="1:46" ht="26.25" customHeight="1">
      <c r="A417" s="566"/>
      <c r="B417" s="566"/>
      <c r="C417" s="566"/>
      <c r="D417" s="566"/>
      <c r="E417" s="34"/>
      <c r="F417" s="34" t="str">
        <f>IF(Z415="実施","・実施形態を選択してください。","")</f>
        <v/>
      </c>
      <c r="G417" s="34"/>
      <c r="H417" s="34"/>
      <c r="I417" s="34"/>
      <c r="J417" s="34"/>
      <c r="K417" s="34"/>
      <c r="L417" s="34"/>
      <c r="M417" s="34"/>
      <c r="N417" s="34"/>
      <c r="O417" s="34"/>
      <c r="P417" s="34"/>
      <c r="Q417" s="34"/>
      <c r="R417" s="34"/>
      <c r="S417" s="34"/>
      <c r="T417" s="152"/>
      <c r="U417" s="152"/>
      <c r="V417" s="514"/>
      <c r="W417" s="515"/>
      <c r="X417" s="515"/>
      <c r="Y417" s="515"/>
      <c r="Z417" s="515"/>
      <c r="AA417" s="515"/>
      <c r="AB417" s="515"/>
      <c r="AC417" s="515"/>
      <c r="AD417" s="11"/>
      <c r="AE417" s="31"/>
      <c r="AF417" s="31"/>
    </row>
    <row r="418" spans="1:46" ht="25.95" customHeight="1">
      <c r="A418" s="566"/>
      <c r="B418" s="566"/>
      <c r="C418" s="566"/>
      <c r="D418" s="566"/>
      <c r="E418" s="148" t="s">
        <v>219</v>
      </c>
      <c r="F418" s="150"/>
      <c r="G418" s="150"/>
      <c r="H418" s="57"/>
      <c r="I418" s="150"/>
      <c r="J418" s="148"/>
      <c r="K418" s="148"/>
      <c r="L418" s="148"/>
      <c r="M418" s="148"/>
      <c r="N418" s="148"/>
      <c r="O418" s="148"/>
      <c r="P418" s="148"/>
      <c r="Q418" s="148"/>
      <c r="R418" s="148"/>
      <c r="S418" s="148"/>
      <c r="T418" s="137"/>
      <c r="U418" s="137"/>
      <c r="V418" s="517" t="s">
        <v>573</v>
      </c>
      <c r="W418" s="517"/>
      <c r="X418" s="517"/>
      <c r="Y418" s="517"/>
      <c r="Z418" s="336"/>
      <c r="AA418" s="337"/>
      <c r="AB418" s="337"/>
      <c r="AC418" s="338"/>
      <c r="AD418" s="264"/>
      <c r="AE418" s="31" t="str">
        <f>IF(COUNTIF(Z418,"")&gt;=1,"未入力","")</f>
        <v>未入力</v>
      </c>
      <c r="AF418" s="31"/>
      <c r="AG418" s="7" t="s">
        <v>545</v>
      </c>
      <c r="AH418" s="7"/>
      <c r="AI418" s="7" t="s">
        <v>565</v>
      </c>
      <c r="AJ418" s="7"/>
      <c r="AK418" s="7"/>
      <c r="AL418" s="7" t="s">
        <v>593</v>
      </c>
      <c r="AM418" s="7"/>
      <c r="AN418" s="365"/>
      <c r="AO418" s="365"/>
      <c r="AP418" s="365"/>
      <c r="AQ418" s="365"/>
      <c r="AR418" s="365"/>
      <c r="AS418" s="365"/>
      <c r="AT418" s="74"/>
    </row>
    <row r="419" spans="1:46" ht="27" customHeight="1">
      <c r="A419" s="566"/>
      <c r="B419" s="566"/>
      <c r="C419" s="566"/>
      <c r="D419" s="566"/>
      <c r="E419" s="151"/>
      <c r="F419" s="151" t="str">
        <f>IF(Z418="実施","・実施形態を選択してください。","")</f>
        <v/>
      </c>
      <c r="G419" s="137"/>
      <c r="H419" s="146"/>
      <c r="I419" s="137"/>
      <c r="J419" s="146"/>
      <c r="K419" s="146"/>
      <c r="L419" s="137"/>
      <c r="M419" s="146"/>
      <c r="N419" s="146"/>
      <c r="O419" s="146"/>
      <c r="P419" s="146"/>
      <c r="Q419" s="146"/>
      <c r="R419" s="137"/>
      <c r="S419" s="137"/>
      <c r="T419" s="146"/>
      <c r="U419" s="146"/>
      <c r="V419" s="339"/>
      <c r="W419" s="340"/>
      <c r="X419" s="340"/>
      <c r="Y419" s="340"/>
      <c r="Z419" s="340"/>
      <c r="AA419" s="340"/>
      <c r="AB419" s="340"/>
      <c r="AC419" s="341"/>
      <c r="AD419" s="264"/>
      <c r="AE419" s="31"/>
      <c r="AF419" s="31"/>
      <c r="AG419" s="7" t="s">
        <v>551</v>
      </c>
      <c r="AH419" s="7"/>
      <c r="AI419" s="19" t="s">
        <v>588</v>
      </c>
      <c r="AJ419" s="7"/>
      <c r="AK419" s="7"/>
      <c r="AL419" s="7" t="s">
        <v>594</v>
      </c>
      <c r="AM419" s="7"/>
      <c r="AN419" s="546"/>
      <c r="AO419" s="546"/>
      <c r="AP419" s="365"/>
      <c r="AQ419" s="365"/>
      <c r="AR419" s="365"/>
      <c r="AS419" s="365"/>
      <c r="AT419" s="74"/>
    </row>
    <row r="420" spans="1:46" ht="27" customHeight="1">
      <c r="A420" s="566"/>
      <c r="B420" s="566"/>
      <c r="C420" s="566"/>
      <c r="D420" s="566"/>
      <c r="E420" s="148" t="s">
        <v>544</v>
      </c>
      <c r="F420" s="150"/>
      <c r="G420" s="150"/>
      <c r="H420" s="57"/>
      <c r="I420" s="150"/>
      <c r="J420" s="57"/>
      <c r="K420" s="57"/>
      <c r="L420" s="150"/>
      <c r="M420" s="57"/>
      <c r="N420" s="57"/>
      <c r="O420" s="57"/>
      <c r="P420" s="57"/>
      <c r="Q420" s="57"/>
      <c r="R420" s="150"/>
      <c r="S420" s="150"/>
      <c r="T420" s="57"/>
      <c r="U420" s="57"/>
      <c r="V420" s="513" t="s">
        <v>573</v>
      </c>
      <c r="W420" s="513"/>
      <c r="X420" s="513"/>
      <c r="Y420" s="513"/>
      <c r="Z420" s="516"/>
      <c r="AA420" s="377"/>
      <c r="AB420" s="377"/>
      <c r="AC420" s="378"/>
      <c r="AD420" s="264"/>
      <c r="AE420" s="31" t="str">
        <f>IF(COUNTIF(Z420,"")&gt;=1,"未入力","")</f>
        <v>未入力</v>
      </c>
      <c r="AF420" s="31"/>
      <c r="AG420" s="19" t="s">
        <v>552</v>
      </c>
      <c r="AH420" s="62"/>
      <c r="AI420" s="8" t="s">
        <v>552</v>
      </c>
      <c r="AJ420" s="62"/>
      <c r="AK420" s="62"/>
      <c r="AL420" s="7" t="s">
        <v>595</v>
      </c>
      <c r="AM420" s="62"/>
      <c r="AN420" s="62"/>
      <c r="AO420" s="62"/>
      <c r="AP420" s="10"/>
      <c r="AQ420" s="10"/>
      <c r="AR420" s="10"/>
      <c r="AS420" s="10"/>
      <c r="AT420" s="74"/>
    </row>
    <row r="421" spans="1:46" ht="27" customHeight="1">
      <c r="A421" s="566"/>
      <c r="B421" s="566"/>
      <c r="C421" s="566"/>
      <c r="D421" s="566"/>
      <c r="E421" s="151"/>
      <c r="F421" s="149" t="str">
        <f>IF(Z420="実施","・実施開始年月日を回答してください。","")</f>
        <v/>
      </c>
      <c r="G421" s="149"/>
      <c r="H421" s="149"/>
      <c r="I421" s="149"/>
      <c r="J421" s="149"/>
      <c r="K421" s="149"/>
      <c r="L421" s="149"/>
      <c r="M421" s="149"/>
      <c r="N421" s="149"/>
      <c r="O421" s="149"/>
      <c r="P421" s="149"/>
      <c r="Q421" s="149"/>
      <c r="R421" s="149"/>
      <c r="S421" s="149"/>
      <c r="T421" s="149"/>
      <c r="U421" s="149"/>
      <c r="V421" s="555"/>
      <c r="W421" s="555"/>
      <c r="X421" s="555"/>
      <c r="Y421" s="555"/>
      <c r="Z421" s="555"/>
      <c r="AA421" s="555"/>
      <c r="AB421" s="555"/>
      <c r="AC421" s="556"/>
      <c r="AD421" s="289"/>
      <c r="AE421" s="31"/>
      <c r="AF421" s="31"/>
      <c r="AG421" s="62"/>
      <c r="AH421" s="62"/>
      <c r="AI421" s="62"/>
      <c r="AJ421" s="62"/>
      <c r="AK421" s="62"/>
      <c r="AL421" s="7" t="s">
        <v>596</v>
      </c>
      <c r="AM421" s="62"/>
      <c r="AN421" s="62"/>
      <c r="AO421" s="62"/>
      <c r="AP421" s="10"/>
      <c r="AQ421" s="10"/>
      <c r="AR421" s="10"/>
      <c r="AS421" s="10"/>
      <c r="AT421" s="74"/>
    </row>
    <row r="422" spans="1:46" ht="27" customHeight="1">
      <c r="A422" s="566"/>
      <c r="B422" s="566"/>
      <c r="C422" s="566"/>
      <c r="D422" s="566"/>
      <c r="E422" s="149"/>
      <c r="F422" s="151" t="str">
        <f>IF(Z420="実施","・実施形態を選択してください。","")</f>
        <v/>
      </c>
      <c r="G422" s="137"/>
      <c r="H422" s="146"/>
      <c r="I422" s="137"/>
      <c r="J422" s="146"/>
      <c r="K422" s="146"/>
      <c r="L422" s="137"/>
      <c r="M422" s="146"/>
      <c r="N422" s="146"/>
      <c r="O422" s="146"/>
      <c r="P422" s="146"/>
      <c r="Q422" s="146"/>
      <c r="R422" s="137"/>
      <c r="S422" s="137"/>
      <c r="T422" s="146"/>
      <c r="U422" s="146"/>
      <c r="V422" s="339"/>
      <c r="W422" s="340"/>
      <c r="X422" s="340"/>
      <c r="Y422" s="340"/>
      <c r="Z422" s="340"/>
      <c r="AA422" s="340"/>
      <c r="AB422" s="340"/>
      <c r="AC422" s="341"/>
      <c r="AD422" s="10"/>
      <c r="AE422" s="31"/>
      <c r="AF422" s="31"/>
      <c r="AL422" s="7" t="s">
        <v>597</v>
      </c>
    </row>
    <row r="423" spans="1:46" ht="27.6" customHeight="1">
      <c r="A423" s="566"/>
      <c r="B423" s="566"/>
      <c r="C423" s="566"/>
      <c r="D423" s="566"/>
      <c r="E423" s="148" t="s">
        <v>659</v>
      </c>
      <c r="F423" s="150"/>
      <c r="G423" s="150"/>
      <c r="H423" s="57"/>
      <c r="I423" s="150"/>
      <c r="J423" s="57"/>
      <c r="K423" s="57"/>
      <c r="L423" s="150"/>
      <c r="M423" s="57"/>
      <c r="N423" s="57"/>
      <c r="O423" s="57"/>
      <c r="P423" s="57"/>
      <c r="Q423" s="57"/>
      <c r="R423" s="57"/>
      <c r="S423" s="57"/>
      <c r="T423" s="57"/>
      <c r="U423" s="57"/>
      <c r="V423" s="518" t="s">
        <v>573</v>
      </c>
      <c r="W423" s="518"/>
      <c r="X423" s="518"/>
      <c r="Y423" s="519"/>
      <c r="Z423" s="516"/>
      <c r="AA423" s="377"/>
      <c r="AB423" s="377"/>
      <c r="AC423" s="378"/>
      <c r="AD423" s="10"/>
      <c r="AE423" s="31" t="str">
        <f>IF(COUNTIF(Z423,"")&gt;=1,"未入力","")</f>
        <v>未入力</v>
      </c>
      <c r="AF423" s="31"/>
      <c r="AG423" s="8" t="s">
        <v>226</v>
      </c>
      <c r="AL423" s="7" t="s">
        <v>598</v>
      </c>
    </row>
    <row r="424" spans="1:46" ht="27.6" customHeight="1">
      <c r="A424" s="566"/>
      <c r="B424" s="566"/>
      <c r="C424" s="566"/>
      <c r="D424" s="566"/>
      <c r="E424" s="431" t="str">
        <f>IF(Z423="実施","　・実施している事業・サービスを選択してください。　　　　　　　　　　　　※最小１つ。最大４つまで　　　　　　　　　　　　　　　　※「９その他サービス」を選択した場合は、最右欄にサービス内容を記入してください。","")</f>
        <v/>
      </c>
      <c r="F424" s="431"/>
      <c r="G424" s="431"/>
      <c r="H424" s="431"/>
      <c r="I424" s="431"/>
      <c r="J424" s="431"/>
      <c r="K424" s="431"/>
      <c r="L424" s="431"/>
      <c r="M424" s="179" t="str">
        <f>IF(Z423="実施","記入欄①→","")</f>
        <v/>
      </c>
      <c r="N424" s="149"/>
      <c r="O424" s="149"/>
      <c r="P424" s="434"/>
      <c r="Q424" s="434"/>
      <c r="R424" s="434"/>
      <c r="S424" s="434"/>
      <c r="T424" s="434"/>
      <c r="U424" s="434"/>
      <c r="V424" s="436" t="str">
        <f>IF(P424="９　その他サービス","内容を記入→","")</f>
        <v/>
      </c>
      <c r="W424" s="436"/>
      <c r="X424" s="436"/>
      <c r="Y424" s="562"/>
      <c r="Z424" s="562"/>
      <c r="AA424" s="562"/>
      <c r="AB424" s="562"/>
      <c r="AC424" s="563"/>
      <c r="AD424" s="11"/>
      <c r="AE424" s="31"/>
      <c r="AF424" s="19"/>
      <c r="AG424" s="8" t="s">
        <v>248</v>
      </c>
      <c r="AL424" s="7" t="s">
        <v>599</v>
      </c>
    </row>
    <row r="425" spans="1:46" ht="27" customHeight="1">
      <c r="A425" s="566"/>
      <c r="B425" s="566"/>
      <c r="C425" s="566"/>
      <c r="D425" s="566"/>
      <c r="E425" s="432"/>
      <c r="F425" s="432"/>
      <c r="G425" s="432"/>
      <c r="H425" s="432"/>
      <c r="I425" s="432"/>
      <c r="J425" s="432"/>
      <c r="K425" s="432"/>
      <c r="L425" s="432"/>
      <c r="M425" s="179" t="str">
        <f>IF(Z423="実施","記入欄②→","")</f>
        <v/>
      </c>
      <c r="N425" s="149"/>
      <c r="O425" s="149"/>
      <c r="P425" s="434"/>
      <c r="Q425" s="434"/>
      <c r="R425" s="434"/>
      <c r="S425" s="434"/>
      <c r="T425" s="434"/>
      <c r="U425" s="434"/>
      <c r="V425" s="436" t="str">
        <f>IF(P425="９　その他サービス","内容を記入→","")</f>
        <v/>
      </c>
      <c r="W425" s="436"/>
      <c r="X425" s="436"/>
      <c r="Y425" s="562"/>
      <c r="Z425" s="562"/>
      <c r="AA425" s="562"/>
      <c r="AB425" s="562"/>
      <c r="AC425" s="563"/>
      <c r="AD425" s="11"/>
      <c r="AE425" s="31"/>
      <c r="AF425" s="31"/>
      <c r="AG425" s="8" t="s">
        <v>227</v>
      </c>
      <c r="AL425" s="7"/>
    </row>
    <row r="426" spans="1:46" ht="27" customHeight="1">
      <c r="A426" s="566"/>
      <c r="B426" s="566"/>
      <c r="C426" s="566"/>
      <c r="D426" s="566"/>
      <c r="E426" s="432"/>
      <c r="F426" s="432"/>
      <c r="G426" s="432"/>
      <c r="H426" s="432"/>
      <c r="I426" s="432"/>
      <c r="J426" s="432"/>
      <c r="K426" s="432"/>
      <c r="L426" s="432"/>
      <c r="M426" s="179" t="str">
        <f>IF(Z423="実施","記入欄③→","")</f>
        <v/>
      </c>
      <c r="N426" s="149"/>
      <c r="O426" s="149"/>
      <c r="P426" s="434"/>
      <c r="Q426" s="434"/>
      <c r="R426" s="434"/>
      <c r="S426" s="434"/>
      <c r="T426" s="434"/>
      <c r="U426" s="434"/>
      <c r="V426" s="436" t="str">
        <f>IF(P426="９　その他サービス","内容を記入→","")</f>
        <v/>
      </c>
      <c r="W426" s="436"/>
      <c r="X426" s="436"/>
      <c r="Y426" s="562"/>
      <c r="Z426" s="562"/>
      <c r="AA426" s="562"/>
      <c r="AB426" s="562"/>
      <c r="AC426" s="563"/>
      <c r="AD426" s="11"/>
      <c r="AE426" s="31"/>
      <c r="AF426" s="31"/>
      <c r="AL426" s="7" t="s">
        <v>601</v>
      </c>
    </row>
    <row r="427" spans="1:46" ht="27" customHeight="1">
      <c r="A427" s="566"/>
      <c r="B427" s="566"/>
      <c r="C427" s="566"/>
      <c r="D427" s="566"/>
      <c r="E427" s="433"/>
      <c r="F427" s="433"/>
      <c r="G427" s="433"/>
      <c r="H427" s="433"/>
      <c r="I427" s="433"/>
      <c r="J427" s="433"/>
      <c r="K427" s="433"/>
      <c r="L427" s="433"/>
      <c r="M427" s="180" t="str">
        <f>IF(Z423="実施","記入欄④→","")</f>
        <v/>
      </c>
      <c r="N427" s="34"/>
      <c r="O427" s="34"/>
      <c r="P427" s="435"/>
      <c r="Q427" s="435"/>
      <c r="R427" s="435"/>
      <c r="S427" s="435"/>
      <c r="T427" s="435"/>
      <c r="U427" s="435"/>
      <c r="V427" s="437" t="str">
        <f>IF(P427="９　その他サービス","内容を記入→","")</f>
        <v/>
      </c>
      <c r="W427" s="437"/>
      <c r="X427" s="437"/>
      <c r="Y427" s="564"/>
      <c r="Z427" s="564"/>
      <c r="AA427" s="564"/>
      <c r="AB427" s="564"/>
      <c r="AC427" s="565"/>
      <c r="AD427" s="11"/>
      <c r="AE427" s="31"/>
      <c r="AF427" s="31"/>
      <c r="AL427" s="7" t="s">
        <v>577</v>
      </c>
    </row>
    <row r="428" spans="1:46" ht="27" customHeight="1">
      <c r="A428" s="566"/>
      <c r="B428" s="566"/>
      <c r="C428" s="566"/>
      <c r="D428" s="566"/>
      <c r="E428" s="263" t="s">
        <v>835</v>
      </c>
      <c r="F428" s="308"/>
      <c r="G428" s="308"/>
      <c r="H428" s="308"/>
      <c r="I428" s="308"/>
      <c r="J428" s="308"/>
      <c r="K428" s="308"/>
      <c r="L428" s="308"/>
      <c r="M428" s="132"/>
      <c r="N428" s="132"/>
      <c r="O428" s="132"/>
      <c r="P428" s="308"/>
      <c r="Q428" s="308"/>
      <c r="R428" s="308"/>
      <c r="S428" s="308"/>
      <c r="T428" s="308"/>
      <c r="U428" s="308"/>
      <c r="V428" s="343" t="s">
        <v>573</v>
      </c>
      <c r="W428" s="343"/>
      <c r="X428" s="343"/>
      <c r="Y428" s="568"/>
      <c r="Z428" s="567"/>
      <c r="AA428" s="321"/>
      <c r="AB428" s="321"/>
      <c r="AC428" s="322"/>
      <c r="AD428" s="11"/>
      <c r="AE428" s="31"/>
      <c r="AF428" s="31"/>
      <c r="AL428" s="7"/>
    </row>
    <row r="429" spans="1:46" ht="27" customHeight="1">
      <c r="A429" s="153"/>
      <c r="B429" s="29"/>
      <c r="C429" s="29"/>
      <c r="D429" s="29"/>
      <c r="G429" s="7"/>
      <c r="H429" s="7"/>
      <c r="I429" s="7"/>
      <c r="J429" s="7"/>
      <c r="K429" s="7"/>
      <c r="L429" s="7"/>
      <c r="M429" s="7"/>
      <c r="N429" s="7"/>
      <c r="O429" s="7"/>
      <c r="P429" s="50"/>
      <c r="Q429" s="7"/>
      <c r="R429" s="7"/>
      <c r="S429" s="19"/>
      <c r="T429" s="19"/>
      <c r="U429" s="19"/>
      <c r="V429" s="19"/>
      <c r="W429" s="19"/>
      <c r="X429" s="19"/>
      <c r="Y429" s="7"/>
      <c r="Z429" s="19"/>
      <c r="AA429" s="19"/>
      <c r="AB429" s="19"/>
      <c r="AC429" s="7"/>
      <c r="AD429" s="7"/>
      <c r="AE429" s="19"/>
      <c r="AF429" s="31"/>
      <c r="AG429" s="8" t="s">
        <v>240</v>
      </c>
      <c r="AL429" s="7" t="s">
        <v>578</v>
      </c>
    </row>
    <row r="430" spans="1:46" ht="27" customHeight="1">
      <c r="A430" s="330" t="s">
        <v>840</v>
      </c>
      <c r="B430" s="154" t="str">
        <f>"1　"&amp;TEXT(EDATE(AC4,-6),"ggge年m月d日")&amp;"の入所児童の入園金等"</f>
        <v>1　令和7年4月1日の入所児童の入園金等</v>
      </c>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6"/>
      <c r="Z430" s="176"/>
      <c r="AA430" s="176"/>
      <c r="AB430" s="176"/>
      <c r="AC430" s="155"/>
      <c r="AD430" s="19"/>
      <c r="AE430" s="31"/>
      <c r="AF430" s="162"/>
      <c r="AG430" s="8" t="s">
        <v>241</v>
      </c>
      <c r="AL430" s="7" t="s">
        <v>587</v>
      </c>
    </row>
    <row r="431" spans="1:46" ht="27" customHeight="1">
      <c r="A431" s="331"/>
      <c r="B431" s="255" t="s">
        <v>151</v>
      </c>
      <c r="C431" s="426" t="str">
        <f>TEXT(EDATE(AC4,-6),"ggge年m月d日")&amp;"の入所児童について、保育料とは別に、入園にあたって入園金や入会金等の費用（以下「入園金等」という。）を徴収しましたか。"</f>
        <v>令和7年4月1日の入所児童について、保育料とは別に、入園にあたって入園金や入会金等の費用（以下「入園金等」という。）を徴収しましたか。</v>
      </c>
      <c r="D431" s="426"/>
      <c r="E431" s="426"/>
      <c r="F431" s="426"/>
      <c r="G431" s="426"/>
      <c r="H431" s="426"/>
      <c r="I431" s="426"/>
      <c r="J431" s="426"/>
      <c r="K431" s="426"/>
      <c r="L431" s="426"/>
      <c r="M431" s="426"/>
      <c r="N431" s="426"/>
      <c r="O431" s="426"/>
      <c r="P431" s="156"/>
      <c r="Q431" s="146"/>
      <c r="R431" s="146"/>
      <c r="S431" s="146"/>
      <c r="T431" s="146"/>
      <c r="U431" s="146"/>
      <c r="V431" s="146"/>
      <c r="W431" s="569" t="s">
        <v>574</v>
      </c>
      <c r="X431" s="569"/>
      <c r="Y431" s="570"/>
      <c r="Z431" s="428"/>
      <c r="AA431" s="429"/>
      <c r="AB431" s="429"/>
      <c r="AC431" s="430"/>
      <c r="AD431" s="10"/>
      <c r="AE431" s="31" t="str">
        <f>IF(COUNTIF(Z431,"")&gt;=1,"未入力","")</f>
        <v>未入力</v>
      </c>
      <c r="AF431" s="162"/>
      <c r="AG431" s="8" t="s">
        <v>242</v>
      </c>
    </row>
    <row r="432" spans="1:46" ht="27" customHeight="1">
      <c r="A432" s="331"/>
      <c r="B432" s="157"/>
      <c r="C432" s="426"/>
      <c r="D432" s="426"/>
      <c r="E432" s="426"/>
      <c r="F432" s="426"/>
      <c r="G432" s="426"/>
      <c r="H432" s="426"/>
      <c r="I432" s="426"/>
      <c r="J432" s="426"/>
      <c r="K432" s="426"/>
      <c r="L432" s="426"/>
      <c r="M432" s="426"/>
      <c r="N432" s="426"/>
      <c r="O432" s="426"/>
      <c r="P432" s="156"/>
      <c r="Q432" s="146" t="str">
        <f>IF(Z431="はい","・入園金の額を回答してください","")</f>
        <v/>
      </c>
      <c r="R432" s="146"/>
      <c r="S432" s="146"/>
      <c r="T432" s="146"/>
      <c r="U432" s="146"/>
      <c r="V432" s="146"/>
      <c r="W432" s="146"/>
      <c r="X432" s="146"/>
      <c r="Y432" s="146"/>
      <c r="Z432" s="558"/>
      <c r="AA432" s="558"/>
      <c r="AB432" s="558"/>
      <c r="AC432" s="158" t="str">
        <f>IF(Z431="はい","円","")</f>
        <v/>
      </c>
      <c r="AD432" s="74"/>
      <c r="AE432" s="31"/>
      <c r="AF432" s="162"/>
    </row>
    <row r="433" spans="1:44" ht="27" customHeight="1">
      <c r="A433" s="331"/>
      <c r="B433" s="175"/>
      <c r="C433" s="426"/>
      <c r="D433" s="426"/>
      <c r="E433" s="426"/>
      <c r="F433" s="426"/>
      <c r="G433" s="426"/>
      <c r="H433" s="426"/>
      <c r="I433" s="426"/>
      <c r="J433" s="426"/>
      <c r="K433" s="426"/>
      <c r="L433" s="426"/>
      <c r="M433" s="426"/>
      <c r="N433" s="426"/>
      <c r="O433" s="426"/>
      <c r="P433" s="156"/>
      <c r="Q433" s="553" t="str">
        <f>IF(Z431="はい","・他に徴収した項目を回答してください","")</f>
        <v/>
      </c>
      <c r="R433" s="553"/>
      <c r="S433" s="553"/>
      <c r="T433" s="553"/>
      <c r="U433" s="553"/>
      <c r="V433" s="553"/>
      <c r="W433" s="553"/>
      <c r="X433" s="553"/>
      <c r="Y433" s="553"/>
      <c r="Z433" s="523"/>
      <c r="AA433" s="523"/>
      <c r="AB433" s="523"/>
      <c r="AC433" s="524"/>
      <c r="AD433" s="79"/>
      <c r="AE433" s="31"/>
      <c r="AF433" s="31"/>
      <c r="AG433" s="8" t="s">
        <v>246</v>
      </c>
      <c r="AJ433" s="8" t="s">
        <v>600</v>
      </c>
    </row>
    <row r="434" spans="1:44" ht="27" customHeight="1">
      <c r="A434" s="331"/>
      <c r="B434" s="175"/>
      <c r="C434" s="427"/>
      <c r="D434" s="427"/>
      <c r="E434" s="427"/>
      <c r="F434" s="427"/>
      <c r="G434" s="427"/>
      <c r="H434" s="427"/>
      <c r="I434" s="427"/>
      <c r="J434" s="427"/>
      <c r="K434" s="427"/>
      <c r="L434" s="427"/>
      <c r="M434" s="427"/>
      <c r="N434" s="427"/>
      <c r="O434" s="427"/>
      <c r="P434" s="159"/>
      <c r="Q434" s="554" t="str">
        <f>IF(Z431="はい","・他に徴収した額を回答してください","")</f>
        <v/>
      </c>
      <c r="R434" s="554"/>
      <c r="S434" s="554"/>
      <c r="T434" s="554"/>
      <c r="U434" s="554"/>
      <c r="V434" s="554"/>
      <c r="W434" s="554"/>
      <c r="X434" s="554"/>
      <c r="Y434" s="554"/>
      <c r="Z434" s="559"/>
      <c r="AA434" s="559"/>
      <c r="AB434" s="559"/>
      <c r="AC434" s="160" t="str">
        <f>IF(Z431="はい","円","")</f>
        <v/>
      </c>
      <c r="AD434" s="74"/>
      <c r="AE434" s="31"/>
      <c r="AF434" s="31"/>
      <c r="AG434" s="8" t="s">
        <v>243</v>
      </c>
      <c r="AJ434" s="8" t="s">
        <v>541</v>
      </c>
    </row>
    <row r="435" spans="1:44" ht="27.6" customHeight="1">
      <c r="A435" s="331"/>
      <c r="B435" s="254" t="str">
        <f>IF(Z431="はい","（２）","")</f>
        <v/>
      </c>
      <c r="C435" s="141" t="str">
        <f>IF(Z431="はい","入園金入金後に入園をキャンセルした申込者がいましたか。","")</f>
        <v/>
      </c>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560"/>
      <c r="AA435" s="560"/>
      <c r="AB435" s="560"/>
      <c r="AC435" s="561"/>
      <c r="AD435" s="265"/>
      <c r="AE435" s="31"/>
      <c r="AF435" s="31"/>
      <c r="AG435" s="8" t="s">
        <v>216</v>
      </c>
    </row>
    <row r="436" spans="1:44" ht="27" customHeight="1">
      <c r="A436" s="331"/>
      <c r="B436" s="175"/>
      <c r="C436" s="19" t="str">
        <f>IF(Z435="はい","「はい」の場合、キャンセル時における入金済入園金等の取扱いについて、回答してください。","")</f>
        <v/>
      </c>
      <c r="D436" s="19"/>
      <c r="E436" s="19"/>
      <c r="F436" s="19"/>
      <c r="G436" s="19"/>
      <c r="H436" s="19"/>
      <c r="I436" s="19"/>
      <c r="J436" s="19"/>
      <c r="K436" s="19"/>
      <c r="L436" s="19"/>
      <c r="M436" s="19"/>
      <c r="N436" s="19"/>
      <c r="O436" s="19"/>
      <c r="P436" s="19"/>
      <c r="Q436" s="19"/>
      <c r="R436" s="19"/>
      <c r="S436" s="19"/>
      <c r="T436" s="19"/>
      <c r="U436" s="19"/>
      <c r="V436" s="19"/>
      <c r="W436" s="19"/>
      <c r="X436" s="449"/>
      <c r="Y436" s="449"/>
      <c r="Z436" s="449"/>
      <c r="AA436" s="449"/>
      <c r="AB436" s="449"/>
      <c r="AC436" s="450"/>
      <c r="AD436" s="84"/>
      <c r="AE436" s="31"/>
      <c r="AF436" s="31"/>
    </row>
    <row r="437" spans="1:44" ht="27.6" customHeight="1">
      <c r="A437" s="331"/>
      <c r="B437" s="467"/>
      <c r="C437" s="468"/>
      <c r="D437" s="19" t="str">
        <f>IF(X436="一定の条件を満たした場合などは返還した","具体的な条件を回答してください。","")</f>
        <v/>
      </c>
      <c r="E437" s="19"/>
      <c r="F437" s="19"/>
      <c r="G437" s="19"/>
      <c r="H437" s="19"/>
      <c r="I437" s="19"/>
      <c r="J437" s="19"/>
      <c r="K437" s="451"/>
      <c r="L437" s="451"/>
      <c r="M437" s="451"/>
      <c r="N437" s="451"/>
      <c r="O437" s="451"/>
      <c r="P437" s="451"/>
      <c r="Q437" s="451"/>
      <c r="R437" s="451"/>
      <c r="S437" s="451"/>
      <c r="T437" s="451"/>
      <c r="U437" s="451"/>
      <c r="V437" s="451"/>
      <c r="W437" s="451"/>
      <c r="X437" s="451"/>
      <c r="Y437" s="451"/>
      <c r="Z437" s="451"/>
      <c r="AA437" s="451"/>
      <c r="AB437" s="451"/>
      <c r="AC437" s="452"/>
      <c r="AD437" s="10"/>
      <c r="AE437" s="31"/>
      <c r="AF437" s="31"/>
      <c r="AG437" s="8" t="s">
        <v>244</v>
      </c>
    </row>
    <row r="438" spans="1:44" ht="27" customHeight="1">
      <c r="A438" s="331"/>
      <c r="B438" s="467"/>
      <c r="C438" s="468"/>
      <c r="D438" s="453" t="s">
        <v>731</v>
      </c>
      <c r="E438" s="454"/>
      <c r="F438" s="454"/>
      <c r="G438" s="454"/>
      <c r="H438" s="454"/>
      <c r="I438" s="454"/>
      <c r="J438" s="454"/>
      <c r="K438" s="454"/>
      <c r="L438" s="454"/>
      <c r="M438" s="454"/>
      <c r="N438" s="454"/>
      <c r="O438" s="454"/>
      <c r="P438" s="454"/>
      <c r="Q438" s="454"/>
      <c r="R438" s="454"/>
      <c r="S438" s="454"/>
      <c r="T438" s="454"/>
      <c r="U438" s="454"/>
      <c r="V438" s="454"/>
      <c r="W438" s="454"/>
      <c r="X438" s="454"/>
      <c r="Y438" s="454"/>
      <c r="Z438" s="454"/>
      <c r="AA438" s="454"/>
      <c r="AB438" s="454"/>
      <c r="AC438" s="455"/>
      <c r="AD438" s="29"/>
      <c r="AE438" s="31"/>
      <c r="AF438" s="31"/>
      <c r="AG438" s="8" t="s">
        <v>245</v>
      </c>
    </row>
    <row r="439" spans="1:44" ht="27" customHeight="1">
      <c r="A439" s="331"/>
      <c r="B439" s="467"/>
      <c r="C439" s="468"/>
      <c r="D439" s="456"/>
      <c r="E439" s="457"/>
      <c r="F439" s="457"/>
      <c r="G439" s="457"/>
      <c r="H439" s="457"/>
      <c r="I439" s="457"/>
      <c r="J439" s="457"/>
      <c r="K439" s="457"/>
      <c r="L439" s="457"/>
      <c r="M439" s="457"/>
      <c r="N439" s="457"/>
      <c r="O439" s="457"/>
      <c r="P439" s="457"/>
      <c r="Q439" s="457"/>
      <c r="R439" s="457"/>
      <c r="S439" s="457"/>
      <c r="T439" s="457"/>
      <c r="U439" s="457"/>
      <c r="V439" s="457"/>
      <c r="W439" s="457"/>
      <c r="X439" s="457"/>
      <c r="Y439" s="457"/>
      <c r="Z439" s="457"/>
      <c r="AA439" s="457"/>
      <c r="AB439" s="457"/>
      <c r="AC439" s="458"/>
      <c r="AD439" s="29"/>
      <c r="AE439" s="31"/>
      <c r="AF439" s="31"/>
      <c r="AG439" s="8" t="s">
        <v>216</v>
      </c>
    </row>
    <row r="440" spans="1:44" ht="27" customHeight="1">
      <c r="A440" s="332"/>
      <c r="B440" s="470"/>
      <c r="C440" s="471"/>
      <c r="D440" s="459"/>
      <c r="E440" s="460"/>
      <c r="F440" s="460"/>
      <c r="G440" s="460"/>
      <c r="H440" s="460"/>
      <c r="I440" s="460"/>
      <c r="J440" s="460"/>
      <c r="K440" s="460"/>
      <c r="L440" s="460"/>
      <c r="M440" s="460"/>
      <c r="N440" s="460"/>
      <c r="O440" s="460"/>
      <c r="P440" s="460"/>
      <c r="Q440" s="460"/>
      <c r="R440" s="460"/>
      <c r="S440" s="460"/>
      <c r="T440" s="460"/>
      <c r="U440" s="460"/>
      <c r="V440" s="460"/>
      <c r="W440" s="460"/>
      <c r="X440" s="460"/>
      <c r="Y440" s="460"/>
      <c r="Z440" s="460"/>
      <c r="AA440" s="460"/>
      <c r="AB440" s="460"/>
      <c r="AC440" s="461"/>
      <c r="AD440" s="29"/>
      <c r="AE440" s="31"/>
      <c r="AF440" s="31"/>
    </row>
    <row r="441" spans="1:44" ht="27"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31"/>
      <c r="AF441" s="31"/>
      <c r="AG441" s="8" t="s">
        <v>247</v>
      </c>
    </row>
    <row r="442" spans="1:44" ht="27" customHeight="1">
      <c r="A442" s="464" t="s">
        <v>103</v>
      </c>
      <c r="B442" s="465"/>
      <c r="C442" s="465"/>
      <c r="D442" s="465"/>
      <c r="E442" s="465"/>
      <c r="F442" s="465"/>
      <c r="G442" s="466"/>
      <c r="H442" s="361" t="s">
        <v>104</v>
      </c>
      <c r="I442" s="362"/>
      <c r="J442" s="362"/>
      <c r="K442" s="362"/>
      <c r="L442" s="363"/>
      <c r="M442" s="342" t="s">
        <v>574</v>
      </c>
      <c r="N442" s="343"/>
      <c r="O442" s="343"/>
      <c r="P442" s="343"/>
      <c r="Q442" s="343"/>
      <c r="R442" s="343"/>
      <c r="S442" s="343"/>
      <c r="T442" s="343"/>
      <c r="U442" s="343"/>
      <c r="V442" s="343"/>
      <c r="W442" s="343"/>
      <c r="X442" s="343"/>
      <c r="Y442" s="344"/>
      <c r="Z442" s="345"/>
      <c r="AA442" s="346"/>
      <c r="AB442" s="346"/>
      <c r="AC442" s="347"/>
      <c r="AD442" s="84"/>
      <c r="AE442" s="31" t="str">
        <f>IF(COUNTIF(Z442,"")&gt;=1,"未入力","")</f>
        <v>未入力</v>
      </c>
      <c r="AF442" s="31"/>
      <c r="AG442" s="8" t="s">
        <v>243</v>
      </c>
      <c r="AJ442" s="552"/>
      <c r="AK442" s="552"/>
      <c r="AL442" s="552"/>
      <c r="AM442" s="552"/>
      <c r="AN442" s="552"/>
      <c r="AO442" s="552"/>
      <c r="AP442" s="552"/>
      <c r="AQ442" s="552"/>
      <c r="AR442" s="552"/>
    </row>
    <row r="443" spans="1:44" ht="33.75" customHeight="1">
      <c r="A443" s="467"/>
      <c r="B443" s="468"/>
      <c r="C443" s="468"/>
      <c r="D443" s="468"/>
      <c r="E443" s="468"/>
      <c r="F443" s="468"/>
      <c r="G443" s="469"/>
      <c r="H443" s="367"/>
      <c r="I443" s="368"/>
      <c r="J443" s="368"/>
      <c r="K443" s="368"/>
      <c r="L443" s="369"/>
      <c r="M443" s="326"/>
      <c r="N443" s="327"/>
      <c r="O443" s="327" t="str">
        <f>IF(Z442="その他","・具体的な内容を回答してください。","")</f>
        <v/>
      </c>
      <c r="P443" s="327"/>
      <c r="Q443" s="327"/>
      <c r="R443" s="327"/>
      <c r="S443" s="327"/>
      <c r="T443" s="327"/>
      <c r="U443" s="327"/>
      <c r="V443" s="327"/>
      <c r="W443" s="348"/>
      <c r="X443" s="348"/>
      <c r="Y443" s="348"/>
      <c r="Z443" s="348"/>
      <c r="AA443" s="348"/>
      <c r="AB443" s="348"/>
      <c r="AC443" s="349"/>
      <c r="AD443" s="290"/>
      <c r="AE443" s="31"/>
      <c r="AF443" s="31"/>
      <c r="AG443" s="8" t="s">
        <v>216</v>
      </c>
      <c r="AJ443" s="553" t="str">
        <f>IF(AS440="はい","・その他に徴収した額を回答してください","")</f>
        <v/>
      </c>
      <c r="AK443" s="553"/>
      <c r="AL443" s="553"/>
      <c r="AM443" s="553"/>
      <c r="AN443" s="553"/>
      <c r="AO443" s="553"/>
      <c r="AP443" s="553"/>
      <c r="AQ443" s="553"/>
      <c r="AR443" s="553"/>
    </row>
    <row r="444" spans="1:44" ht="27" customHeight="1">
      <c r="A444" s="467"/>
      <c r="B444" s="468"/>
      <c r="C444" s="468"/>
      <c r="D444" s="468"/>
      <c r="E444" s="468"/>
      <c r="F444" s="468"/>
      <c r="G444" s="469"/>
      <c r="H444" s="326" t="s">
        <v>105</v>
      </c>
      <c r="I444" s="327"/>
      <c r="J444" s="327"/>
      <c r="K444" s="327"/>
      <c r="L444" s="328"/>
      <c r="M444" s="323"/>
      <c r="N444" s="324"/>
      <c r="O444" s="324"/>
      <c r="P444" s="324"/>
      <c r="Q444" s="324"/>
      <c r="R444" s="324"/>
      <c r="S444" s="324"/>
      <c r="T444" s="324"/>
      <c r="U444" s="324"/>
      <c r="V444" s="324"/>
      <c r="W444" s="324"/>
      <c r="X444" s="324"/>
      <c r="Y444" s="324"/>
      <c r="Z444" s="324"/>
      <c r="AA444" s="324"/>
      <c r="AB444" s="324"/>
      <c r="AC444" s="325"/>
      <c r="AD444" s="79"/>
      <c r="AE444" s="31" t="str">
        <f>IF(COUNTIF(M444,"")&gt;=1,"未入力","")</f>
        <v>未入力</v>
      </c>
      <c r="AF444" s="31"/>
      <c r="AJ444" s="19"/>
      <c r="AK444" s="19"/>
      <c r="AL444" s="19"/>
      <c r="AM444" s="19"/>
      <c r="AN444" s="19"/>
      <c r="AO444" s="19"/>
      <c r="AP444" s="19"/>
      <c r="AQ444" s="19"/>
      <c r="AR444" s="19"/>
    </row>
    <row r="445" spans="1:44" ht="27" customHeight="1">
      <c r="A445" s="470"/>
      <c r="B445" s="471"/>
      <c r="C445" s="471"/>
      <c r="D445" s="471"/>
      <c r="E445" s="471"/>
      <c r="F445" s="471"/>
      <c r="G445" s="472"/>
      <c r="H445" s="326" t="s">
        <v>106</v>
      </c>
      <c r="I445" s="327"/>
      <c r="J445" s="327"/>
      <c r="K445" s="327"/>
      <c r="L445" s="328"/>
      <c r="M445" s="323"/>
      <c r="N445" s="324"/>
      <c r="O445" s="324"/>
      <c r="P445" s="324"/>
      <c r="Q445" s="324"/>
      <c r="R445" s="324"/>
      <c r="S445" s="324"/>
      <c r="T445" s="324"/>
      <c r="U445" s="324"/>
      <c r="V445" s="324"/>
      <c r="W445" s="324"/>
      <c r="X445" s="324"/>
      <c r="Y445" s="324"/>
      <c r="Z445" s="324"/>
      <c r="AA445" s="324"/>
      <c r="AB445" s="324"/>
      <c r="AC445" s="325"/>
      <c r="AD445" s="79"/>
      <c r="AE445" s="31" t="str">
        <f>IF(COUNTIF(M445,"")&gt;=1,"未入力","")</f>
        <v>未入力</v>
      </c>
      <c r="AF445" s="31"/>
      <c r="AJ445" s="19"/>
      <c r="AK445" s="19"/>
      <c r="AL445" s="19"/>
      <c r="AM445" s="19"/>
      <c r="AN445" s="19"/>
      <c r="AO445" s="19"/>
      <c r="AP445" s="19"/>
      <c r="AQ445" s="19"/>
      <c r="AR445" s="19"/>
    </row>
    <row r="446" spans="1:44" ht="27.6" customHeight="1">
      <c r="A446" s="464" t="s">
        <v>107</v>
      </c>
      <c r="B446" s="466"/>
      <c r="C446" s="480" t="s">
        <v>460</v>
      </c>
      <c r="D446" s="480"/>
      <c r="E446" s="480"/>
      <c r="F446" s="480"/>
      <c r="G446" s="480"/>
      <c r="H446" s="323"/>
      <c r="I446" s="324"/>
      <c r="J446" s="324"/>
      <c r="K446" s="324"/>
      <c r="L446" s="324"/>
      <c r="M446" s="324"/>
      <c r="N446" s="324"/>
      <c r="O446" s="324"/>
      <c r="P446" s="325"/>
      <c r="Q446" s="326" t="s">
        <v>108</v>
      </c>
      <c r="R446" s="327"/>
      <c r="S446" s="328"/>
      <c r="T446" s="329"/>
      <c r="U446" s="329"/>
      <c r="V446" s="39" t="s">
        <v>165</v>
      </c>
      <c r="W446" s="329"/>
      <c r="X446" s="329"/>
      <c r="Y446" s="329"/>
      <c r="Z446" s="39" t="s">
        <v>165</v>
      </c>
      <c r="AA446" s="329"/>
      <c r="AB446" s="329"/>
      <c r="AC446" s="438"/>
      <c r="AD446" s="291"/>
      <c r="AE446" s="31" t="str">
        <f>IF(COUNTIF(H446,"")&gt;=1,"未入力","")</f>
        <v>未入力</v>
      </c>
      <c r="AF446" s="31"/>
    </row>
    <row r="447" spans="1:44" ht="42" customHeight="1">
      <c r="A447" s="467"/>
      <c r="B447" s="469"/>
      <c r="C447" s="480" t="s">
        <v>487</v>
      </c>
      <c r="D447" s="480"/>
      <c r="E447" s="480"/>
      <c r="F447" s="480"/>
      <c r="G447" s="480"/>
      <c r="H447" s="323"/>
      <c r="I447" s="324"/>
      <c r="J447" s="324"/>
      <c r="K447" s="324"/>
      <c r="L447" s="324"/>
      <c r="M447" s="324"/>
      <c r="N447" s="324"/>
      <c r="O447" s="324"/>
      <c r="P447" s="325"/>
      <c r="Q447" s="476" t="s">
        <v>491</v>
      </c>
      <c r="R447" s="327"/>
      <c r="S447" s="328"/>
      <c r="T447" s="481"/>
      <c r="U447" s="482"/>
      <c r="V447" s="482"/>
      <c r="W447" s="482"/>
      <c r="X447" s="482"/>
      <c r="Y447" s="482"/>
      <c r="Z447" s="482"/>
      <c r="AA447" s="482"/>
      <c r="AB447" s="482"/>
      <c r="AC447" s="483"/>
      <c r="AD447" s="19"/>
      <c r="AE447" s="31" t="str">
        <f>IF(COUNTIF(H447,"")&gt;=1,"未入力","")</f>
        <v>未入力</v>
      </c>
      <c r="AF447" s="31"/>
      <c r="AG447" s="8" t="s">
        <v>250</v>
      </c>
    </row>
    <row r="448" spans="1:44" ht="40.5" customHeight="1">
      <c r="A448" s="470"/>
      <c r="B448" s="472"/>
      <c r="C448" s="326" t="s">
        <v>109</v>
      </c>
      <c r="D448" s="327"/>
      <c r="E448" s="327"/>
      <c r="F448" s="327"/>
      <c r="G448" s="328"/>
      <c r="H448" s="484"/>
      <c r="I448" s="485"/>
      <c r="J448" s="485"/>
      <c r="K448" s="485"/>
      <c r="L448" s="485"/>
      <c r="M448" s="485"/>
      <c r="N448" s="485"/>
      <c r="O448" s="485"/>
      <c r="P448" s="485"/>
      <c r="Q448" s="485"/>
      <c r="R448" s="485"/>
      <c r="S448" s="485"/>
      <c r="T448" s="485"/>
      <c r="U448" s="485"/>
      <c r="V448" s="485"/>
      <c r="W448" s="485"/>
      <c r="X448" s="485"/>
      <c r="Y448" s="485"/>
      <c r="Z448" s="485"/>
      <c r="AA448" s="485"/>
      <c r="AB448" s="485"/>
      <c r="AC448" s="486"/>
      <c r="AD448" s="29"/>
      <c r="AE448" s="31" t="str">
        <f>IF(COUNTIF(H448,"")&gt;=1,"未入力","")</f>
        <v>未入力</v>
      </c>
      <c r="AF448" s="31"/>
      <c r="AG448" s="8" t="s">
        <v>248</v>
      </c>
    </row>
    <row r="449" spans="1:34" ht="27" customHeight="1">
      <c r="A449" s="163"/>
      <c r="B449" s="163"/>
      <c r="C449" s="163"/>
      <c r="D449" s="163"/>
      <c r="E449" s="163"/>
      <c r="F449" s="163"/>
      <c r="G449" s="163"/>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31"/>
      <c r="AF449" s="31"/>
      <c r="AG449" s="8" t="s">
        <v>249</v>
      </c>
    </row>
    <row r="450" spans="1:34" ht="27" customHeight="1">
      <c r="A450" s="415" t="s">
        <v>40</v>
      </c>
      <c r="B450" s="416"/>
      <c r="C450" s="474"/>
      <c r="D450" s="358" t="s">
        <v>39</v>
      </c>
      <c r="E450" s="359"/>
      <c r="F450" s="359"/>
      <c r="G450" s="359"/>
      <c r="H450" s="359"/>
      <c r="I450" s="359"/>
      <c r="J450" s="359"/>
      <c r="K450" s="359"/>
      <c r="L450" s="359"/>
      <c r="M450" s="359"/>
      <c r="N450" s="359"/>
      <c r="O450" s="359"/>
      <c r="P450" s="359"/>
      <c r="Q450" s="359"/>
      <c r="R450" s="359"/>
      <c r="S450" s="359"/>
      <c r="T450" s="359"/>
      <c r="U450" s="359"/>
      <c r="V450" s="359"/>
      <c r="W450" s="359"/>
      <c r="X450" s="359"/>
      <c r="Y450" s="360"/>
      <c r="Z450" s="320"/>
      <c r="AA450" s="321"/>
      <c r="AB450" s="321"/>
      <c r="AC450" s="322"/>
      <c r="AD450" s="10"/>
      <c r="AE450" s="31" t="str">
        <f>IF(COUNTIF(Z450,"")&gt;=1,"未入力","")</f>
        <v>未入力</v>
      </c>
      <c r="AF450" s="31"/>
    </row>
    <row r="451" spans="1:34" ht="27" customHeight="1">
      <c r="A451" s="417"/>
      <c r="B451" s="413"/>
      <c r="C451" s="475"/>
      <c r="D451" s="358" t="s">
        <v>5</v>
      </c>
      <c r="E451" s="359"/>
      <c r="F451" s="359"/>
      <c r="G451" s="359"/>
      <c r="H451" s="359"/>
      <c r="I451" s="359"/>
      <c r="J451" s="359"/>
      <c r="K451" s="359"/>
      <c r="L451" s="359"/>
      <c r="M451" s="359"/>
      <c r="N451" s="359"/>
      <c r="O451" s="359"/>
      <c r="P451" s="359"/>
      <c r="Q451" s="359"/>
      <c r="R451" s="359"/>
      <c r="S451" s="359"/>
      <c r="T451" s="359"/>
      <c r="U451" s="359"/>
      <c r="V451" s="359"/>
      <c r="W451" s="359"/>
      <c r="X451" s="359"/>
      <c r="Y451" s="360"/>
      <c r="Z451" s="320"/>
      <c r="AA451" s="321"/>
      <c r="AB451" s="321"/>
      <c r="AC451" s="322"/>
      <c r="AD451" s="10"/>
      <c r="AE451" s="31" t="str">
        <f>IF(COUNTIF(Z451,"")&gt;=1,"未入力","")</f>
        <v>未入力</v>
      </c>
      <c r="AF451" s="31"/>
    </row>
    <row r="452" spans="1:34" ht="27" customHeight="1">
      <c r="A452" s="385" t="s">
        <v>36</v>
      </c>
      <c r="B452" s="385"/>
      <c r="C452" s="385"/>
      <c r="D452" s="385"/>
      <c r="E452" s="385"/>
      <c r="F452" s="385"/>
      <c r="G452" s="385"/>
      <c r="H452" s="385"/>
      <c r="I452" s="385"/>
      <c r="J452" s="385"/>
      <c r="K452" s="385"/>
      <c r="L452" s="385"/>
      <c r="M452" s="385"/>
      <c r="N452" s="385"/>
      <c r="O452" s="385"/>
      <c r="P452" s="385"/>
      <c r="Q452" s="385"/>
      <c r="R452" s="385"/>
      <c r="S452" s="385"/>
      <c r="T452" s="385"/>
      <c r="U452" s="385"/>
      <c r="V452" s="385"/>
      <c r="W452" s="385"/>
      <c r="X452" s="385"/>
      <c r="Y452" s="385"/>
      <c r="Z452" s="385"/>
      <c r="AA452" s="385"/>
      <c r="AB452" s="385"/>
      <c r="AC452" s="385"/>
      <c r="AD452" s="174"/>
      <c r="AE452" s="31"/>
      <c r="AF452" s="31"/>
    </row>
    <row r="453" spans="1:34" s="7" customFormat="1" ht="30.75" customHeight="1">
      <c r="A453" s="131"/>
      <c r="B453" s="131"/>
      <c r="C453" s="131"/>
      <c r="D453" s="131"/>
      <c r="E453" s="131"/>
      <c r="F453" s="131"/>
      <c r="G453" s="131"/>
      <c r="H453" s="131"/>
      <c r="I453" s="131"/>
      <c r="J453" s="131"/>
      <c r="K453" s="131"/>
      <c r="L453" s="131"/>
      <c r="M453" s="131"/>
      <c r="N453" s="131"/>
      <c r="O453" s="131"/>
      <c r="P453" s="131"/>
      <c r="Q453" s="131"/>
      <c r="R453" s="131"/>
      <c r="S453" s="131"/>
      <c r="T453" s="131"/>
      <c r="U453" s="131"/>
      <c r="V453" s="131"/>
      <c r="W453" s="131"/>
      <c r="X453" s="131"/>
      <c r="Y453" s="131"/>
      <c r="Z453" s="131"/>
      <c r="AA453" s="131"/>
      <c r="AB453" s="131"/>
      <c r="AC453" s="131"/>
      <c r="AD453" s="131"/>
      <c r="AE453" s="31"/>
      <c r="AF453" s="31"/>
      <c r="AG453" s="8" t="s">
        <v>234</v>
      </c>
      <c r="AH453" s="8"/>
    </row>
    <row r="454" spans="1:34" s="7" customFormat="1" ht="28.2" customHeight="1">
      <c r="A454" s="473" t="s">
        <v>148</v>
      </c>
      <c r="B454" s="447"/>
      <c r="C454" s="448"/>
      <c r="D454" s="358" t="s">
        <v>149</v>
      </c>
      <c r="E454" s="359"/>
      <c r="F454" s="359"/>
      <c r="G454" s="359"/>
      <c r="H454" s="359"/>
      <c r="I454" s="359"/>
      <c r="J454" s="359"/>
      <c r="K454" s="359"/>
      <c r="L454" s="359"/>
      <c r="M454" s="359"/>
      <c r="N454" s="359"/>
      <c r="O454" s="359"/>
      <c r="P454" s="359"/>
      <c r="Q454" s="359"/>
      <c r="R454" s="359"/>
      <c r="S454" s="359"/>
      <c r="T454" s="359"/>
      <c r="U454" s="359"/>
      <c r="V454" s="359"/>
      <c r="W454" s="359"/>
      <c r="X454" s="359"/>
      <c r="Y454" s="360"/>
      <c r="Z454" s="320"/>
      <c r="AA454" s="321"/>
      <c r="AB454" s="321"/>
      <c r="AC454" s="322"/>
      <c r="AD454" s="10"/>
      <c r="AE454" s="31" t="str">
        <f>IF(COUNTIF(Z454,"")&gt;=1,"未入力","")</f>
        <v>未入力</v>
      </c>
      <c r="AF454" s="31"/>
      <c r="AG454" s="8" t="s">
        <v>235</v>
      </c>
      <c r="AH454" s="8"/>
    </row>
    <row r="455" spans="1:34" s="7" customFormat="1" ht="30.75" customHeight="1">
      <c r="A455" s="164" t="s">
        <v>494</v>
      </c>
      <c r="B455" s="8"/>
      <c r="C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19"/>
      <c r="AD455" s="19"/>
      <c r="AE455" s="31"/>
      <c r="AF455" s="31"/>
      <c r="AG455" s="8" t="s">
        <v>455</v>
      </c>
    </row>
    <row r="456" spans="1:34" s="7" customFormat="1" ht="30.75" customHeight="1">
      <c r="A456" s="165"/>
      <c r="B456" s="8"/>
      <c r="C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19"/>
      <c r="AD456" s="19"/>
      <c r="AE456" s="31"/>
      <c r="AF456" s="31"/>
      <c r="AG456" s="8" t="s">
        <v>216</v>
      </c>
      <c r="AH456" s="8"/>
    </row>
    <row r="457" spans="1:34" s="7" customFormat="1" ht="30.75" customHeight="1">
      <c r="A457" s="473" t="s">
        <v>112</v>
      </c>
      <c r="B457" s="447"/>
      <c r="C457" s="448"/>
      <c r="D457" s="358" t="s">
        <v>6</v>
      </c>
      <c r="E457" s="359"/>
      <c r="F457" s="359"/>
      <c r="G457" s="359"/>
      <c r="H457" s="359"/>
      <c r="I457" s="359"/>
      <c r="J457" s="359"/>
      <c r="K457" s="359"/>
      <c r="L457" s="359"/>
      <c r="M457" s="359"/>
      <c r="N457" s="359"/>
      <c r="O457" s="359"/>
      <c r="P457" s="359"/>
      <c r="Q457" s="359"/>
      <c r="R457" s="359"/>
      <c r="S457" s="359"/>
      <c r="T457" s="359"/>
      <c r="U457" s="359"/>
      <c r="V457" s="359"/>
      <c r="W457" s="359"/>
      <c r="X457" s="359"/>
      <c r="Y457" s="360"/>
      <c r="Z457" s="320"/>
      <c r="AA457" s="321"/>
      <c r="AB457" s="321"/>
      <c r="AC457" s="322"/>
      <c r="AD457" s="10"/>
      <c r="AE457" s="31" t="str">
        <f>IF(COUNTIF(Z457,"")&gt;=1,"未入力","")</f>
        <v>未入力</v>
      </c>
      <c r="AF457" s="31"/>
      <c r="AH457" s="8"/>
    </row>
    <row r="458" spans="1:34" s="7" customFormat="1" ht="30.75" customHeight="1">
      <c r="A458" s="166" t="s">
        <v>120</v>
      </c>
      <c r="B458" s="167"/>
      <c r="C458" s="167"/>
      <c r="D458" s="167"/>
      <c r="E458" s="167"/>
      <c r="F458" s="167"/>
      <c r="G458" s="167"/>
      <c r="H458" s="167"/>
      <c r="I458" s="167"/>
      <c r="J458" s="167"/>
      <c r="K458" s="167"/>
      <c r="L458" s="167"/>
      <c r="M458" s="167"/>
      <c r="N458" s="167"/>
      <c r="O458" s="167"/>
      <c r="P458" s="167"/>
      <c r="Q458" s="167"/>
      <c r="R458" s="167"/>
      <c r="S458" s="167"/>
      <c r="T458" s="167"/>
      <c r="U458" s="167"/>
      <c r="V458" s="167"/>
      <c r="W458" s="167"/>
      <c r="X458" s="167"/>
      <c r="Y458" s="167"/>
      <c r="Z458" s="167"/>
      <c r="AA458" s="167"/>
      <c r="AB458" s="167"/>
      <c r="AC458" s="167"/>
      <c r="AD458" s="168"/>
      <c r="AE458" s="31"/>
      <c r="AF458" s="31"/>
      <c r="AH458" s="8"/>
    </row>
    <row r="459" spans="1:34" s="7" customFormat="1" ht="30.75" customHeight="1">
      <c r="A459" s="168"/>
      <c r="B459" s="168"/>
      <c r="C459" s="168"/>
      <c r="D459" s="168"/>
      <c r="E459" s="168"/>
      <c r="F459" s="168"/>
      <c r="G459" s="168"/>
      <c r="H459" s="168"/>
      <c r="I459" s="168"/>
      <c r="J459" s="168"/>
      <c r="K459" s="168"/>
      <c r="L459" s="168"/>
      <c r="M459" s="168"/>
      <c r="N459" s="168"/>
      <c r="O459" s="168"/>
      <c r="P459" s="168"/>
      <c r="Q459" s="168"/>
      <c r="R459" s="168"/>
      <c r="S459" s="168"/>
      <c r="T459" s="168"/>
      <c r="U459" s="168"/>
      <c r="V459" s="168"/>
      <c r="W459" s="168"/>
      <c r="X459" s="168"/>
      <c r="Y459" s="168"/>
      <c r="Z459" s="168"/>
      <c r="AA459" s="168"/>
      <c r="AB459" s="168"/>
      <c r="AC459" s="168"/>
      <c r="AD459" s="168"/>
      <c r="AE459" s="31"/>
      <c r="AF459" s="31"/>
      <c r="AG459" s="8"/>
      <c r="AH459" s="8"/>
    </row>
    <row r="460" spans="1:34" s="7" customFormat="1" ht="30.75" customHeight="1">
      <c r="A460" s="473" t="s">
        <v>41</v>
      </c>
      <c r="B460" s="447"/>
      <c r="C460" s="448"/>
      <c r="D460" s="358" t="s">
        <v>7</v>
      </c>
      <c r="E460" s="359"/>
      <c r="F460" s="359"/>
      <c r="G460" s="359"/>
      <c r="H460" s="359"/>
      <c r="I460" s="359"/>
      <c r="J460" s="359"/>
      <c r="K460" s="359"/>
      <c r="L460" s="359"/>
      <c r="M460" s="359"/>
      <c r="N460" s="359"/>
      <c r="O460" s="359"/>
      <c r="P460" s="359"/>
      <c r="Q460" s="359"/>
      <c r="R460" s="359"/>
      <c r="S460" s="359"/>
      <c r="T460" s="359"/>
      <c r="U460" s="359"/>
      <c r="V460" s="359"/>
      <c r="W460" s="359"/>
      <c r="X460" s="359"/>
      <c r="Y460" s="360"/>
      <c r="Z460" s="320"/>
      <c r="AA460" s="321"/>
      <c r="AB460" s="321"/>
      <c r="AC460" s="322"/>
      <c r="AD460" s="10"/>
      <c r="AE460" s="31" t="str">
        <f>IF(COUNTIF(Z460,"")&gt;=1,"未入力","")</f>
        <v>未入力</v>
      </c>
      <c r="AF460" s="31"/>
      <c r="AG460" s="8" t="s">
        <v>236</v>
      </c>
      <c r="AH460" s="8"/>
    </row>
    <row r="461" spans="1:34" s="7" customFormat="1" ht="30.75" customHeight="1">
      <c r="A461" s="385" t="s">
        <v>35</v>
      </c>
      <c r="B461" s="385"/>
      <c r="C461" s="385"/>
      <c r="D461" s="385"/>
      <c r="E461" s="385"/>
      <c r="F461" s="385"/>
      <c r="G461" s="385"/>
      <c r="H461" s="385"/>
      <c r="I461" s="385"/>
      <c r="J461" s="385"/>
      <c r="K461" s="385"/>
      <c r="L461" s="385"/>
      <c r="M461" s="385"/>
      <c r="N461" s="385"/>
      <c r="O461" s="385"/>
      <c r="P461" s="385"/>
      <c r="Q461" s="385"/>
      <c r="R461" s="385"/>
      <c r="S461" s="385"/>
      <c r="T461" s="385"/>
      <c r="U461" s="385"/>
      <c r="V461" s="385"/>
      <c r="W461" s="385"/>
      <c r="X461" s="385"/>
      <c r="Y461" s="385"/>
      <c r="Z461" s="385"/>
      <c r="AA461" s="385"/>
      <c r="AB461" s="385"/>
      <c r="AC461" s="385"/>
      <c r="AD461" s="174"/>
      <c r="AE461" s="31"/>
      <c r="AF461" s="31"/>
      <c r="AG461" s="8" t="s">
        <v>237</v>
      </c>
      <c r="AH461" s="8"/>
    </row>
    <row r="462" spans="1:34" s="7" customFormat="1" ht="31.5" customHeight="1">
      <c r="A462" s="131"/>
      <c r="B462" s="131"/>
      <c r="C462" s="131"/>
      <c r="D462" s="131"/>
      <c r="E462" s="131"/>
      <c r="F462" s="131"/>
      <c r="G462" s="131"/>
      <c r="H462" s="131"/>
      <c r="I462" s="131"/>
      <c r="J462" s="131"/>
      <c r="K462" s="131"/>
      <c r="L462" s="131"/>
      <c r="M462" s="131"/>
      <c r="N462" s="131"/>
      <c r="O462" s="131"/>
      <c r="P462" s="131"/>
      <c r="Q462" s="131"/>
      <c r="R462" s="131"/>
      <c r="S462" s="131"/>
      <c r="T462" s="131"/>
      <c r="U462" s="131"/>
      <c r="V462" s="131"/>
      <c r="W462" s="131"/>
      <c r="X462" s="131"/>
      <c r="Y462" s="131"/>
      <c r="Z462" s="131"/>
      <c r="AA462" s="131"/>
      <c r="AB462" s="131"/>
      <c r="AC462" s="131"/>
      <c r="AD462" s="131"/>
      <c r="AE462" s="31"/>
      <c r="AF462" s="31"/>
      <c r="AG462" s="8" t="s">
        <v>238</v>
      </c>
      <c r="AH462" s="8"/>
    </row>
    <row r="463" spans="1:34" s="7" customFormat="1" ht="31.5" customHeight="1">
      <c r="A463" s="473" t="s">
        <v>458</v>
      </c>
      <c r="B463" s="447"/>
      <c r="C463" s="448"/>
      <c r="D463" s="425" t="s">
        <v>456</v>
      </c>
      <c r="E463" s="359"/>
      <c r="F463" s="359"/>
      <c r="G463" s="359"/>
      <c r="H463" s="359"/>
      <c r="I463" s="359"/>
      <c r="J463" s="359"/>
      <c r="K463" s="359"/>
      <c r="L463" s="359"/>
      <c r="M463" s="359"/>
      <c r="N463" s="359"/>
      <c r="O463" s="359"/>
      <c r="P463" s="359"/>
      <c r="Q463" s="359"/>
      <c r="R463" s="359"/>
      <c r="S463" s="359"/>
      <c r="T463" s="359"/>
      <c r="U463" s="359"/>
      <c r="V463" s="359"/>
      <c r="W463" s="359"/>
      <c r="X463" s="359"/>
      <c r="Y463" s="360"/>
      <c r="Z463" s="320"/>
      <c r="AA463" s="321"/>
      <c r="AB463" s="321"/>
      <c r="AC463" s="322"/>
      <c r="AD463" s="10"/>
      <c r="AE463" s="31" t="str">
        <f>IF(COUNTIF(Z463,"")&gt;=1,"未入力","")</f>
        <v>未入力</v>
      </c>
      <c r="AF463" s="31"/>
      <c r="AG463" s="8" t="s">
        <v>239</v>
      </c>
      <c r="AH463" s="8"/>
    </row>
    <row r="464" spans="1:34" s="7" customFormat="1" ht="35.1" customHeight="1">
      <c r="A464" s="385" t="s">
        <v>457</v>
      </c>
      <c r="B464" s="385"/>
      <c r="C464" s="385"/>
      <c r="D464" s="385"/>
      <c r="E464" s="385"/>
      <c r="F464" s="385"/>
      <c r="G464" s="385"/>
      <c r="H464" s="385"/>
      <c r="I464" s="385"/>
      <c r="J464" s="385"/>
      <c r="K464" s="385"/>
      <c r="L464" s="385"/>
      <c r="M464" s="385"/>
      <c r="N464" s="385"/>
      <c r="O464" s="385"/>
      <c r="P464" s="385"/>
      <c r="Q464" s="385"/>
      <c r="R464" s="385"/>
      <c r="S464" s="385"/>
      <c r="T464" s="385"/>
      <c r="U464" s="385"/>
      <c r="V464" s="385"/>
      <c r="W464" s="385"/>
      <c r="X464" s="385"/>
      <c r="Y464" s="385"/>
      <c r="Z464" s="385"/>
      <c r="AA464" s="385"/>
      <c r="AB464" s="385"/>
      <c r="AC464" s="385"/>
      <c r="AD464" s="174"/>
      <c r="AE464" s="31"/>
      <c r="AF464" s="72"/>
      <c r="AG464" s="8" t="s">
        <v>156</v>
      </c>
      <c r="AH464" s="8"/>
    </row>
    <row r="465" spans="1:34" s="7" customFormat="1" ht="31.5" customHeight="1">
      <c r="A465" s="6"/>
      <c r="B465" s="6"/>
      <c r="C465" s="6"/>
      <c r="D465" s="6"/>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31"/>
      <c r="AF465" s="31"/>
      <c r="AH465" s="8"/>
    </row>
    <row r="466" spans="1:34" s="7" customFormat="1" ht="31.5" customHeight="1">
      <c r="A466" s="414" t="s">
        <v>655</v>
      </c>
      <c r="B466" s="414"/>
      <c r="C466" s="414"/>
      <c r="D466" s="424" t="s">
        <v>832</v>
      </c>
      <c r="E466" s="424"/>
      <c r="F466" s="424"/>
      <c r="G466" s="424"/>
      <c r="H466" s="424"/>
      <c r="I466" s="424"/>
      <c r="J466" s="424"/>
      <c r="K466" s="424"/>
      <c r="L466" s="424"/>
      <c r="M466" s="424"/>
      <c r="N466" s="424"/>
      <c r="O466" s="424"/>
      <c r="P466" s="424"/>
      <c r="Q466" s="424"/>
      <c r="R466" s="424"/>
      <c r="S466" s="424"/>
      <c r="T466" s="424"/>
      <c r="U466" s="424"/>
      <c r="V466" s="424"/>
      <c r="W466" s="424"/>
      <c r="X466" s="424"/>
      <c r="Y466" s="424"/>
      <c r="Z466" s="320"/>
      <c r="AA466" s="321"/>
      <c r="AB466" s="321"/>
      <c r="AC466" s="322"/>
      <c r="AD466" s="10"/>
      <c r="AE466" s="31" t="str">
        <f>IF(COUNTIF(Z466,"")&gt;=1,"未入力","")</f>
        <v>未入力</v>
      </c>
      <c r="AF466" s="31"/>
      <c r="AG466" s="7" t="s">
        <v>830</v>
      </c>
      <c r="AH466" s="8"/>
    </row>
    <row r="467" spans="1:34" s="7" customFormat="1" ht="31.5" customHeight="1">
      <c r="A467" s="414" t="s">
        <v>656</v>
      </c>
      <c r="B467" s="414"/>
      <c r="C467" s="414"/>
      <c r="D467" s="424" t="s">
        <v>833</v>
      </c>
      <c r="E467" s="424"/>
      <c r="F467" s="424"/>
      <c r="G467" s="424"/>
      <c r="H467" s="424"/>
      <c r="I467" s="424"/>
      <c r="J467" s="424"/>
      <c r="K467" s="424"/>
      <c r="L467" s="424"/>
      <c r="M467" s="424"/>
      <c r="N467" s="424"/>
      <c r="O467" s="424"/>
      <c r="P467" s="424"/>
      <c r="Q467" s="424"/>
      <c r="R467" s="424"/>
      <c r="S467" s="424"/>
      <c r="T467" s="424"/>
      <c r="U467" s="424"/>
      <c r="V467" s="424"/>
      <c r="W467" s="424"/>
      <c r="X467" s="424"/>
      <c r="Y467" s="424"/>
      <c r="Z467" s="320"/>
      <c r="AA467" s="321"/>
      <c r="AB467" s="321"/>
      <c r="AC467" s="322"/>
      <c r="AD467" s="10"/>
      <c r="AE467" s="31" t="str">
        <f>IF(COUNTIF(Z467,"")&gt;=1,"未入力","")</f>
        <v>未入力</v>
      </c>
      <c r="AF467" s="31"/>
      <c r="AG467" s="7" t="s">
        <v>831</v>
      </c>
      <c r="AH467" s="8"/>
    </row>
    <row r="468" spans="1:34" s="7" customFormat="1" ht="31.5" customHeight="1">
      <c r="A468" s="414" t="s">
        <v>657</v>
      </c>
      <c r="B468" s="414"/>
      <c r="C468" s="414"/>
      <c r="D468" s="424" t="s">
        <v>834</v>
      </c>
      <c r="E468" s="424"/>
      <c r="F468" s="424"/>
      <c r="G468" s="424"/>
      <c r="H468" s="424"/>
      <c r="I468" s="424"/>
      <c r="J468" s="424"/>
      <c r="K468" s="424"/>
      <c r="L468" s="424"/>
      <c r="M468" s="424"/>
      <c r="N468" s="424"/>
      <c r="O468" s="424"/>
      <c r="P468" s="424"/>
      <c r="Q468" s="424"/>
      <c r="R468" s="424"/>
      <c r="S468" s="424"/>
      <c r="T468" s="424"/>
      <c r="U468" s="424"/>
      <c r="V468" s="424"/>
      <c r="W468" s="424"/>
      <c r="X468" s="424"/>
      <c r="Y468" s="424"/>
      <c r="Z468" s="320"/>
      <c r="AA468" s="321"/>
      <c r="AB468" s="321"/>
      <c r="AC468" s="322"/>
      <c r="AD468" s="10"/>
      <c r="AE468" s="31" t="str">
        <f>IF(COUNTIF(Z468,"")&gt;=1,"未入力","")</f>
        <v>未入力</v>
      </c>
      <c r="AF468" s="31"/>
      <c r="AH468" s="8"/>
    </row>
    <row r="469" spans="1:34" s="7" customFormat="1" ht="35.1" customHeight="1">
      <c r="A469" s="8"/>
      <c r="B469" s="8"/>
      <c r="C469" s="8"/>
      <c r="D469" s="8"/>
      <c r="E469" s="8"/>
      <c r="F469" s="8"/>
      <c r="G469" s="8"/>
      <c r="H469" s="8"/>
      <c r="I469" s="8"/>
      <c r="J469" s="8"/>
      <c r="K469" s="8"/>
      <c r="L469" s="8"/>
      <c r="M469" s="8"/>
      <c r="N469" s="8"/>
      <c r="O469" s="11"/>
      <c r="P469" s="11"/>
      <c r="Q469" s="8"/>
      <c r="R469" s="8"/>
      <c r="S469" s="8"/>
      <c r="T469" s="8"/>
      <c r="U469" s="8"/>
      <c r="V469" s="8"/>
      <c r="W469" s="8"/>
      <c r="X469" s="8"/>
      <c r="Y469" s="8"/>
      <c r="Z469" s="8"/>
      <c r="AA469" s="8"/>
      <c r="AB469" s="8"/>
      <c r="AC469" s="8"/>
      <c r="AD469" s="8"/>
      <c r="AE469" s="31"/>
      <c r="AF469" s="72"/>
      <c r="AH469" s="8"/>
    </row>
    <row r="470" spans="1:34" s="7" customFormat="1" ht="33" customHeight="1">
      <c r="A470" s="464" t="s">
        <v>461</v>
      </c>
      <c r="B470" s="465"/>
      <c r="C470" s="466"/>
      <c r="D470" s="370" t="s">
        <v>513</v>
      </c>
      <c r="E470" s="371"/>
      <c r="F470" s="371"/>
      <c r="G470" s="371"/>
      <c r="H470" s="371"/>
      <c r="I470" s="371"/>
      <c r="J470" s="371"/>
      <c r="K470" s="371"/>
      <c r="L470" s="372"/>
      <c r="M470" s="342" t="s">
        <v>574</v>
      </c>
      <c r="N470" s="343"/>
      <c r="O470" s="343"/>
      <c r="P470" s="343"/>
      <c r="Q470" s="343"/>
      <c r="R470" s="343"/>
      <c r="S470" s="343"/>
      <c r="T470" s="343"/>
      <c r="U470" s="343"/>
      <c r="V470" s="343"/>
      <c r="W470" s="343"/>
      <c r="X470" s="343"/>
      <c r="Y470" s="344"/>
      <c r="Z470" s="345"/>
      <c r="AA470" s="346"/>
      <c r="AB470" s="346"/>
      <c r="AC470" s="347"/>
      <c r="AD470" s="84"/>
      <c r="AE470" s="31" t="str">
        <f>IF(COUNTIF(Z470,"")&gt;=1,"未入力","")</f>
        <v>未入力</v>
      </c>
      <c r="AF470" s="72"/>
      <c r="AH470" s="8"/>
    </row>
    <row r="471" spans="1:34" s="7" customFormat="1" ht="30.75" customHeight="1">
      <c r="A471" s="467"/>
      <c r="B471" s="468"/>
      <c r="C471" s="469"/>
      <c r="D471" s="373"/>
      <c r="E471" s="374"/>
      <c r="F471" s="374"/>
      <c r="G471" s="374"/>
      <c r="H471" s="374"/>
      <c r="I471" s="374"/>
      <c r="J471" s="374"/>
      <c r="K471" s="374"/>
      <c r="L471" s="375"/>
      <c r="M471" s="326"/>
      <c r="N471" s="327"/>
      <c r="O471" s="387" t="str">
        <f>IF(Z470="はい","・受けた命令の種別を回答してください。","")</f>
        <v/>
      </c>
      <c r="P471" s="387"/>
      <c r="Q471" s="387"/>
      <c r="R471" s="387"/>
      <c r="S471" s="387"/>
      <c r="T471" s="387"/>
      <c r="U471" s="387"/>
      <c r="V471" s="387"/>
      <c r="W471" s="321"/>
      <c r="X471" s="321"/>
      <c r="Y471" s="321"/>
      <c r="Z471" s="321"/>
      <c r="AA471" s="321"/>
      <c r="AB471" s="321"/>
      <c r="AC471" s="322"/>
      <c r="AD471" s="10"/>
      <c r="AE471" s="31"/>
      <c r="AF471" s="72"/>
      <c r="AH471" s="8"/>
    </row>
    <row r="472" spans="1:34" s="7" customFormat="1" ht="27" customHeight="1">
      <c r="A472" s="467"/>
      <c r="B472" s="468"/>
      <c r="C472" s="469"/>
      <c r="D472" s="373"/>
      <c r="E472" s="374"/>
      <c r="F472" s="374"/>
      <c r="G472" s="374"/>
      <c r="H472" s="374"/>
      <c r="I472" s="374"/>
      <c r="J472" s="374"/>
      <c r="K472" s="374"/>
      <c r="L472" s="375"/>
      <c r="M472" s="326"/>
      <c r="N472" s="327"/>
      <c r="O472" s="387" t="str">
        <f>IF(Z470="はい","・命令をした都道府県等名を回答してください。","")</f>
        <v/>
      </c>
      <c r="P472" s="387"/>
      <c r="Q472" s="387"/>
      <c r="R472" s="387"/>
      <c r="S472" s="387"/>
      <c r="T472" s="387"/>
      <c r="U472" s="387"/>
      <c r="V472" s="387"/>
      <c r="W472" s="463"/>
      <c r="X472" s="463"/>
      <c r="Y472" s="463"/>
      <c r="Z472" s="463"/>
      <c r="AA472" s="463"/>
      <c r="AB472" s="463"/>
      <c r="AC472" s="463"/>
      <c r="AD472" s="290"/>
      <c r="AE472" s="31"/>
      <c r="AF472" s="72"/>
      <c r="AH472" s="8"/>
    </row>
    <row r="473" spans="1:34" s="7" customFormat="1" ht="27" customHeight="1">
      <c r="A473" s="470"/>
      <c r="B473" s="471"/>
      <c r="C473" s="472"/>
      <c r="D473" s="405"/>
      <c r="E473" s="406"/>
      <c r="F473" s="406"/>
      <c r="G473" s="406"/>
      <c r="H473" s="406"/>
      <c r="I473" s="406"/>
      <c r="J473" s="406"/>
      <c r="K473" s="406"/>
      <c r="L473" s="407"/>
      <c r="M473" s="326"/>
      <c r="N473" s="327"/>
      <c r="O473" s="387" t="str">
        <f>IF(Z470="はい","・命令があった年月日を回答してください。","")</f>
        <v/>
      </c>
      <c r="P473" s="387"/>
      <c r="Q473" s="387"/>
      <c r="R473" s="387"/>
      <c r="S473" s="387"/>
      <c r="T473" s="387"/>
      <c r="U473" s="387"/>
      <c r="V473" s="387"/>
      <c r="W473" s="462"/>
      <c r="X473" s="463"/>
      <c r="Y473" s="463"/>
      <c r="Z473" s="463"/>
      <c r="AA473" s="463"/>
      <c r="AB473" s="463"/>
      <c r="AC473" s="463"/>
      <c r="AD473" s="290"/>
      <c r="AE473" s="31"/>
      <c r="AF473" s="72"/>
      <c r="AH473" s="8"/>
    </row>
    <row r="474" spans="1:34" s="7" customFormat="1" ht="16.2"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72"/>
      <c r="AH474" s="8"/>
    </row>
    <row r="475" spans="1:34" ht="16.2" customHeight="1">
      <c r="A475" s="1058"/>
      <c r="B475" s="1058"/>
      <c r="C475" s="1058"/>
      <c r="D475" s="1058"/>
      <c r="E475" s="1058"/>
      <c r="F475" s="1058"/>
      <c r="G475" s="1058"/>
      <c r="H475" s="1058"/>
      <c r="I475" s="1058"/>
      <c r="J475" s="1058"/>
      <c r="K475" s="1058"/>
      <c r="L475" s="1058"/>
      <c r="M475" s="1058"/>
      <c r="N475" s="1058"/>
      <c r="O475" s="1058"/>
      <c r="P475" s="1058"/>
      <c r="Q475" s="1058"/>
      <c r="R475" s="1058"/>
      <c r="S475" s="1058"/>
      <c r="T475" s="1058"/>
      <c r="U475" s="1058"/>
      <c r="V475" s="1058"/>
      <c r="W475" s="1058"/>
      <c r="X475" s="1058"/>
      <c r="Y475" s="1058"/>
      <c r="Z475" s="1058"/>
      <c r="AA475" s="1058"/>
      <c r="AB475" s="1058"/>
      <c r="AC475" s="1058"/>
      <c r="AD475" s="1058"/>
      <c r="AE475" s="1058"/>
      <c r="AF475" s="72"/>
    </row>
    <row r="476" spans="1:34" ht="16.2" customHeight="1">
      <c r="A476" s="1058"/>
      <c r="B476" s="1058"/>
      <c r="C476" s="1058"/>
      <c r="D476" s="1058"/>
      <c r="E476" s="1058"/>
      <c r="F476" s="1058"/>
      <c r="G476" s="1058"/>
      <c r="H476" s="1058"/>
      <c r="I476" s="1058"/>
      <c r="J476" s="1058"/>
      <c r="K476" s="1058"/>
      <c r="L476" s="1058"/>
      <c r="M476" s="1058"/>
      <c r="N476" s="1058"/>
      <c r="O476" s="1058"/>
      <c r="P476" s="1058"/>
      <c r="Q476" s="1058"/>
      <c r="R476" s="1058"/>
      <c r="S476" s="1058"/>
      <c r="T476" s="1058"/>
      <c r="U476" s="1058"/>
      <c r="V476" s="1058"/>
      <c r="W476" s="1058"/>
      <c r="X476" s="1058"/>
      <c r="Y476" s="1058"/>
      <c r="Z476" s="1058"/>
      <c r="AA476" s="1058"/>
      <c r="AB476" s="1058"/>
      <c r="AC476" s="1058"/>
      <c r="AD476" s="1058"/>
      <c r="AE476" s="1058"/>
      <c r="AF476" s="72"/>
      <c r="AG476" s="8" t="s">
        <v>495</v>
      </c>
    </row>
    <row r="477" spans="1:34" ht="23.25" customHeight="1">
      <c r="E477" s="174"/>
      <c r="F477" s="174"/>
      <c r="G477" s="174"/>
      <c r="H477" s="174"/>
      <c r="I477" s="174"/>
      <c r="J477" s="174"/>
      <c r="K477" s="174"/>
      <c r="L477" s="174"/>
      <c r="M477" s="174"/>
      <c r="N477" s="174"/>
      <c r="O477" s="174"/>
      <c r="P477" s="174"/>
      <c r="Q477" s="174"/>
      <c r="R477" s="174"/>
      <c r="S477" s="174"/>
      <c r="T477" s="174"/>
      <c r="U477" s="174"/>
      <c r="V477" s="174"/>
      <c r="W477" s="174"/>
      <c r="X477" s="174"/>
      <c r="Y477" s="174"/>
      <c r="Z477" s="174"/>
      <c r="AA477" s="174"/>
      <c r="AB477" s="174"/>
      <c r="AC477" s="174"/>
      <c r="AD477" s="174"/>
      <c r="AF477" s="72"/>
      <c r="AG477" s="8" t="s">
        <v>496</v>
      </c>
    </row>
    <row r="478" spans="1:34" ht="30.75" customHeight="1">
      <c r="O478" s="8"/>
      <c r="P478" s="8"/>
      <c r="AF478" s="72"/>
    </row>
    <row r="479" spans="1:34" ht="27" customHeight="1">
      <c r="AF479" s="72"/>
    </row>
    <row r="480" spans="1:34" ht="23.25" customHeight="1">
      <c r="AF480" s="72"/>
    </row>
    <row r="481" spans="32:34" ht="30.75" hidden="1" customHeight="1">
      <c r="AF481" s="72"/>
    </row>
    <row r="482" spans="32:34" ht="23.25" customHeight="1">
      <c r="AF482" s="72"/>
    </row>
    <row r="483" spans="32:34" ht="31.2" customHeight="1">
      <c r="AF483" s="135"/>
      <c r="AG483" s="8" t="s">
        <v>125</v>
      </c>
      <c r="AH483" s="8" t="s">
        <v>462</v>
      </c>
    </row>
    <row r="484" spans="32:34" ht="31.2" customHeight="1">
      <c r="AF484" s="31"/>
      <c r="AG484" s="8" t="s">
        <v>135</v>
      </c>
      <c r="AH484" s="8" t="s">
        <v>463</v>
      </c>
    </row>
    <row r="485" spans="32:34" ht="30.75" customHeight="1">
      <c r="AF485" s="31"/>
    </row>
    <row r="486" spans="32:34" ht="30.75" customHeight="1">
      <c r="AF486" s="135"/>
    </row>
    <row r="487" spans="32:34" ht="30.75" customHeight="1">
      <c r="AF487" s="31"/>
    </row>
    <row r="488" spans="32:34" ht="30.75" customHeight="1">
      <c r="AF488" s="31"/>
    </row>
    <row r="489" spans="32:34" ht="14.25" hidden="1" customHeight="1">
      <c r="AF489" s="31"/>
    </row>
    <row r="490" spans="32:34" ht="35.1" customHeight="1">
      <c r="AF490" s="31"/>
    </row>
    <row r="491" spans="32:34" ht="35.1" customHeight="1">
      <c r="AF491" s="31"/>
    </row>
    <row r="492" spans="32:34" ht="35.1" customHeight="1">
      <c r="AF492" s="31"/>
    </row>
    <row r="493" spans="32:34" ht="35.1" customHeight="1">
      <c r="AF493" s="31"/>
    </row>
    <row r="494" spans="32:34" ht="35.1" customHeight="1"/>
    <row r="495" spans="32:34" ht="35.1" customHeight="1"/>
    <row r="496" spans="32:34" ht="35.1" customHeight="1"/>
    <row r="497" ht="29.4" customHeight="1"/>
  </sheetData>
  <sheetProtection algorithmName="SHA-512" hashValue="Idr0iU8KMMWkU99EzPZGAU5Pqe0p1qwDYAc8lRe1mIV7oh57U589UEIYhW0bpYeS+iKiCGBzTPURjrSp2HrUWw==" saltValue="GScf45sTGWirAQV6EkB/zw==" spinCount="100000" sheet="1" selectLockedCells="1"/>
  <mergeCells count="2413">
    <mergeCell ref="B240:C241"/>
    <mergeCell ref="D240:E241"/>
    <mergeCell ref="F240:G240"/>
    <mergeCell ref="H240:I241"/>
    <mergeCell ref="W240:W241"/>
    <mergeCell ref="X240:X241"/>
    <mergeCell ref="Y240:Y241"/>
    <mergeCell ref="Z240:Z241"/>
    <mergeCell ref="A177:A243"/>
    <mergeCell ref="W242:W243"/>
    <mergeCell ref="X242:X243"/>
    <mergeCell ref="Y242:Y243"/>
    <mergeCell ref="Z242:Z243"/>
    <mergeCell ref="AA242:AC243"/>
    <mergeCell ref="F243:G243"/>
    <mergeCell ref="H350:K350"/>
    <mergeCell ref="B242:C243"/>
    <mergeCell ref="D242:E243"/>
    <mergeCell ref="F242:G242"/>
    <mergeCell ref="H242:I243"/>
    <mergeCell ref="J242:J243"/>
    <mergeCell ref="K242:K243"/>
    <mergeCell ref="L242:L243"/>
    <mergeCell ref="M242:M243"/>
    <mergeCell ref="N242:N243"/>
    <mergeCell ref="O242:O243"/>
    <mergeCell ref="P242:P243"/>
    <mergeCell ref="Q242:Q243"/>
    <mergeCell ref="R242:R243"/>
    <mergeCell ref="S242:S243"/>
    <mergeCell ref="T242:T243"/>
    <mergeCell ref="U242:U243"/>
    <mergeCell ref="V242:V243"/>
    <mergeCell ref="Z238:Z239"/>
    <mergeCell ref="AA238:AC239"/>
    <mergeCell ref="F239:G239"/>
    <mergeCell ref="AA240:AC241"/>
    <mergeCell ref="F241:G241"/>
    <mergeCell ref="B238:C239"/>
    <mergeCell ref="D238:E239"/>
    <mergeCell ref="F238:G238"/>
    <mergeCell ref="H238:I239"/>
    <mergeCell ref="J238:J239"/>
    <mergeCell ref="K238:K239"/>
    <mergeCell ref="L238:L239"/>
    <mergeCell ref="M238:M239"/>
    <mergeCell ref="N238:N239"/>
    <mergeCell ref="O238:O239"/>
    <mergeCell ref="P238:P239"/>
    <mergeCell ref="Q238:Q239"/>
    <mergeCell ref="R238:R239"/>
    <mergeCell ref="S238:S239"/>
    <mergeCell ref="T238:T239"/>
    <mergeCell ref="U238:U239"/>
    <mergeCell ref="V238:V239"/>
    <mergeCell ref="J240:J241"/>
    <mergeCell ref="K240:K241"/>
    <mergeCell ref="L240:L241"/>
    <mergeCell ref="M240:M241"/>
    <mergeCell ref="N240:N241"/>
    <mergeCell ref="O240:O241"/>
    <mergeCell ref="P240:P241"/>
    <mergeCell ref="Q240:Q241"/>
    <mergeCell ref="R240:R241"/>
    <mergeCell ref="S240:S241"/>
    <mergeCell ref="T240:T241"/>
    <mergeCell ref="U240:U241"/>
    <mergeCell ref="V240:V241"/>
    <mergeCell ref="W234:W235"/>
    <mergeCell ref="X234:X235"/>
    <mergeCell ref="Y234:Y235"/>
    <mergeCell ref="L234:L235"/>
    <mergeCell ref="M234:M235"/>
    <mergeCell ref="N234:N235"/>
    <mergeCell ref="O234:O235"/>
    <mergeCell ref="P234:P235"/>
    <mergeCell ref="Q234:Q235"/>
    <mergeCell ref="R234:R235"/>
    <mergeCell ref="S234:S235"/>
    <mergeCell ref="T234:T235"/>
    <mergeCell ref="U234:U235"/>
    <mergeCell ref="V234:V235"/>
    <mergeCell ref="W238:W239"/>
    <mergeCell ref="X238:X239"/>
    <mergeCell ref="Y238:Y239"/>
    <mergeCell ref="Z234:Z235"/>
    <mergeCell ref="AA234:AC235"/>
    <mergeCell ref="F235:G235"/>
    <mergeCell ref="B236:C237"/>
    <mergeCell ref="D236:E237"/>
    <mergeCell ref="F236:G236"/>
    <mergeCell ref="H236:I237"/>
    <mergeCell ref="J236:J237"/>
    <mergeCell ref="K236:K237"/>
    <mergeCell ref="L236:L237"/>
    <mergeCell ref="M236:M237"/>
    <mergeCell ref="N236:N237"/>
    <mergeCell ref="O236:O237"/>
    <mergeCell ref="P236:P237"/>
    <mergeCell ref="Q236:Q237"/>
    <mergeCell ref="R236:R237"/>
    <mergeCell ref="S236:S237"/>
    <mergeCell ref="T236:T237"/>
    <mergeCell ref="U236:U237"/>
    <mergeCell ref="V236:V237"/>
    <mergeCell ref="W236:W237"/>
    <mergeCell ref="X236:X237"/>
    <mergeCell ref="Y236:Y237"/>
    <mergeCell ref="Z236:Z237"/>
    <mergeCell ref="AA236:AC237"/>
    <mergeCell ref="F237:G237"/>
    <mergeCell ref="B234:C235"/>
    <mergeCell ref="D234:E235"/>
    <mergeCell ref="F234:G234"/>
    <mergeCell ref="H234:I235"/>
    <mergeCell ref="J234:J235"/>
    <mergeCell ref="K234:K235"/>
    <mergeCell ref="Z230:Z231"/>
    <mergeCell ref="AA230:AC231"/>
    <mergeCell ref="F231:G231"/>
    <mergeCell ref="B232:C233"/>
    <mergeCell ref="D232:E233"/>
    <mergeCell ref="F232:G232"/>
    <mergeCell ref="H232:I233"/>
    <mergeCell ref="J232:J233"/>
    <mergeCell ref="K232:K233"/>
    <mergeCell ref="L232:L233"/>
    <mergeCell ref="M232:M233"/>
    <mergeCell ref="N232:N233"/>
    <mergeCell ref="O232:O233"/>
    <mergeCell ref="P232:P233"/>
    <mergeCell ref="Q232:Q233"/>
    <mergeCell ref="R232:R233"/>
    <mergeCell ref="S232:S233"/>
    <mergeCell ref="T232:T233"/>
    <mergeCell ref="U232:U233"/>
    <mergeCell ref="V232:V233"/>
    <mergeCell ref="W232:W233"/>
    <mergeCell ref="X232:X233"/>
    <mergeCell ref="Y232:Y233"/>
    <mergeCell ref="Z232:Z233"/>
    <mergeCell ref="AA232:AC233"/>
    <mergeCell ref="F233:G233"/>
    <mergeCell ref="B230:C231"/>
    <mergeCell ref="D230:E231"/>
    <mergeCell ref="F230:G230"/>
    <mergeCell ref="H230:I231"/>
    <mergeCell ref="J230:J231"/>
    <mergeCell ref="K230:K231"/>
    <mergeCell ref="L230:L231"/>
    <mergeCell ref="M230:M231"/>
    <mergeCell ref="N230:N231"/>
    <mergeCell ref="O230:O231"/>
    <mergeCell ref="P230:P231"/>
    <mergeCell ref="Q230:Q231"/>
    <mergeCell ref="R230:R231"/>
    <mergeCell ref="S230:S231"/>
    <mergeCell ref="T230:T231"/>
    <mergeCell ref="U230:U231"/>
    <mergeCell ref="V230:V231"/>
    <mergeCell ref="W226:W227"/>
    <mergeCell ref="X226:X227"/>
    <mergeCell ref="Y226:Y227"/>
    <mergeCell ref="L226:L227"/>
    <mergeCell ref="M226:M227"/>
    <mergeCell ref="N226:N227"/>
    <mergeCell ref="O226:O227"/>
    <mergeCell ref="P226:P227"/>
    <mergeCell ref="Q226:Q227"/>
    <mergeCell ref="R226:R227"/>
    <mergeCell ref="S226:S227"/>
    <mergeCell ref="T226:T227"/>
    <mergeCell ref="U226:U227"/>
    <mergeCell ref="V226:V227"/>
    <mergeCell ref="W230:W231"/>
    <mergeCell ref="X230:X231"/>
    <mergeCell ref="Y230:Y231"/>
    <mergeCell ref="Z226:Z227"/>
    <mergeCell ref="AA226:AC227"/>
    <mergeCell ref="F227:G227"/>
    <mergeCell ref="B228:C229"/>
    <mergeCell ref="D228:E229"/>
    <mergeCell ref="F228:G228"/>
    <mergeCell ref="H228:I229"/>
    <mergeCell ref="J228:J229"/>
    <mergeCell ref="K228:K229"/>
    <mergeCell ref="L228:L229"/>
    <mergeCell ref="M228:M229"/>
    <mergeCell ref="N228:N229"/>
    <mergeCell ref="O228:O229"/>
    <mergeCell ref="P228:P229"/>
    <mergeCell ref="Q228:Q229"/>
    <mergeCell ref="R228:R229"/>
    <mergeCell ref="S228:S229"/>
    <mergeCell ref="T228:T229"/>
    <mergeCell ref="U228:U229"/>
    <mergeCell ref="V228:V229"/>
    <mergeCell ref="W228:W229"/>
    <mergeCell ref="X228:X229"/>
    <mergeCell ref="Y228:Y229"/>
    <mergeCell ref="Z228:Z229"/>
    <mergeCell ref="AA228:AC229"/>
    <mergeCell ref="F229:G229"/>
    <mergeCell ref="B226:C227"/>
    <mergeCell ref="D226:E227"/>
    <mergeCell ref="F226:G226"/>
    <mergeCell ref="H226:I227"/>
    <mergeCell ref="J226:J227"/>
    <mergeCell ref="K226:K227"/>
    <mergeCell ref="Z222:Z223"/>
    <mergeCell ref="AA222:AC223"/>
    <mergeCell ref="F223:G223"/>
    <mergeCell ref="B224:C225"/>
    <mergeCell ref="D224:E225"/>
    <mergeCell ref="F224:G224"/>
    <mergeCell ref="H224:I225"/>
    <mergeCell ref="J224:J225"/>
    <mergeCell ref="K224:K225"/>
    <mergeCell ref="L224:L225"/>
    <mergeCell ref="M224:M225"/>
    <mergeCell ref="N224:N225"/>
    <mergeCell ref="O224:O225"/>
    <mergeCell ref="P224:P225"/>
    <mergeCell ref="Q224:Q225"/>
    <mergeCell ref="R224:R225"/>
    <mergeCell ref="S224:S225"/>
    <mergeCell ref="T224:T225"/>
    <mergeCell ref="U224:U225"/>
    <mergeCell ref="V224:V225"/>
    <mergeCell ref="W224:W225"/>
    <mergeCell ref="X224:X225"/>
    <mergeCell ref="Y224:Y225"/>
    <mergeCell ref="Z224:Z225"/>
    <mergeCell ref="AA224:AC225"/>
    <mergeCell ref="F225:G225"/>
    <mergeCell ref="B222:C223"/>
    <mergeCell ref="D222:E223"/>
    <mergeCell ref="F222:G222"/>
    <mergeCell ref="H222:I223"/>
    <mergeCell ref="J222:J223"/>
    <mergeCell ref="K222:K223"/>
    <mergeCell ref="L222:L223"/>
    <mergeCell ref="M222:M223"/>
    <mergeCell ref="N222:N223"/>
    <mergeCell ref="O222:O223"/>
    <mergeCell ref="P222:P223"/>
    <mergeCell ref="Q222:Q223"/>
    <mergeCell ref="R222:R223"/>
    <mergeCell ref="S222:S223"/>
    <mergeCell ref="T222:T223"/>
    <mergeCell ref="U222:U223"/>
    <mergeCell ref="V222:V223"/>
    <mergeCell ref="W218:W219"/>
    <mergeCell ref="X218:X219"/>
    <mergeCell ref="Y218:Y219"/>
    <mergeCell ref="L218:L219"/>
    <mergeCell ref="M218:M219"/>
    <mergeCell ref="N218:N219"/>
    <mergeCell ref="O218:O219"/>
    <mergeCell ref="P218:P219"/>
    <mergeCell ref="Q218:Q219"/>
    <mergeCell ref="R218:R219"/>
    <mergeCell ref="S218:S219"/>
    <mergeCell ref="T218:T219"/>
    <mergeCell ref="U218:U219"/>
    <mergeCell ref="V218:V219"/>
    <mergeCell ref="W222:W223"/>
    <mergeCell ref="X222:X223"/>
    <mergeCell ref="Y222:Y223"/>
    <mergeCell ref="Z218:Z219"/>
    <mergeCell ref="AA218:AC219"/>
    <mergeCell ref="F219:G219"/>
    <mergeCell ref="B220:C221"/>
    <mergeCell ref="D220:E221"/>
    <mergeCell ref="F220:G220"/>
    <mergeCell ref="H220:I221"/>
    <mergeCell ref="J220:J221"/>
    <mergeCell ref="K220:K221"/>
    <mergeCell ref="L220:L221"/>
    <mergeCell ref="M220:M221"/>
    <mergeCell ref="N220:N221"/>
    <mergeCell ref="O220:O221"/>
    <mergeCell ref="P220:P221"/>
    <mergeCell ref="Q220:Q221"/>
    <mergeCell ref="R220:R221"/>
    <mergeCell ref="S220:S221"/>
    <mergeCell ref="T220:T221"/>
    <mergeCell ref="U220:U221"/>
    <mergeCell ref="V220:V221"/>
    <mergeCell ref="W220:W221"/>
    <mergeCell ref="X220:X221"/>
    <mergeCell ref="Y220:Y221"/>
    <mergeCell ref="Z220:Z221"/>
    <mergeCell ref="AA220:AC221"/>
    <mergeCell ref="F221:G221"/>
    <mergeCell ref="B218:C219"/>
    <mergeCell ref="D218:E219"/>
    <mergeCell ref="F218:G218"/>
    <mergeCell ref="H218:I219"/>
    <mergeCell ref="J218:J219"/>
    <mergeCell ref="K218:K219"/>
    <mergeCell ref="V214:V215"/>
    <mergeCell ref="W214:W215"/>
    <mergeCell ref="X214:X215"/>
    <mergeCell ref="Y214:Y215"/>
    <mergeCell ref="Z214:Z215"/>
    <mergeCell ref="AA214:AC215"/>
    <mergeCell ref="F215:G215"/>
    <mergeCell ref="B216:C217"/>
    <mergeCell ref="D216:E217"/>
    <mergeCell ref="F216:G216"/>
    <mergeCell ref="H216:I217"/>
    <mergeCell ref="J216:J217"/>
    <mergeCell ref="K216:K217"/>
    <mergeCell ref="L216:L217"/>
    <mergeCell ref="M216:M217"/>
    <mergeCell ref="N216:N217"/>
    <mergeCell ref="O216:O217"/>
    <mergeCell ref="P216:P217"/>
    <mergeCell ref="Q216:Q217"/>
    <mergeCell ref="R216:R217"/>
    <mergeCell ref="S216:S217"/>
    <mergeCell ref="T216:T217"/>
    <mergeCell ref="U216:U217"/>
    <mergeCell ref="V216:V217"/>
    <mergeCell ref="W216:W217"/>
    <mergeCell ref="X216:X217"/>
    <mergeCell ref="Y216:Y217"/>
    <mergeCell ref="Z216:Z217"/>
    <mergeCell ref="AA216:AC217"/>
    <mergeCell ref="F217:G217"/>
    <mergeCell ref="B214:C215"/>
    <mergeCell ref="D214:E215"/>
    <mergeCell ref="F214:G214"/>
    <mergeCell ref="H214:I215"/>
    <mergeCell ref="J214:J215"/>
    <mergeCell ref="K214:K215"/>
    <mergeCell ref="L214:L215"/>
    <mergeCell ref="M214:M215"/>
    <mergeCell ref="N214:N215"/>
    <mergeCell ref="O214:O215"/>
    <mergeCell ref="P214:P215"/>
    <mergeCell ref="Q214:Q215"/>
    <mergeCell ref="R214:R215"/>
    <mergeCell ref="S214:S215"/>
    <mergeCell ref="T214:T215"/>
    <mergeCell ref="U214:U215"/>
    <mergeCell ref="H163:I164"/>
    <mergeCell ref="J163:J164"/>
    <mergeCell ref="K163:K164"/>
    <mergeCell ref="L163:L164"/>
    <mergeCell ref="M163:M164"/>
    <mergeCell ref="N163:N164"/>
    <mergeCell ref="O163:O164"/>
    <mergeCell ref="P163:P164"/>
    <mergeCell ref="Q163:Q164"/>
    <mergeCell ref="R163:R164"/>
    <mergeCell ref="S163:S164"/>
    <mergeCell ref="T163:T164"/>
    <mergeCell ref="U163:U164"/>
    <mergeCell ref="A173:AC174"/>
    <mergeCell ref="A175:AC175"/>
    <mergeCell ref="B177:C179"/>
    <mergeCell ref="D177:E179"/>
    <mergeCell ref="F177:G179"/>
    <mergeCell ref="W163:W164"/>
    <mergeCell ref="X163:X164"/>
    <mergeCell ref="Y163:Y164"/>
    <mergeCell ref="Z163:Z164"/>
    <mergeCell ref="AA163:AC164"/>
    <mergeCell ref="F164:G164"/>
    <mergeCell ref="B165:C166"/>
    <mergeCell ref="D165:E166"/>
    <mergeCell ref="F165:G165"/>
    <mergeCell ref="H165:I166"/>
    <mergeCell ref="J165:J166"/>
    <mergeCell ref="K165:K166"/>
    <mergeCell ref="L165:L166"/>
    <mergeCell ref="M165:M166"/>
    <mergeCell ref="N165:N166"/>
    <mergeCell ref="O165:O166"/>
    <mergeCell ref="P165:P166"/>
    <mergeCell ref="Q165:Q166"/>
    <mergeCell ref="R165:R166"/>
    <mergeCell ref="S165:S166"/>
    <mergeCell ref="T165:T166"/>
    <mergeCell ref="U165:U166"/>
    <mergeCell ref="V165:V166"/>
    <mergeCell ref="W165:W166"/>
    <mergeCell ref="X165:X166"/>
    <mergeCell ref="Y165:Y166"/>
    <mergeCell ref="Z165:Z166"/>
    <mergeCell ref="AA165:AC166"/>
    <mergeCell ref="F166:G166"/>
    <mergeCell ref="B163:C164"/>
    <mergeCell ref="D163:E164"/>
    <mergeCell ref="F163:G163"/>
    <mergeCell ref="V163:V164"/>
    <mergeCell ref="W159:W160"/>
    <mergeCell ref="X159:X160"/>
    <mergeCell ref="Y159:Y160"/>
    <mergeCell ref="Z159:Z160"/>
    <mergeCell ref="AA159:AC160"/>
    <mergeCell ref="F160:G160"/>
    <mergeCell ref="B161:C162"/>
    <mergeCell ref="D161:E162"/>
    <mergeCell ref="F161:G161"/>
    <mergeCell ref="H161:I162"/>
    <mergeCell ref="J161:J162"/>
    <mergeCell ref="K161:K162"/>
    <mergeCell ref="L161:L162"/>
    <mergeCell ref="M161:M162"/>
    <mergeCell ref="N161:N162"/>
    <mergeCell ref="O161:O162"/>
    <mergeCell ref="P161:P162"/>
    <mergeCell ref="Q161:Q162"/>
    <mergeCell ref="R161:R162"/>
    <mergeCell ref="S161:S162"/>
    <mergeCell ref="T161:T162"/>
    <mergeCell ref="U161:U162"/>
    <mergeCell ref="V161:V162"/>
    <mergeCell ref="W161:W162"/>
    <mergeCell ref="X161:X162"/>
    <mergeCell ref="Y161:Y162"/>
    <mergeCell ref="Z161:Z162"/>
    <mergeCell ref="AA161:AC162"/>
    <mergeCell ref="F162:G162"/>
    <mergeCell ref="B159:C160"/>
    <mergeCell ref="D159:E160"/>
    <mergeCell ref="J159:J160"/>
    <mergeCell ref="K159:K160"/>
    <mergeCell ref="L159:L160"/>
    <mergeCell ref="M159:M160"/>
    <mergeCell ref="N159:N160"/>
    <mergeCell ref="O159:O160"/>
    <mergeCell ref="P159:P160"/>
    <mergeCell ref="Q159:Q160"/>
    <mergeCell ref="R159:R160"/>
    <mergeCell ref="S159:S160"/>
    <mergeCell ref="T159:T160"/>
    <mergeCell ref="U159:U160"/>
    <mergeCell ref="V159:V160"/>
    <mergeCell ref="W155:W156"/>
    <mergeCell ref="X155:X156"/>
    <mergeCell ref="Y155:Y156"/>
    <mergeCell ref="Z155:Z156"/>
    <mergeCell ref="M155:M156"/>
    <mergeCell ref="N155:N156"/>
    <mergeCell ref="O155:O156"/>
    <mergeCell ref="P155:P156"/>
    <mergeCell ref="Q155:Q156"/>
    <mergeCell ref="R155:R156"/>
    <mergeCell ref="S155:S156"/>
    <mergeCell ref="T155:T156"/>
    <mergeCell ref="U155:U156"/>
    <mergeCell ref="V155:V156"/>
    <mergeCell ref="AA155:AC156"/>
    <mergeCell ref="F156:G156"/>
    <mergeCell ref="B157:C158"/>
    <mergeCell ref="D157:E158"/>
    <mergeCell ref="F157:G157"/>
    <mergeCell ref="H157:I158"/>
    <mergeCell ref="J157:J158"/>
    <mergeCell ref="K157:K158"/>
    <mergeCell ref="L157:L158"/>
    <mergeCell ref="M157:M158"/>
    <mergeCell ref="N157:N158"/>
    <mergeCell ref="O157:O158"/>
    <mergeCell ref="P157:P158"/>
    <mergeCell ref="Q157:Q158"/>
    <mergeCell ref="R157:R158"/>
    <mergeCell ref="S157:S158"/>
    <mergeCell ref="T157:T158"/>
    <mergeCell ref="U157:U158"/>
    <mergeCell ref="V157:V158"/>
    <mergeCell ref="W157:W158"/>
    <mergeCell ref="X157:X158"/>
    <mergeCell ref="Y157:Y158"/>
    <mergeCell ref="Z157:Z158"/>
    <mergeCell ref="AA157:AC158"/>
    <mergeCell ref="F158:G158"/>
    <mergeCell ref="B155:C156"/>
    <mergeCell ref="D155:E156"/>
    <mergeCell ref="F155:G155"/>
    <mergeCell ref="H155:I156"/>
    <mergeCell ref="J155:J156"/>
    <mergeCell ref="K155:K156"/>
    <mergeCell ref="L155:L156"/>
    <mergeCell ref="Z151:Z152"/>
    <mergeCell ref="AA151:AC152"/>
    <mergeCell ref="F152:G152"/>
    <mergeCell ref="B153:C154"/>
    <mergeCell ref="D153:E154"/>
    <mergeCell ref="F153:G153"/>
    <mergeCell ref="H153:I154"/>
    <mergeCell ref="J153:J154"/>
    <mergeCell ref="K153:K154"/>
    <mergeCell ref="L153:L154"/>
    <mergeCell ref="M153:M154"/>
    <mergeCell ref="N153:N154"/>
    <mergeCell ref="O153:O154"/>
    <mergeCell ref="P153:P154"/>
    <mergeCell ref="Q153:Q154"/>
    <mergeCell ref="R153:R154"/>
    <mergeCell ref="S153:S154"/>
    <mergeCell ref="T153:T154"/>
    <mergeCell ref="U153:U154"/>
    <mergeCell ref="V153:V154"/>
    <mergeCell ref="W153:W154"/>
    <mergeCell ref="X153:X154"/>
    <mergeCell ref="Y153:Y154"/>
    <mergeCell ref="Z153:Z154"/>
    <mergeCell ref="AA153:AC154"/>
    <mergeCell ref="F154:G154"/>
    <mergeCell ref="B151:C152"/>
    <mergeCell ref="D151:E152"/>
    <mergeCell ref="F151:G151"/>
    <mergeCell ref="H151:I152"/>
    <mergeCell ref="J151:J152"/>
    <mergeCell ref="K151:K152"/>
    <mergeCell ref="L151:L152"/>
    <mergeCell ref="M151:M152"/>
    <mergeCell ref="N151:N152"/>
    <mergeCell ref="O151:O152"/>
    <mergeCell ref="P151:P152"/>
    <mergeCell ref="Q151:Q152"/>
    <mergeCell ref="R151:R152"/>
    <mergeCell ref="S151:S152"/>
    <mergeCell ref="T151:T152"/>
    <mergeCell ref="U151:U152"/>
    <mergeCell ref="V151:V152"/>
    <mergeCell ref="W147:W148"/>
    <mergeCell ref="X147:X148"/>
    <mergeCell ref="Y147:Y148"/>
    <mergeCell ref="L147:L148"/>
    <mergeCell ref="M147:M148"/>
    <mergeCell ref="N147:N148"/>
    <mergeCell ref="O147:O148"/>
    <mergeCell ref="P147:P148"/>
    <mergeCell ref="Q147:Q148"/>
    <mergeCell ref="R147:R148"/>
    <mergeCell ref="S147:S148"/>
    <mergeCell ref="T147:T148"/>
    <mergeCell ref="U147:U148"/>
    <mergeCell ref="V147:V148"/>
    <mergeCell ref="W151:W152"/>
    <mergeCell ref="X151:X152"/>
    <mergeCell ref="Y151:Y152"/>
    <mergeCell ref="Z147:Z148"/>
    <mergeCell ref="AA147:AC148"/>
    <mergeCell ref="F148:G148"/>
    <mergeCell ref="B149:C150"/>
    <mergeCell ref="D149:E150"/>
    <mergeCell ref="F149:G149"/>
    <mergeCell ref="H149:I150"/>
    <mergeCell ref="J149:J150"/>
    <mergeCell ref="K149:K150"/>
    <mergeCell ref="L149:L150"/>
    <mergeCell ref="M149:M150"/>
    <mergeCell ref="N149:N150"/>
    <mergeCell ref="O149:O150"/>
    <mergeCell ref="P149:P150"/>
    <mergeCell ref="Q149:Q150"/>
    <mergeCell ref="R149:R150"/>
    <mergeCell ref="S149:S150"/>
    <mergeCell ref="T149:T150"/>
    <mergeCell ref="U149:U150"/>
    <mergeCell ref="V149:V150"/>
    <mergeCell ref="W149:W150"/>
    <mergeCell ref="X149:X150"/>
    <mergeCell ref="Y149:Y150"/>
    <mergeCell ref="Z149:Z150"/>
    <mergeCell ref="AA149:AC150"/>
    <mergeCell ref="F150:G150"/>
    <mergeCell ref="B147:C148"/>
    <mergeCell ref="D147:E148"/>
    <mergeCell ref="F147:G147"/>
    <mergeCell ref="H147:I148"/>
    <mergeCell ref="J147:J148"/>
    <mergeCell ref="K147:K148"/>
    <mergeCell ref="W143:W144"/>
    <mergeCell ref="X143:X144"/>
    <mergeCell ref="Y143:Y144"/>
    <mergeCell ref="Z143:Z144"/>
    <mergeCell ref="AA143:AC144"/>
    <mergeCell ref="F144:G144"/>
    <mergeCell ref="B145:C146"/>
    <mergeCell ref="D145:E146"/>
    <mergeCell ref="F145:G145"/>
    <mergeCell ref="H145:I146"/>
    <mergeCell ref="J145:J146"/>
    <mergeCell ref="K145:K146"/>
    <mergeCell ref="L145:L146"/>
    <mergeCell ref="M145:M146"/>
    <mergeCell ref="N145:N146"/>
    <mergeCell ref="O145:O146"/>
    <mergeCell ref="P145:P146"/>
    <mergeCell ref="Q145:Q146"/>
    <mergeCell ref="R145:R146"/>
    <mergeCell ref="S145:S146"/>
    <mergeCell ref="T145:T146"/>
    <mergeCell ref="U145:U146"/>
    <mergeCell ref="V145:V146"/>
    <mergeCell ref="W145:W146"/>
    <mergeCell ref="X145:X146"/>
    <mergeCell ref="Y145:Y146"/>
    <mergeCell ref="Z145:Z146"/>
    <mergeCell ref="AA145:AC146"/>
    <mergeCell ref="F146:G146"/>
    <mergeCell ref="B143:C144"/>
    <mergeCell ref="D143:E144"/>
    <mergeCell ref="F143:G143"/>
    <mergeCell ref="O143:O144"/>
    <mergeCell ref="P143:P144"/>
    <mergeCell ref="Q143:Q144"/>
    <mergeCell ref="R143:R144"/>
    <mergeCell ref="S143:S144"/>
    <mergeCell ref="T143:T144"/>
    <mergeCell ref="U143:U144"/>
    <mergeCell ref="V143:V144"/>
    <mergeCell ref="B141:C142"/>
    <mergeCell ref="D141:E142"/>
    <mergeCell ref="F141:G141"/>
    <mergeCell ref="H141:I142"/>
    <mergeCell ref="J141:J142"/>
    <mergeCell ref="K141:K142"/>
    <mergeCell ref="L141:L142"/>
    <mergeCell ref="M141:M142"/>
    <mergeCell ref="N141:N142"/>
    <mergeCell ref="O141:O142"/>
    <mergeCell ref="P141:P142"/>
    <mergeCell ref="Q141:Q142"/>
    <mergeCell ref="R141:R142"/>
    <mergeCell ref="S141:S142"/>
    <mergeCell ref="T141:T142"/>
    <mergeCell ref="U141:U142"/>
    <mergeCell ref="V141:V142"/>
    <mergeCell ref="F142:G142"/>
    <mergeCell ref="B139:C140"/>
    <mergeCell ref="D139:E140"/>
    <mergeCell ref="F139:G139"/>
    <mergeCell ref="H139:I140"/>
    <mergeCell ref="J139:J140"/>
    <mergeCell ref="K139:K140"/>
    <mergeCell ref="L139:L140"/>
    <mergeCell ref="M139:M140"/>
    <mergeCell ref="N139:N140"/>
    <mergeCell ref="O139:O140"/>
    <mergeCell ref="P139:P140"/>
    <mergeCell ref="Q139:Q140"/>
    <mergeCell ref="R139:R140"/>
    <mergeCell ref="S139:S140"/>
    <mergeCell ref="T139:T140"/>
    <mergeCell ref="U139:U140"/>
    <mergeCell ref="V139:V140"/>
    <mergeCell ref="F140:G140"/>
    <mergeCell ref="AE55:AF66"/>
    <mergeCell ref="B135:C136"/>
    <mergeCell ref="D135:E136"/>
    <mergeCell ref="F135:G135"/>
    <mergeCell ref="H135:I136"/>
    <mergeCell ref="J135:J136"/>
    <mergeCell ref="K135:K136"/>
    <mergeCell ref="L135:L136"/>
    <mergeCell ref="M135:M136"/>
    <mergeCell ref="N135:N136"/>
    <mergeCell ref="O135:O136"/>
    <mergeCell ref="P135:P136"/>
    <mergeCell ref="Q135:Q136"/>
    <mergeCell ref="R135:R136"/>
    <mergeCell ref="S135:S136"/>
    <mergeCell ref="T135:T136"/>
    <mergeCell ref="U135:U136"/>
    <mergeCell ref="V135:V136"/>
    <mergeCell ref="W135:W136"/>
    <mergeCell ref="X135:X136"/>
    <mergeCell ref="Y135:Y136"/>
    <mergeCell ref="Z135:Z136"/>
    <mergeCell ref="AA135:AC136"/>
    <mergeCell ref="F136:G136"/>
    <mergeCell ref="B65:F66"/>
    <mergeCell ref="B63:F64"/>
    <mergeCell ref="B61:F62"/>
    <mergeCell ref="B59:F60"/>
    <mergeCell ref="G61:I62"/>
    <mergeCell ref="J61:L62"/>
    <mergeCell ref="B57:F58"/>
    <mergeCell ref="B55:F56"/>
    <mergeCell ref="A475:AE476"/>
    <mergeCell ref="A464:AC464"/>
    <mergeCell ref="A452:AC452"/>
    <mergeCell ref="A446:B448"/>
    <mergeCell ref="C448:G448"/>
    <mergeCell ref="A403:G406"/>
    <mergeCell ref="Z403:AC403"/>
    <mergeCell ref="Z404:AC404"/>
    <mergeCell ref="Z405:AC405"/>
    <mergeCell ref="Z406:AC406"/>
    <mergeCell ref="A407:G409"/>
    <mergeCell ref="X80:AC80"/>
    <mergeCell ref="X77:AA77"/>
    <mergeCell ref="X78:AA78"/>
    <mergeCell ref="X79:AA79"/>
    <mergeCell ref="D323:F323"/>
    <mergeCell ref="G323:I323"/>
    <mergeCell ref="D324:F324"/>
    <mergeCell ref="J324:N324"/>
    <mergeCell ref="G324:H324"/>
    <mergeCell ref="C77:E77"/>
    <mergeCell ref="F77:H77"/>
    <mergeCell ref="I77:K77"/>
    <mergeCell ref="L77:N77"/>
    <mergeCell ref="O77:Q77"/>
    <mergeCell ref="R77:T77"/>
    <mergeCell ref="B84:AC84"/>
    <mergeCell ref="B85:AC85"/>
    <mergeCell ref="B88:AC88"/>
    <mergeCell ref="B89:AC89"/>
    <mergeCell ref="B90:AC90"/>
    <mergeCell ref="C82:E82"/>
    <mergeCell ref="A2:AC2"/>
    <mergeCell ref="A3:AC3"/>
    <mergeCell ref="B4:O7"/>
    <mergeCell ref="S5:U5"/>
    <mergeCell ref="S6:AC6"/>
    <mergeCell ref="S7:AC7"/>
    <mergeCell ref="A12:B13"/>
    <mergeCell ref="F12:G12"/>
    <mergeCell ref="H12:AC12"/>
    <mergeCell ref="C13:AC13"/>
    <mergeCell ref="A11:B11"/>
    <mergeCell ref="C11:D11"/>
    <mergeCell ref="E11:I11"/>
    <mergeCell ref="J11:L11"/>
    <mergeCell ref="M11:P11"/>
    <mergeCell ref="Q11:R11"/>
    <mergeCell ref="S8:V8"/>
    <mergeCell ref="W8:X8"/>
    <mergeCell ref="Y8:AC8"/>
    <mergeCell ref="A9:AC9"/>
    <mergeCell ref="A10:B10"/>
    <mergeCell ref="C10:AC10"/>
    <mergeCell ref="S11:T11"/>
    <mergeCell ref="AA11:AC11"/>
    <mergeCell ref="Q8:R8"/>
    <mergeCell ref="A16:B16"/>
    <mergeCell ref="C16:AC16"/>
    <mergeCell ref="A17:B17"/>
    <mergeCell ref="D17:G17"/>
    <mergeCell ref="J17:N17"/>
    <mergeCell ref="T17:V17"/>
    <mergeCell ref="W17:X17"/>
    <mergeCell ref="Z17:AC17"/>
    <mergeCell ref="T14:U14"/>
    <mergeCell ref="W14:X14"/>
    <mergeCell ref="Z14:AA14"/>
    <mergeCell ref="AB14:AC14"/>
    <mergeCell ref="T15:U15"/>
    <mergeCell ref="A14:B15"/>
    <mergeCell ref="C14:I15"/>
    <mergeCell ref="J14:K15"/>
    <mergeCell ref="L14:L15"/>
    <mergeCell ref="M14:P15"/>
    <mergeCell ref="Q14:S14"/>
    <mergeCell ref="Q15:S15"/>
    <mergeCell ref="W15:X15"/>
    <mergeCell ref="Z15:AA15"/>
    <mergeCell ref="AB15:AC15"/>
    <mergeCell ref="P17:S17"/>
    <mergeCell ref="Q21:AC22"/>
    <mergeCell ref="C22:D22"/>
    <mergeCell ref="E22:F22"/>
    <mergeCell ref="H22:I22"/>
    <mergeCell ref="A23:B23"/>
    <mergeCell ref="C23:D23"/>
    <mergeCell ref="O23:S23"/>
    <mergeCell ref="A21:B22"/>
    <mergeCell ref="C21:D21"/>
    <mergeCell ref="E21:F21"/>
    <mergeCell ref="H21:I21"/>
    <mergeCell ref="K21:L21"/>
    <mergeCell ref="M21:P22"/>
    <mergeCell ref="A18:B18"/>
    <mergeCell ref="C18:L18"/>
    <mergeCell ref="M18:P18"/>
    <mergeCell ref="Q18:AC18"/>
    <mergeCell ref="A19:B20"/>
    <mergeCell ref="F19:G19"/>
    <mergeCell ref="H19:AC19"/>
    <mergeCell ref="C20:AC20"/>
    <mergeCell ref="Y26:AC26"/>
    <mergeCell ref="D27:E27"/>
    <mergeCell ref="H27:I27"/>
    <mergeCell ref="L27:N27"/>
    <mergeCell ref="Q27:R27"/>
    <mergeCell ref="S27:T27"/>
    <mergeCell ref="V27:W27"/>
    <mergeCell ref="Z27:AB27"/>
    <mergeCell ref="A26:B27"/>
    <mergeCell ref="C26:F26"/>
    <mergeCell ref="G26:J26"/>
    <mergeCell ref="K26:O26"/>
    <mergeCell ref="P26:T26"/>
    <mergeCell ref="U26:X26"/>
    <mergeCell ref="A24:B24"/>
    <mergeCell ref="C24:AC24"/>
    <mergeCell ref="A25:B25"/>
    <mergeCell ref="D25:H25"/>
    <mergeCell ref="I25:J25"/>
    <mergeCell ref="K25:AC25"/>
    <mergeCell ref="Y30:AC30"/>
    <mergeCell ref="D31:E31"/>
    <mergeCell ref="H31:I31"/>
    <mergeCell ref="L31:N31"/>
    <mergeCell ref="Q31:R31"/>
    <mergeCell ref="S31:T31"/>
    <mergeCell ref="V31:W31"/>
    <mergeCell ref="Z31:AB31"/>
    <mergeCell ref="A30:B31"/>
    <mergeCell ref="C30:F30"/>
    <mergeCell ref="G30:J30"/>
    <mergeCell ref="K30:O30"/>
    <mergeCell ref="P30:T30"/>
    <mergeCell ref="U30:X30"/>
    <mergeCell ref="Y28:AC28"/>
    <mergeCell ref="D29:E29"/>
    <mergeCell ref="H29:I29"/>
    <mergeCell ref="L29:N29"/>
    <mergeCell ref="Q29:R29"/>
    <mergeCell ref="S29:T29"/>
    <mergeCell ref="V29:W29"/>
    <mergeCell ref="Z29:AB29"/>
    <mergeCell ref="A28:B29"/>
    <mergeCell ref="C28:F28"/>
    <mergeCell ref="G28:J28"/>
    <mergeCell ref="K28:O28"/>
    <mergeCell ref="P28:T28"/>
    <mergeCell ref="U28:X28"/>
    <mergeCell ref="AA34:AC34"/>
    <mergeCell ref="B35:F36"/>
    <mergeCell ref="G35:I35"/>
    <mergeCell ref="J35:L35"/>
    <mergeCell ref="M35:P35"/>
    <mergeCell ref="Q35:T35"/>
    <mergeCell ref="U35:W35"/>
    <mergeCell ref="X35:Z35"/>
    <mergeCell ref="AA35:AC35"/>
    <mergeCell ref="G36:I36"/>
    <mergeCell ref="A32:AC32"/>
    <mergeCell ref="A33:AC33"/>
    <mergeCell ref="A34:A69"/>
    <mergeCell ref="B34:F34"/>
    <mergeCell ref="G34:I34"/>
    <mergeCell ref="J34:L34"/>
    <mergeCell ref="M34:P34"/>
    <mergeCell ref="Q34:T34"/>
    <mergeCell ref="U34:W34"/>
    <mergeCell ref="X34:Z34"/>
    <mergeCell ref="X37:Z37"/>
    <mergeCell ref="AA37:AC37"/>
    <mergeCell ref="G38:I38"/>
    <mergeCell ref="J38:L38"/>
    <mergeCell ref="M38:P38"/>
    <mergeCell ref="Q38:T38"/>
    <mergeCell ref="U38:W38"/>
    <mergeCell ref="X38:Z38"/>
    <mergeCell ref="AA38:AC38"/>
    <mergeCell ref="B37:F38"/>
    <mergeCell ref="G37:I37"/>
    <mergeCell ref="J37:L37"/>
    <mergeCell ref="M37:P37"/>
    <mergeCell ref="Q37:T37"/>
    <mergeCell ref="U37:W37"/>
    <mergeCell ref="J36:L36"/>
    <mergeCell ref="M36:P36"/>
    <mergeCell ref="Q36:T36"/>
    <mergeCell ref="U36:W36"/>
    <mergeCell ref="X36:Z36"/>
    <mergeCell ref="AA36:AC36"/>
    <mergeCell ref="X41:Z41"/>
    <mergeCell ref="AA41:AC41"/>
    <mergeCell ref="G42:I42"/>
    <mergeCell ref="J42:L42"/>
    <mergeCell ref="M42:P42"/>
    <mergeCell ref="Q42:T42"/>
    <mergeCell ref="U42:W42"/>
    <mergeCell ref="X42:Z42"/>
    <mergeCell ref="AA42:AC42"/>
    <mergeCell ref="B41:F42"/>
    <mergeCell ref="G41:I41"/>
    <mergeCell ref="J41:L41"/>
    <mergeCell ref="M41:P41"/>
    <mergeCell ref="Q41:T41"/>
    <mergeCell ref="U41:W41"/>
    <mergeCell ref="X39:Z39"/>
    <mergeCell ref="AA39:AC39"/>
    <mergeCell ref="G40:I40"/>
    <mergeCell ref="J40:L40"/>
    <mergeCell ref="M40:P40"/>
    <mergeCell ref="Q40:T40"/>
    <mergeCell ref="U40:W40"/>
    <mergeCell ref="X40:Z40"/>
    <mergeCell ref="AA40:AC40"/>
    <mergeCell ref="B39:F40"/>
    <mergeCell ref="G39:I39"/>
    <mergeCell ref="J39:L39"/>
    <mergeCell ref="M39:P39"/>
    <mergeCell ref="Q39:T39"/>
    <mergeCell ref="U39:W39"/>
    <mergeCell ref="X45:Z45"/>
    <mergeCell ref="AA45:AC45"/>
    <mergeCell ref="G46:I46"/>
    <mergeCell ref="J46:L46"/>
    <mergeCell ref="M46:P46"/>
    <mergeCell ref="Q46:T46"/>
    <mergeCell ref="U46:W46"/>
    <mergeCell ref="X46:Z46"/>
    <mergeCell ref="AA46:AC46"/>
    <mergeCell ref="B45:F46"/>
    <mergeCell ref="G45:I45"/>
    <mergeCell ref="J45:L45"/>
    <mergeCell ref="M45:P45"/>
    <mergeCell ref="Q45:T45"/>
    <mergeCell ref="U45:W45"/>
    <mergeCell ref="X43:Z43"/>
    <mergeCell ref="AA43:AC43"/>
    <mergeCell ref="G44:I44"/>
    <mergeCell ref="J44:L44"/>
    <mergeCell ref="M44:P44"/>
    <mergeCell ref="Q44:T44"/>
    <mergeCell ref="U44:W44"/>
    <mergeCell ref="X44:Z44"/>
    <mergeCell ref="AA44:AC44"/>
    <mergeCell ref="B43:F44"/>
    <mergeCell ref="G43:I43"/>
    <mergeCell ref="J43:L43"/>
    <mergeCell ref="M43:P43"/>
    <mergeCell ref="Q43:T43"/>
    <mergeCell ref="U43:W43"/>
    <mergeCell ref="X49:Z49"/>
    <mergeCell ref="AA49:AC49"/>
    <mergeCell ref="G50:I50"/>
    <mergeCell ref="J50:L50"/>
    <mergeCell ref="M50:P50"/>
    <mergeCell ref="Q50:T50"/>
    <mergeCell ref="U50:W50"/>
    <mergeCell ref="X50:Z50"/>
    <mergeCell ref="AA50:AC50"/>
    <mergeCell ref="B49:F50"/>
    <mergeCell ref="G49:I49"/>
    <mergeCell ref="J49:L49"/>
    <mergeCell ref="M49:P49"/>
    <mergeCell ref="Q49:T49"/>
    <mergeCell ref="U49:W49"/>
    <mergeCell ref="X47:Z47"/>
    <mergeCell ref="AA47:AC47"/>
    <mergeCell ref="G48:I48"/>
    <mergeCell ref="J48:L48"/>
    <mergeCell ref="M48:P48"/>
    <mergeCell ref="Q48:T48"/>
    <mergeCell ref="U48:W48"/>
    <mergeCell ref="X48:Z48"/>
    <mergeCell ref="AA48:AC48"/>
    <mergeCell ref="B47:F48"/>
    <mergeCell ref="G47:I47"/>
    <mergeCell ref="J47:L47"/>
    <mergeCell ref="M47:P47"/>
    <mergeCell ref="Q47:T47"/>
    <mergeCell ref="U47:W47"/>
    <mergeCell ref="AA54:AC54"/>
    <mergeCell ref="X51:Z51"/>
    <mergeCell ref="AA51:AC51"/>
    <mergeCell ref="G52:I52"/>
    <mergeCell ref="J52:L52"/>
    <mergeCell ref="M52:P52"/>
    <mergeCell ref="Q52:T52"/>
    <mergeCell ref="U52:W52"/>
    <mergeCell ref="X52:Z52"/>
    <mergeCell ref="AA52:AC52"/>
    <mergeCell ref="B51:F52"/>
    <mergeCell ref="G51:I51"/>
    <mergeCell ref="J51:L51"/>
    <mergeCell ref="M51:P51"/>
    <mergeCell ref="Q51:T51"/>
    <mergeCell ref="U51:W51"/>
    <mergeCell ref="B53:P53"/>
    <mergeCell ref="Q53:AC53"/>
    <mergeCell ref="G55:I56"/>
    <mergeCell ref="J55:L56"/>
    <mergeCell ref="B54:F54"/>
    <mergeCell ref="G54:I54"/>
    <mergeCell ref="J54:L54"/>
    <mergeCell ref="M54:P54"/>
    <mergeCell ref="Q54:T54"/>
    <mergeCell ref="U54:W54"/>
    <mergeCell ref="X54:Z54"/>
    <mergeCell ref="M55:P56"/>
    <mergeCell ref="Q55:T56"/>
    <mergeCell ref="U55:W56"/>
    <mergeCell ref="X55:Z56"/>
    <mergeCell ref="G63:I64"/>
    <mergeCell ref="J63:L64"/>
    <mergeCell ref="M63:P64"/>
    <mergeCell ref="Q63:T64"/>
    <mergeCell ref="U63:W64"/>
    <mergeCell ref="X63:Z64"/>
    <mergeCell ref="G59:I60"/>
    <mergeCell ref="J59:L60"/>
    <mergeCell ref="M59:P60"/>
    <mergeCell ref="Q59:T60"/>
    <mergeCell ref="U59:W60"/>
    <mergeCell ref="X59:Z60"/>
    <mergeCell ref="G65:I66"/>
    <mergeCell ref="J65:L66"/>
    <mergeCell ref="M65:P66"/>
    <mergeCell ref="Q65:T66"/>
    <mergeCell ref="U65:W66"/>
    <mergeCell ref="O74:Q76"/>
    <mergeCell ref="R74:T74"/>
    <mergeCell ref="U74:W76"/>
    <mergeCell ref="X74:AC76"/>
    <mergeCell ref="F75:H76"/>
    <mergeCell ref="L75:N76"/>
    <mergeCell ref="R75:T76"/>
    <mergeCell ref="B67:AC69"/>
    <mergeCell ref="A71:A94"/>
    <mergeCell ref="B72:J72"/>
    <mergeCell ref="K72:L72"/>
    <mergeCell ref="N72:AC72"/>
    <mergeCell ref="B74:B76"/>
    <mergeCell ref="C74:E76"/>
    <mergeCell ref="F74:H74"/>
    <mergeCell ref="I74:K76"/>
    <mergeCell ref="L74:N74"/>
    <mergeCell ref="C79:E79"/>
    <mergeCell ref="F79:H79"/>
    <mergeCell ref="I79:K79"/>
    <mergeCell ref="L79:N79"/>
    <mergeCell ref="O79:Q79"/>
    <mergeCell ref="R79:T79"/>
    <mergeCell ref="U79:W79"/>
    <mergeCell ref="U77:W77"/>
    <mergeCell ref="C78:E78"/>
    <mergeCell ref="F78:H78"/>
    <mergeCell ref="I78:K78"/>
    <mergeCell ref="L78:N78"/>
    <mergeCell ref="O78:Q78"/>
    <mergeCell ref="R78:T78"/>
    <mergeCell ref="U78:W78"/>
    <mergeCell ref="F82:H82"/>
    <mergeCell ref="I82:K82"/>
    <mergeCell ref="L82:N82"/>
    <mergeCell ref="O82:Q82"/>
    <mergeCell ref="R82:T82"/>
    <mergeCell ref="U82:W82"/>
    <mergeCell ref="U80:W80"/>
    <mergeCell ref="C81:E81"/>
    <mergeCell ref="F81:H81"/>
    <mergeCell ref="I81:K81"/>
    <mergeCell ref="L81:N81"/>
    <mergeCell ref="O81:Q81"/>
    <mergeCell ref="R81:T81"/>
    <mergeCell ref="U81:W81"/>
    <mergeCell ref="C80:E80"/>
    <mergeCell ref="F80:H80"/>
    <mergeCell ref="I80:K80"/>
    <mergeCell ref="L80:N80"/>
    <mergeCell ref="O80:Q80"/>
    <mergeCell ref="R80:T80"/>
    <mergeCell ref="L98:O100"/>
    <mergeCell ref="P98:AC100"/>
    <mergeCell ref="B101:C102"/>
    <mergeCell ref="D101:E102"/>
    <mergeCell ref="F101:G101"/>
    <mergeCell ref="H101:I102"/>
    <mergeCell ref="J101:J102"/>
    <mergeCell ref="K101:K102"/>
    <mergeCell ref="L101:L102"/>
    <mergeCell ref="M101:M102"/>
    <mergeCell ref="B92:AC92"/>
    <mergeCell ref="B93:Y93"/>
    <mergeCell ref="A96:AC96"/>
    <mergeCell ref="A97:AC97"/>
    <mergeCell ref="B98:C100"/>
    <mergeCell ref="D98:E100"/>
    <mergeCell ref="F98:G100"/>
    <mergeCell ref="H98:I100"/>
    <mergeCell ref="J98:K100"/>
    <mergeCell ref="Z101:Z102"/>
    <mergeCell ref="AA101:AC101"/>
    <mergeCell ref="F102:G102"/>
    <mergeCell ref="AA102:AC102"/>
    <mergeCell ref="A98:A166"/>
    <mergeCell ref="F159:G159"/>
    <mergeCell ref="H159:I160"/>
    <mergeCell ref="B103:C104"/>
    <mergeCell ref="D103:E104"/>
    <mergeCell ref="F103:G103"/>
    <mergeCell ref="H103:I104"/>
    <mergeCell ref="J103:J104"/>
    <mergeCell ref="K103:K104"/>
    <mergeCell ref="T101:T102"/>
    <mergeCell ref="U101:U102"/>
    <mergeCell ref="V101:V102"/>
    <mergeCell ref="W101:W102"/>
    <mergeCell ref="X101:X102"/>
    <mergeCell ref="Y101:Y102"/>
    <mergeCell ref="N101:N102"/>
    <mergeCell ref="O101:O102"/>
    <mergeCell ref="P101:P102"/>
    <mergeCell ref="Q101:Q102"/>
    <mergeCell ref="R101:R102"/>
    <mergeCell ref="S101:S102"/>
    <mergeCell ref="X103:X104"/>
    <mergeCell ref="Y103:Y104"/>
    <mergeCell ref="Z103:Z104"/>
    <mergeCell ref="AA103:AC104"/>
    <mergeCell ref="F104:G104"/>
    <mergeCell ref="B105:C106"/>
    <mergeCell ref="D105:E106"/>
    <mergeCell ref="F105:G105"/>
    <mergeCell ref="H105:I106"/>
    <mergeCell ref="J105:J106"/>
    <mergeCell ref="R103:R104"/>
    <mergeCell ref="S103:S104"/>
    <mergeCell ref="T103:T104"/>
    <mergeCell ref="U103:U104"/>
    <mergeCell ref="V103:V104"/>
    <mergeCell ref="W103:W104"/>
    <mergeCell ref="L103:L104"/>
    <mergeCell ref="M103:M104"/>
    <mergeCell ref="N103:N104"/>
    <mergeCell ref="O103:O104"/>
    <mergeCell ref="P103:P104"/>
    <mergeCell ref="Q103:Q104"/>
    <mergeCell ref="W105:W106"/>
    <mergeCell ref="X105:X106"/>
    <mergeCell ref="Y105:Y106"/>
    <mergeCell ref="Z105:Z106"/>
    <mergeCell ref="AA105:AC106"/>
    <mergeCell ref="F106:G106"/>
    <mergeCell ref="Q105:Q106"/>
    <mergeCell ref="R105:R106"/>
    <mergeCell ref="S105:S106"/>
    <mergeCell ref="T105:T106"/>
    <mergeCell ref="U105:U106"/>
    <mergeCell ref="V105:V106"/>
    <mergeCell ref="K105:K106"/>
    <mergeCell ref="L105:L106"/>
    <mergeCell ref="M105:M106"/>
    <mergeCell ref="N105:N106"/>
    <mergeCell ref="O105:O106"/>
    <mergeCell ref="P105:P106"/>
    <mergeCell ref="X107:X108"/>
    <mergeCell ref="Y107:Y108"/>
    <mergeCell ref="Z107:Z108"/>
    <mergeCell ref="AA107:AC108"/>
    <mergeCell ref="F108:G108"/>
    <mergeCell ref="B109:C110"/>
    <mergeCell ref="D109:E110"/>
    <mergeCell ref="F109:G109"/>
    <mergeCell ref="H109:I110"/>
    <mergeCell ref="J109:J110"/>
    <mergeCell ref="R107:R108"/>
    <mergeCell ref="S107:S108"/>
    <mergeCell ref="T107:T108"/>
    <mergeCell ref="U107:U108"/>
    <mergeCell ref="V107:V108"/>
    <mergeCell ref="W107:W108"/>
    <mergeCell ref="L107:L108"/>
    <mergeCell ref="M107:M108"/>
    <mergeCell ref="N107:N108"/>
    <mergeCell ref="O107:O108"/>
    <mergeCell ref="P107:P108"/>
    <mergeCell ref="Q107:Q108"/>
    <mergeCell ref="B107:C108"/>
    <mergeCell ref="D107:E108"/>
    <mergeCell ref="F107:G107"/>
    <mergeCell ref="H107:I108"/>
    <mergeCell ref="J107:J108"/>
    <mergeCell ref="K107:K108"/>
    <mergeCell ref="W109:W110"/>
    <mergeCell ref="X109:X110"/>
    <mergeCell ref="Y109:Y110"/>
    <mergeCell ref="Z109:Z110"/>
    <mergeCell ref="AA109:AC110"/>
    <mergeCell ref="F110:G110"/>
    <mergeCell ref="Q109:Q110"/>
    <mergeCell ref="R109:R110"/>
    <mergeCell ref="S109:S110"/>
    <mergeCell ref="T109:T110"/>
    <mergeCell ref="U109:U110"/>
    <mergeCell ref="V109:V110"/>
    <mergeCell ref="K109:K110"/>
    <mergeCell ref="L109:L110"/>
    <mergeCell ref="M109:M110"/>
    <mergeCell ref="N109:N110"/>
    <mergeCell ref="O109:O110"/>
    <mergeCell ref="P109:P110"/>
    <mergeCell ref="X111:X112"/>
    <mergeCell ref="Y111:Y112"/>
    <mergeCell ref="Z111:Z112"/>
    <mergeCell ref="AA111:AC112"/>
    <mergeCell ref="F112:G112"/>
    <mergeCell ref="B113:C114"/>
    <mergeCell ref="D113:E114"/>
    <mergeCell ref="F113:G113"/>
    <mergeCell ref="H113:I114"/>
    <mergeCell ref="J113:J114"/>
    <mergeCell ref="R111:R112"/>
    <mergeCell ref="S111:S112"/>
    <mergeCell ref="T111:T112"/>
    <mergeCell ref="U111:U112"/>
    <mergeCell ref="V111:V112"/>
    <mergeCell ref="W111:W112"/>
    <mergeCell ref="L111:L112"/>
    <mergeCell ref="M111:M112"/>
    <mergeCell ref="N111:N112"/>
    <mergeCell ref="O111:O112"/>
    <mergeCell ref="P111:P112"/>
    <mergeCell ref="Q111:Q112"/>
    <mergeCell ref="B111:C112"/>
    <mergeCell ref="D111:E112"/>
    <mergeCell ref="F111:G111"/>
    <mergeCell ref="H111:I112"/>
    <mergeCell ref="J111:J112"/>
    <mergeCell ref="K111:K112"/>
    <mergeCell ref="W113:W114"/>
    <mergeCell ref="X113:X114"/>
    <mergeCell ref="Y113:Y114"/>
    <mergeCell ref="Z113:Z114"/>
    <mergeCell ref="AA113:AC114"/>
    <mergeCell ref="F114:G114"/>
    <mergeCell ref="Q113:Q114"/>
    <mergeCell ref="R113:R114"/>
    <mergeCell ref="S113:S114"/>
    <mergeCell ref="T113:T114"/>
    <mergeCell ref="U113:U114"/>
    <mergeCell ref="V113:V114"/>
    <mergeCell ref="K113:K114"/>
    <mergeCell ref="L113:L114"/>
    <mergeCell ref="M113:M114"/>
    <mergeCell ref="N113:N114"/>
    <mergeCell ref="O113:O114"/>
    <mergeCell ref="P113:P114"/>
    <mergeCell ref="X115:X116"/>
    <mergeCell ref="Y115:Y116"/>
    <mergeCell ref="Z115:Z116"/>
    <mergeCell ref="AA115:AC116"/>
    <mergeCell ref="F116:G116"/>
    <mergeCell ref="B117:C118"/>
    <mergeCell ref="D117:E118"/>
    <mergeCell ref="F117:G117"/>
    <mergeCell ref="H117:I118"/>
    <mergeCell ref="J117:J118"/>
    <mergeCell ref="R115:R116"/>
    <mergeCell ref="S115:S116"/>
    <mergeCell ref="T115:T116"/>
    <mergeCell ref="U115:U116"/>
    <mergeCell ref="V115:V116"/>
    <mergeCell ref="W115:W116"/>
    <mergeCell ref="L115:L116"/>
    <mergeCell ref="M115:M116"/>
    <mergeCell ref="N115:N116"/>
    <mergeCell ref="O115:O116"/>
    <mergeCell ref="P115:P116"/>
    <mergeCell ref="Q115:Q116"/>
    <mergeCell ref="B115:C116"/>
    <mergeCell ref="D115:E116"/>
    <mergeCell ref="F115:G115"/>
    <mergeCell ref="H115:I116"/>
    <mergeCell ref="J115:J116"/>
    <mergeCell ref="K115:K116"/>
    <mergeCell ref="W117:W118"/>
    <mergeCell ref="X117:X118"/>
    <mergeCell ref="Y117:Y118"/>
    <mergeCell ref="Z117:Z118"/>
    <mergeCell ref="AA117:AC118"/>
    <mergeCell ref="F118:G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X119:X120"/>
    <mergeCell ref="Y119:Y120"/>
    <mergeCell ref="Z119:Z120"/>
    <mergeCell ref="AA119:AC120"/>
    <mergeCell ref="F120:G120"/>
    <mergeCell ref="B121:C122"/>
    <mergeCell ref="D121:E122"/>
    <mergeCell ref="F121:G121"/>
    <mergeCell ref="H121:I122"/>
    <mergeCell ref="J121:J122"/>
    <mergeCell ref="R119:R120"/>
    <mergeCell ref="S119:S120"/>
    <mergeCell ref="T119:T120"/>
    <mergeCell ref="U119:U120"/>
    <mergeCell ref="V119:V120"/>
    <mergeCell ref="W119:W120"/>
    <mergeCell ref="L119:L120"/>
    <mergeCell ref="M119:M120"/>
    <mergeCell ref="N119:N120"/>
    <mergeCell ref="O119:O120"/>
    <mergeCell ref="P119:P120"/>
    <mergeCell ref="Q119:Q120"/>
    <mergeCell ref="B119:C120"/>
    <mergeCell ref="D119:E120"/>
    <mergeCell ref="F119:G119"/>
    <mergeCell ref="H119:I120"/>
    <mergeCell ref="J119:J120"/>
    <mergeCell ref="K119:K120"/>
    <mergeCell ref="W121:W122"/>
    <mergeCell ref="X121:X122"/>
    <mergeCell ref="Y121:Y122"/>
    <mergeCell ref="Z121:Z122"/>
    <mergeCell ref="AA121:AC122"/>
    <mergeCell ref="F122:G122"/>
    <mergeCell ref="Q121:Q122"/>
    <mergeCell ref="R121:R122"/>
    <mergeCell ref="S121:S122"/>
    <mergeCell ref="T121:T122"/>
    <mergeCell ref="U121:U122"/>
    <mergeCell ref="V121:V122"/>
    <mergeCell ref="K121:K122"/>
    <mergeCell ref="L121:L122"/>
    <mergeCell ref="M121:M122"/>
    <mergeCell ref="N121:N122"/>
    <mergeCell ref="O121:O122"/>
    <mergeCell ref="P121:P122"/>
    <mergeCell ref="X123:X124"/>
    <mergeCell ref="Y123:Y124"/>
    <mergeCell ref="Z123:Z124"/>
    <mergeCell ref="AA123:AC124"/>
    <mergeCell ref="F124:G124"/>
    <mergeCell ref="B125:C126"/>
    <mergeCell ref="D125:E126"/>
    <mergeCell ref="F125:G125"/>
    <mergeCell ref="H125:I126"/>
    <mergeCell ref="J125:J126"/>
    <mergeCell ref="R123:R124"/>
    <mergeCell ref="S123:S124"/>
    <mergeCell ref="T123:T124"/>
    <mergeCell ref="U123:U124"/>
    <mergeCell ref="V123:V124"/>
    <mergeCell ref="W123:W124"/>
    <mergeCell ref="L123:L124"/>
    <mergeCell ref="M123:M124"/>
    <mergeCell ref="N123:N124"/>
    <mergeCell ref="O123:O124"/>
    <mergeCell ref="P123:P124"/>
    <mergeCell ref="Q123:Q124"/>
    <mergeCell ref="B123:C124"/>
    <mergeCell ref="D123:E124"/>
    <mergeCell ref="F123:G123"/>
    <mergeCell ref="H123:I124"/>
    <mergeCell ref="J123:J124"/>
    <mergeCell ref="K123:K124"/>
    <mergeCell ref="W125:W126"/>
    <mergeCell ref="X125:X126"/>
    <mergeCell ref="Y125:Y126"/>
    <mergeCell ref="Z125:Z126"/>
    <mergeCell ref="AA125:AC126"/>
    <mergeCell ref="F126:G126"/>
    <mergeCell ref="Q125:Q126"/>
    <mergeCell ref="R125:R126"/>
    <mergeCell ref="S125:S126"/>
    <mergeCell ref="T125:T126"/>
    <mergeCell ref="U125:U126"/>
    <mergeCell ref="V125:V126"/>
    <mergeCell ref="K125:K126"/>
    <mergeCell ref="L125:L126"/>
    <mergeCell ref="M125:M126"/>
    <mergeCell ref="N125:N126"/>
    <mergeCell ref="O125:O126"/>
    <mergeCell ref="P125:P126"/>
    <mergeCell ref="X127:X128"/>
    <mergeCell ref="Y127:Y128"/>
    <mergeCell ref="Z127:Z128"/>
    <mergeCell ref="AA127:AC128"/>
    <mergeCell ref="F128:G128"/>
    <mergeCell ref="B129:C130"/>
    <mergeCell ref="D129:E130"/>
    <mergeCell ref="F129:G129"/>
    <mergeCell ref="H129:I130"/>
    <mergeCell ref="J129:J130"/>
    <mergeCell ref="R127:R128"/>
    <mergeCell ref="S127:S128"/>
    <mergeCell ref="T127:T128"/>
    <mergeCell ref="U127:U128"/>
    <mergeCell ref="V127:V128"/>
    <mergeCell ref="W127:W128"/>
    <mergeCell ref="L127:L128"/>
    <mergeCell ref="M127:M128"/>
    <mergeCell ref="N127:N128"/>
    <mergeCell ref="O127:O128"/>
    <mergeCell ref="P127:P128"/>
    <mergeCell ref="Q127:Q128"/>
    <mergeCell ref="B127:C128"/>
    <mergeCell ref="D127:E128"/>
    <mergeCell ref="F127:G127"/>
    <mergeCell ref="H127:I128"/>
    <mergeCell ref="J127:J128"/>
    <mergeCell ref="K127:K128"/>
    <mergeCell ref="W129:W130"/>
    <mergeCell ref="X129:X130"/>
    <mergeCell ref="Y129:Y130"/>
    <mergeCell ref="Z129:Z130"/>
    <mergeCell ref="AA129:AC130"/>
    <mergeCell ref="F130:G130"/>
    <mergeCell ref="Q129:Q130"/>
    <mergeCell ref="R129:R130"/>
    <mergeCell ref="S129:S130"/>
    <mergeCell ref="T129:T130"/>
    <mergeCell ref="U129:U130"/>
    <mergeCell ref="V129:V130"/>
    <mergeCell ref="K129:K130"/>
    <mergeCell ref="L129:L130"/>
    <mergeCell ref="M129:M130"/>
    <mergeCell ref="N129:N130"/>
    <mergeCell ref="O129:O130"/>
    <mergeCell ref="P129:P130"/>
    <mergeCell ref="X131:X132"/>
    <mergeCell ref="Y131:Y132"/>
    <mergeCell ref="Z131:Z132"/>
    <mergeCell ref="AA131:AC132"/>
    <mergeCell ref="F132:G132"/>
    <mergeCell ref="B133:C134"/>
    <mergeCell ref="D133:E134"/>
    <mergeCell ref="F133:G133"/>
    <mergeCell ref="H133:I134"/>
    <mergeCell ref="J133:J134"/>
    <mergeCell ref="R131:R132"/>
    <mergeCell ref="S131:S132"/>
    <mergeCell ref="T131:T132"/>
    <mergeCell ref="U131:U132"/>
    <mergeCell ref="V131:V132"/>
    <mergeCell ref="W131:W132"/>
    <mergeCell ref="L131:L132"/>
    <mergeCell ref="M131:M132"/>
    <mergeCell ref="N131:N132"/>
    <mergeCell ref="O131:O132"/>
    <mergeCell ref="P131:P132"/>
    <mergeCell ref="Q131:Q132"/>
    <mergeCell ref="B131:C132"/>
    <mergeCell ref="D131:E132"/>
    <mergeCell ref="F131:G131"/>
    <mergeCell ref="H131:I132"/>
    <mergeCell ref="J131:J132"/>
    <mergeCell ref="K131:K132"/>
    <mergeCell ref="W133:W134"/>
    <mergeCell ref="X133:X134"/>
    <mergeCell ref="Y133:Y134"/>
    <mergeCell ref="Z133:Z134"/>
    <mergeCell ref="AA133:AC134"/>
    <mergeCell ref="F134:G134"/>
    <mergeCell ref="Q133:Q134"/>
    <mergeCell ref="R133:R134"/>
    <mergeCell ref="S133:S134"/>
    <mergeCell ref="T133:T134"/>
    <mergeCell ref="U133:U134"/>
    <mergeCell ref="V133:V134"/>
    <mergeCell ref="K133:K134"/>
    <mergeCell ref="L133:L134"/>
    <mergeCell ref="M133:M134"/>
    <mergeCell ref="N133:N134"/>
    <mergeCell ref="O133:O134"/>
    <mergeCell ref="P133:P134"/>
    <mergeCell ref="A167:AC168"/>
    <mergeCell ref="A170:AC171"/>
    <mergeCell ref="A172:AC172"/>
    <mergeCell ref="B137:C138"/>
    <mergeCell ref="D137:E138"/>
    <mergeCell ref="F137:G137"/>
    <mergeCell ref="H137:I138"/>
    <mergeCell ref="J137:J138"/>
    <mergeCell ref="K137:K138"/>
    <mergeCell ref="L137:L138"/>
    <mergeCell ref="M137:M138"/>
    <mergeCell ref="N137:N138"/>
    <mergeCell ref="O137:O138"/>
    <mergeCell ref="P137:P138"/>
    <mergeCell ref="Q137:Q138"/>
    <mergeCell ref="R137:R138"/>
    <mergeCell ref="S137:S138"/>
    <mergeCell ref="T137:T138"/>
    <mergeCell ref="H177:I179"/>
    <mergeCell ref="Y180:Y181"/>
    <mergeCell ref="Z180:Z181"/>
    <mergeCell ref="AA180:AC181"/>
    <mergeCell ref="F181:G181"/>
    <mergeCell ref="J177:K179"/>
    <mergeCell ref="L177:O179"/>
    <mergeCell ref="P177:AC179"/>
    <mergeCell ref="W137:W138"/>
    <mergeCell ref="X137:X138"/>
    <mergeCell ref="Y137:Y138"/>
    <mergeCell ref="Z137:Z138"/>
    <mergeCell ref="AA137:AC138"/>
    <mergeCell ref="W139:W140"/>
    <mergeCell ref="X139:X140"/>
    <mergeCell ref="Y139:Y140"/>
    <mergeCell ref="Z139:Z140"/>
    <mergeCell ref="AA139:AC140"/>
    <mergeCell ref="W141:W142"/>
    <mergeCell ref="X141:X142"/>
    <mergeCell ref="Y141:Y142"/>
    <mergeCell ref="Z141:Z142"/>
    <mergeCell ref="AA141:AC142"/>
    <mergeCell ref="U137:U138"/>
    <mergeCell ref="V137:V138"/>
    <mergeCell ref="F138:G138"/>
    <mergeCell ref="H143:I144"/>
    <mergeCell ref="J143:J144"/>
    <mergeCell ref="K143:K144"/>
    <mergeCell ref="L143:L144"/>
    <mergeCell ref="M143:M144"/>
    <mergeCell ref="N143:N144"/>
    <mergeCell ref="B182:C183"/>
    <mergeCell ref="D182:E183"/>
    <mergeCell ref="F182:G182"/>
    <mergeCell ref="H182:I183"/>
    <mergeCell ref="J182:J183"/>
    <mergeCell ref="K182:K183"/>
    <mergeCell ref="S180:S181"/>
    <mergeCell ref="T180:T181"/>
    <mergeCell ref="U180:U181"/>
    <mergeCell ref="V180:V181"/>
    <mergeCell ref="W180:W181"/>
    <mergeCell ref="X180:X181"/>
    <mergeCell ref="M180:M181"/>
    <mergeCell ref="N180:N181"/>
    <mergeCell ref="O180:O181"/>
    <mergeCell ref="P180:P181"/>
    <mergeCell ref="Q180:Q181"/>
    <mergeCell ref="R180:R181"/>
    <mergeCell ref="X182:X183"/>
    <mergeCell ref="B180:C181"/>
    <mergeCell ref="D180:E181"/>
    <mergeCell ref="F180:G180"/>
    <mergeCell ref="H180:I181"/>
    <mergeCell ref="J180:J181"/>
    <mergeCell ref="K180:K181"/>
    <mergeCell ref="L180:L181"/>
    <mergeCell ref="Y182:Y183"/>
    <mergeCell ref="Z182:Z183"/>
    <mergeCell ref="AA182:AC183"/>
    <mergeCell ref="F183:G183"/>
    <mergeCell ref="B184:C185"/>
    <mergeCell ref="D184:E185"/>
    <mergeCell ref="F184:G184"/>
    <mergeCell ref="H184:I185"/>
    <mergeCell ref="J184:J185"/>
    <mergeCell ref="R182:R183"/>
    <mergeCell ref="S182:S183"/>
    <mergeCell ref="T182:T183"/>
    <mergeCell ref="U182:U183"/>
    <mergeCell ref="V182:V183"/>
    <mergeCell ref="W182:W183"/>
    <mergeCell ref="L182:L183"/>
    <mergeCell ref="M182:M183"/>
    <mergeCell ref="N182:N183"/>
    <mergeCell ref="O182:O183"/>
    <mergeCell ref="P182:P183"/>
    <mergeCell ref="Q182:Q183"/>
    <mergeCell ref="W184:W185"/>
    <mergeCell ref="X184:X185"/>
    <mergeCell ref="Y184:Y185"/>
    <mergeCell ref="Z184:Z185"/>
    <mergeCell ref="AA184:AC185"/>
    <mergeCell ref="F185:G185"/>
    <mergeCell ref="Q184:Q185"/>
    <mergeCell ref="R184:R185"/>
    <mergeCell ref="S184:S185"/>
    <mergeCell ref="T184:T185"/>
    <mergeCell ref="U184:U185"/>
    <mergeCell ref="V184:V185"/>
    <mergeCell ref="K184:K185"/>
    <mergeCell ref="L184:L185"/>
    <mergeCell ref="M184:M185"/>
    <mergeCell ref="N184:N185"/>
    <mergeCell ref="O184:O185"/>
    <mergeCell ref="P184:P185"/>
    <mergeCell ref="X186:X187"/>
    <mergeCell ref="Y186:Y187"/>
    <mergeCell ref="Z186:Z187"/>
    <mergeCell ref="AA186:AC187"/>
    <mergeCell ref="F187:G187"/>
    <mergeCell ref="B188:C189"/>
    <mergeCell ref="D188:E189"/>
    <mergeCell ref="F188:G188"/>
    <mergeCell ref="H188:I189"/>
    <mergeCell ref="J188:J189"/>
    <mergeCell ref="R186:R187"/>
    <mergeCell ref="S186:S187"/>
    <mergeCell ref="T186:T187"/>
    <mergeCell ref="U186:U187"/>
    <mergeCell ref="V186:V187"/>
    <mergeCell ref="W186:W187"/>
    <mergeCell ref="L186:L187"/>
    <mergeCell ref="M186:M187"/>
    <mergeCell ref="N186:N187"/>
    <mergeCell ref="O186:O187"/>
    <mergeCell ref="P186:P187"/>
    <mergeCell ref="Q186:Q187"/>
    <mergeCell ref="B186:C187"/>
    <mergeCell ref="D186:E187"/>
    <mergeCell ref="F186:G186"/>
    <mergeCell ref="H186:I187"/>
    <mergeCell ref="J186:J187"/>
    <mergeCell ref="K186:K187"/>
    <mergeCell ref="W188:W189"/>
    <mergeCell ref="X188:X189"/>
    <mergeCell ref="Y188:Y189"/>
    <mergeCell ref="Z188:Z189"/>
    <mergeCell ref="AA188:AC189"/>
    <mergeCell ref="F189:G189"/>
    <mergeCell ref="Q188:Q189"/>
    <mergeCell ref="R188:R189"/>
    <mergeCell ref="S188:S189"/>
    <mergeCell ref="T188:T189"/>
    <mergeCell ref="U188:U189"/>
    <mergeCell ref="V188:V189"/>
    <mergeCell ref="K188:K189"/>
    <mergeCell ref="L188:L189"/>
    <mergeCell ref="M188:M189"/>
    <mergeCell ref="N188:N189"/>
    <mergeCell ref="O188:O189"/>
    <mergeCell ref="P188:P189"/>
    <mergeCell ref="X190:X191"/>
    <mergeCell ref="Y190:Y191"/>
    <mergeCell ref="Z190:Z191"/>
    <mergeCell ref="AA190:AC191"/>
    <mergeCell ref="F191:G191"/>
    <mergeCell ref="B192:C193"/>
    <mergeCell ref="D192:E193"/>
    <mergeCell ref="F192:G192"/>
    <mergeCell ref="H192:I193"/>
    <mergeCell ref="J192:J193"/>
    <mergeCell ref="R190:R191"/>
    <mergeCell ref="S190:S191"/>
    <mergeCell ref="T190:T191"/>
    <mergeCell ref="U190:U191"/>
    <mergeCell ref="V190:V191"/>
    <mergeCell ref="W190:W191"/>
    <mergeCell ref="L190:L191"/>
    <mergeCell ref="M190:M191"/>
    <mergeCell ref="N190:N191"/>
    <mergeCell ref="O190:O191"/>
    <mergeCell ref="P190:P191"/>
    <mergeCell ref="Q190:Q191"/>
    <mergeCell ref="B190:C191"/>
    <mergeCell ref="D190:E191"/>
    <mergeCell ref="F190:G190"/>
    <mergeCell ref="H190:I191"/>
    <mergeCell ref="J190:J191"/>
    <mergeCell ref="K190:K191"/>
    <mergeCell ref="W192:W193"/>
    <mergeCell ref="X192:X193"/>
    <mergeCell ref="Y192:Y193"/>
    <mergeCell ref="Z192:Z193"/>
    <mergeCell ref="AA192:AC193"/>
    <mergeCell ref="F193:G193"/>
    <mergeCell ref="Q192:Q193"/>
    <mergeCell ref="R192:R193"/>
    <mergeCell ref="S192:S193"/>
    <mergeCell ref="T192:T193"/>
    <mergeCell ref="U192:U193"/>
    <mergeCell ref="V192:V193"/>
    <mergeCell ref="K192:K193"/>
    <mergeCell ref="L192:L193"/>
    <mergeCell ref="M192:M193"/>
    <mergeCell ref="N192:N193"/>
    <mergeCell ref="O192:O193"/>
    <mergeCell ref="P192:P193"/>
    <mergeCell ref="X194:X195"/>
    <mergeCell ref="Y194:Y195"/>
    <mergeCell ref="Z194:Z195"/>
    <mergeCell ref="AA194:AC195"/>
    <mergeCell ref="F195:G195"/>
    <mergeCell ref="B196:C197"/>
    <mergeCell ref="D196:E197"/>
    <mergeCell ref="F196:G196"/>
    <mergeCell ref="H196:I197"/>
    <mergeCell ref="J196:J197"/>
    <mergeCell ref="R194:R195"/>
    <mergeCell ref="S194:S195"/>
    <mergeCell ref="T194:T195"/>
    <mergeCell ref="U194:U195"/>
    <mergeCell ref="V194:V195"/>
    <mergeCell ref="W194:W195"/>
    <mergeCell ref="L194:L195"/>
    <mergeCell ref="M194:M195"/>
    <mergeCell ref="N194:N195"/>
    <mergeCell ref="O194:O195"/>
    <mergeCell ref="P194:P195"/>
    <mergeCell ref="Q194:Q195"/>
    <mergeCell ref="B194:C195"/>
    <mergeCell ref="D194:E195"/>
    <mergeCell ref="F194:G194"/>
    <mergeCell ref="H194:I195"/>
    <mergeCell ref="J194:J195"/>
    <mergeCell ref="K194:K195"/>
    <mergeCell ref="W196:W197"/>
    <mergeCell ref="X196:X197"/>
    <mergeCell ref="Y196:Y197"/>
    <mergeCell ref="Z196:Z197"/>
    <mergeCell ref="AA196:AC197"/>
    <mergeCell ref="F197:G197"/>
    <mergeCell ref="Q196:Q197"/>
    <mergeCell ref="R196:R197"/>
    <mergeCell ref="S196:S197"/>
    <mergeCell ref="T196:T197"/>
    <mergeCell ref="U196:U197"/>
    <mergeCell ref="V196:V197"/>
    <mergeCell ref="K196:K197"/>
    <mergeCell ref="L196:L197"/>
    <mergeCell ref="M196:M197"/>
    <mergeCell ref="N196:N197"/>
    <mergeCell ref="O196:O197"/>
    <mergeCell ref="P196:P197"/>
    <mergeCell ref="X198:X199"/>
    <mergeCell ref="Y198:Y199"/>
    <mergeCell ref="Z198:Z199"/>
    <mergeCell ref="AA198:AC199"/>
    <mergeCell ref="F199:G199"/>
    <mergeCell ref="B200:C201"/>
    <mergeCell ref="D200:E201"/>
    <mergeCell ref="F200:G200"/>
    <mergeCell ref="H200:I201"/>
    <mergeCell ref="J200:J201"/>
    <mergeCell ref="R198:R199"/>
    <mergeCell ref="S198:S199"/>
    <mergeCell ref="T198:T199"/>
    <mergeCell ref="U198:U199"/>
    <mergeCell ref="V198:V199"/>
    <mergeCell ref="W198:W199"/>
    <mergeCell ref="L198:L199"/>
    <mergeCell ref="M198:M199"/>
    <mergeCell ref="N198:N199"/>
    <mergeCell ref="O198:O199"/>
    <mergeCell ref="P198:P199"/>
    <mergeCell ref="Q198:Q199"/>
    <mergeCell ref="B198:C199"/>
    <mergeCell ref="D198:E199"/>
    <mergeCell ref="F198:G198"/>
    <mergeCell ref="H198:I199"/>
    <mergeCell ref="J198:J199"/>
    <mergeCell ref="K198:K199"/>
    <mergeCell ref="W200:W201"/>
    <mergeCell ref="X200:X201"/>
    <mergeCell ref="Y200:Y201"/>
    <mergeCell ref="Z200:Z201"/>
    <mergeCell ref="AA200:AC201"/>
    <mergeCell ref="F201:G201"/>
    <mergeCell ref="Q200:Q201"/>
    <mergeCell ref="R200:R201"/>
    <mergeCell ref="S200:S201"/>
    <mergeCell ref="T200:T201"/>
    <mergeCell ref="U200:U201"/>
    <mergeCell ref="V200:V201"/>
    <mergeCell ref="K200:K201"/>
    <mergeCell ref="L200:L201"/>
    <mergeCell ref="M200:M201"/>
    <mergeCell ref="N200:N201"/>
    <mergeCell ref="O200:O201"/>
    <mergeCell ref="P200:P201"/>
    <mergeCell ref="X202:X203"/>
    <mergeCell ref="Y202:Y203"/>
    <mergeCell ref="Z202:Z203"/>
    <mergeCell ref="AA202:AC203"/>
    <mergeCell ref="F203:G203"/>
    <mergeCell ref="B204:C205"/>
    <mergeCell ref="D204:E205"/>
    <mergeCell ref="F204:G204"/>
    <mergeCell ref="H204:I205"/>
    <mergeCell ref="J204:J205"/>
    <mergeCell ref="R202:R203"/>
    <mergeCell ref="S202:S203"/>
    <mergeCell ref="T202:T203"/>
    <mergeCell ref="U202:U203"/>
    <mergeCell ref="V202:V203"/>
    <mergeCell ref="W202:W203"/>
    <mergeCell ref="L202:L203"/>
    <mergeCell ref="M202:M203"/>
    <mergeCell ref="N202:N203"/>
    <mergeCell ref="O202:O203"/>
    <mergeCell ref="P202:P203"/>
    <mergeCell ref="Q202:Q203"/>
    <mergeCell ref="B202:C203"/>
    <mergeCell ref="D202:E203"/>
    <mergeCell ref="F202:G202"/>
    <mergeCell ref="H202:I203"/>
    <mergeCell ref="J202:J203"/>
    <mergeCell ref="K202:K203"/>
    <mergeCell ref="W204:W205"/>
    <mergeCell ref="X204:X205"/>
    <mergeCell ref="Y204:Y205"/>
    <mergeCell ref="Z204:Z205"/>
    <mergeCell ref="AA204:AC205"/>
    <mergeCell ref="F205:G205"/>
    <mergeCell ref="Q204:Q205"/>
    <mergeCell ref="R204:R205"/>
    <mergeCell ref="S204:S205"/>
    <mergeCell ref="T204:T205"/>
    <mergeCell ref="U204:U205"/>
    <mergeCell ref="V204:V205"/>
    <mergeCell ref="K204:K205"/>
    <mergeCell ref="L204:L205"/>
    <mergeCell ref="M204:M205"/>
    <mergeCell ref="N204:N205"/>
    <mergeCell ref="O204:O205"/>
    <mergeCell ref="P204:P205"/>
    <mergeCell ref="X206:X207"/>
    <mergeCell ref="Y206:Y207"/>
    <mergeCell ref="Z206:Z207"/>
    <mergeCell ref="AA206:AC207"/>
    <mergeCell ref="F207:G207"/>
    <mergeCell ref="B208:C209"/>
    <mergeCell ref="D208:E209"/>
    <mergeCell ref="F208:G208"/>
    <mergeCell ref="H208:I209"/>
    <mergeCell ref="J208:J209"/>
    <mergeCell ref="R206:R207"/>
    <mergeCell ref="S206:S207"/>
    <mergeCell ref="T206:T207"/>
    <mergeCell ref="U206:U207"/>
    <mergeCell ref="V206:V207"/>
    <mergeCell ref="W206:W207"/>
    <mergeCell ref="L206:L207"/>
    <mergeCell ref="M206:M207"/>
    <mergeCell ref="N206:N207"/>
    <mergeCell ref="O206:O207"/>
    <mergeCell ref="P206:P207"/>
    <mergeCell ref="Q206:Q207"/>
    <mergeCell ref="B206:C207"/>
    <mergeCell ref="D206:E207"/>
    <mergeCell ref="F206:G206"/>
    <mergeCell ref="H206:I207"/>
    <mergeCell ref="J206:J207"/>
    <mergeCell ref="K206:K207"/>
    <mergeCell ref="W208:W209"/>
    <mergeCell ref="X208:X209"/>
    <mergeCell ref="Y208:Y209"/>
    <mergeCell ref="Z208:Z209"/>
    <mergeCell ref="AA208:AC209"/>
    <mergeCell ref="F209:G209"/>
    <mergeCell ref="Q208:Q209"/>
    <mergeCell ref="R208:R209"/>
    <mergeCell ref="S208:S209"/>
    <mergeCell ref="T208:T209"/>
    <mergeCell ref="U208:U209"/>
    <mergeCell ref="V208:V209"/>
    <mergeCell ref="K208:K209"/>
    <mergeCell ref="L208:L209"/>
    <mergeCell ref="M208:M209"/>
    <mergeCell ref="N208:N209"/>
    <mergeCell ref="O208:O209"/>
    <mergeCell ref="P208:P209"/>
    <mergeCell ref="X210:X211"/>
    <mergeCell ref="Y210:Y211"/>
    <mergeCell ref="Z210:Z211"/>
    <mergeCell ref="AA210:AC211"/>
    <mergeCell ref="F211:G211"/>
    <mergeCell ref="B212:C213"/>
    <mergeCell ref="D212:E213"/>
    <mergeCell ref="F212:G212"/>
    <mergeCell ref="H212:I213"/>
    <mergeCell ref="J212:J213"/>
    <mergeCell ref="R210:R211"/>
    <mergeCell ref="S210:S211"/>
    <mergeCell ref="T210:T211"/>
    <mergeCell ref="U210:U211"/>
    <mergeCell ref="V210:V211"/>
    <mergeCell ref="W210:W211"/>
    <mergeCell ref="L210:L211"/>
    <mergeCell ref="M210:M211"/>
    <mergeCell ref="N210:N211"/>
    <mergeCell ref="O210:O211"/>
    <mergeCell ref="P210:P211"/>
    <mergeCell ref="Q210:Q211"/>
    <mergeCell ref="B210:C211"/>
    <mergeCell ref="D210:E211"/>
    <mergeCell ref="F210:G210"/>
    <mergeCell ref="H210:I211"/>
    <mergeCell ref="J210:J211"/>
    <mergeCell ref="K210:K211"/>
    <mergeCell ref="W212:W213"/>
    <mergeCell ref="X212:X213"/>
    <mergeCell ref="Y212:Y213"/>
    <mergeCell ref="Z212:Z213"/>
    <mergeCell ref="AA212:AC213"/>
    <mergeCell ref="F213:G213"/>
    <mergeCell ref="Q212:Q213"/>
    <mergeCell ref="R212:R213"/>
    <mergeCell ref="S212:S213"/>
    <mergeCell ref="T212:T213"/>
    <mergeCell ref="U212:U213"/>
    <mergeCell ref="V212:V213"/>
    <mergeCell ref="K212:K213"/>
    <mergeCell ref="L212:L213"/>
    <mergeCell ref="M212:M213"/>
    <mergeCell ref="N212:N213"/>
    <mergeCell ref="O212:O213"/>
    <mergeCell ref="P212:P213"/>
    <mergeCell ref="A244:AC245"/>
    <mergeCell ref="A246:AC246"/>
    <mergeCell ref="A247:AC247"/>
    <mergeCell ref="A248:AC248"/>
    <mergeCell ref="A249:A301"/>
    <mergeCell ref="B249:J249"/>
    <mergeCell ref="C250:F251"/>
    <mergeCell ref="G250:H251"/>
    <mergeCell ref="I250:M251"/>
    <mergeCell ref="U255:V255"/>
    <mergeCell ref="C256:F256"/>
    <mergeCell ref="G256:H256"/>
    <mergeCell ref="I256:K256"/>
    <mergeCell ref="L256:M256"/>
    <mergeCell ref="N256:P256"/>
    <mergeCell ref="Q256:T256"/>
    <mergeCell ref="U256:V256"/>
    <mergeCell ref="C255:F255"/>
    <mergeCell ref="G255:H255"/>
    <mergeCell ref="I255:J255"/>
    <mergeCell ref="L255:M255"/>
    <mergeCell ref="N255:P255"/>
    <mergeCell ref="Q255:R255"/>
    <mergeCell ref="U253:V253"/>
    <mergeCell ref="C254:F254"/>
    <mergeCell ref="G254:H254"/>
    <mergeCell ref="I254:J254"/>
    <mergeCell ref="L254:M254"/>
    <mergeCell ref="N254:P254"/>
    <mergeCell ref="Q254:R254"/>
    <mergeCell ref="U254:V254"/>
    <mergeCell ref="C253:F253"/>
    <mergeCell ref="G253:H253"/>
    <mergeCell ref="I253:J253"/>
    <mergeCell ref="L253:M253"/>
    <mergeCell ref="N253:P253"/>
    <mergeCell ref="Q253:R253"/>
    <mergeCell ref="N250:P251"/>
    <mergeCell ref="Q250:V251"/>
    <mergeCell ref="C252:F252"/>
    <mergeCell ref="G252:H252"/>
    <mergeCell ref="I252:J252"/>
    <mergeCell ref="L252:M252"/>
    <mergeCell ref="N252:P252"/>
    <mergeCell ref="Q252:R252"/>
    <mergeCell ref="U252:V252"/>
    <mergeCell ref="Y269:AC269"/>
    <mergeCell ref="B272:AB272"/>
    <mergeCell ref="C273:AB273"/>
    <mergeCell ref="E274:AB274"/>
    <mergeCell ref="E263:I265"/>
    <mergeCell ref="Y263:AC265"/>
    <mergeCell ref="M264:U268"/>
    <mergeCell ref="E266:I267"/>
    <mergeCell ref="Y266:AC267"/>
    <mergeCell ref="E268:I268"/>
    <mergeCell ref="Y268:AC268"/>
    <mergeCell ref="E269:I269"/>
    <mergeCell ref="T269:U270"/>
    <mergeCell ref="C257:F258"/>
    <mergeCell ref="G257:M258"/>
    <mergeCell ref="N257:V258"/>
    <mergeCell ref="C259:F259"/>
    <mergeCell ref="G259:K259"/>
    <mergeCell ref="L259:M259"/>
    <mergeCell ref="N259:T259"/>
    <mergeCell ref="U259:V259"/>
    <mergeCell ref="S281:T281"/>
    <mergeCell ref="V281:W281"/>
    <mergeCell ref="Z282:AC282"/>
    <mergeCell ref="C283:F284"/>
    <mergeCell ref="G283:N283"/>
    <mergeCell ref="O283:R283"/>
    <mergeCell ref="S283:U284"/>
    <mergeCell ref="V283:X284"/>
    <mergeCell ref="Z283:AC284"/>
    <mergeCell ref="K279:L280"/>
    <mergeCell ref="M279:N280"/>
    <mergeCell ref="O279:P280"/>
    <mergeCell ref="Q279:R280"/>
    <mergeCell ref="C281:D281"/>
    <mergeCell ref="E281:F281"/>
    <mergeCell ref="E275:AB275"/>
    <mergeCell ref="C276:AB277"/>
    <mergeCell ref="C278:F280"/>
    <mergeCell ref="G278:N278"/>
    <mergeCell ref="O278:R278"/>
    <mergeCell ref="S278:U280"/>
    <mergeCell ref="V278:X280"/>
    <mergeCell ref="Z278:AC281"/>
    <mergeCell ref="G279:H280"/>
    <mergeCell ref="I279:J280"/>
    <mergeCell ref="H287:I287"/>
    <mergeCell ref="J287:K287"/>
    <mergeCell ref="L287:M287"/>
    <mergeCell ref="C285:D286"/>
    <mergeCell ref="E285:F285"/>
    <mergeCell ref="Z285:AC285"/>
    <mergeCell ref="E286:F286"/>
    <mergeCell ref="G286:H286"/>
    <mergeCell ref="I286:N286"/>
    <mergeCell ref="O286:Q286"/>
    <mergeCell ref="S286:T286"/>
    <mergeCell ref="V286:W286"/>
    <mergeCell ref="S285:T285"/>
    <mergeCell ref="V285:X285"/>
    <mergeCell ref="AI283:AJ283"/>
    <mergeCell ref="G284:H284"/>
    <mergeCell ref="I284:J284"/>
    <mergeCell ref="K284:L284"/>
    <mergeCell ref="M284:N284"/>
    <mergeCell ref="O284:P284"/>
    <mergeCell ref="Q284:R284"/>
    <mergeCell ref="U299:X299"/>
    <mergeCell ref="Z299:AA299"/>
    <mergeCell ref="B312:AC312"/>
    <mergeCell ref="J315:K315"/>
    <mergeCell ref="C316:D316"/>
    <mergeCell ref="E316:I316"/>
    <mergeCell ref="J316:Q316"/>
    <mergeCell ref="R316:W316"/>
    <mergeCell ref="X316:AC316"/>
    <mergeCell ref="C309:F310"/>
    <mergeCell ref="X329:Z330"/>
    <mergeCell ref="AA329:AA330"/>
    <mergeCell ref="C329:D330"/>
    <mergeCell ref="G309:O310"/>
    <mergeCell ref="P309:Q310"/>
    <mergeCell ref="R309:U310"/>
    <mergeCell ref="V309:V310"/>
    <mergeCell ref="AB317:AC318"/>
    <mergeCell ref="E318:F318"/>
    <mergeCell ref="G318:H318"/>
    <mergeCell ref="R318:T318"/>
    <mergeCell ref="V318:W318"/>
    <mergeCell ref="C317:D318"/>
    <mergeCell ref="E317:F317"/>
    <mergeCell ref="G317:H317"/>
    <mergeCell ref="A303:AC303"/>
    <mergeCell ref="A304:A338"/>
    <mergeCell ref="C336:AC336"/>
    <mergeCell ref="R337:S337"/>
    <mergeCell ref="C338:AC338"/>
    <mergeCell ref="Z343:AC343"/>
    <mergeCell ref="Z344:AC344"/>
    <mergeCell ref="B304:AC304"/>
    <mergeCell ref="B305:AC305"/>
    <mergeCell ref="C306:F306"/>
    <mergeCell ref="G306:O306"/>
    <mergeCell ref="P306:X306"/>
    <mergeCell ref="C307:F308"/>
    <mergeCell ref="G307:I307"/>
    <mergeCell ref="J307:M307"/>
    <mergeCell ref="AB331:AC332"/>
    <mergeCell ref="X331:Z332"/>
    <mergeCell ref="AA331:AA332"/>
    <mergeCell ref="E329:F329"/>
    <mergeCell ref="G329:H329"/>
    <mergeCell ref="J329:Q330"/>
    <mergeCell ref="R329:T329"/>
    <mergeCell ref="V329:W329"/>
    <mergeCell ref="W309:X310"/>
    <mergeCell ref="P307:Q308"/>
    <mergeCell ref="R307:U308"/>
    <mergeCell ref="V307:V308"/>
    <mergeCell ref="W307:X308"/>
    <mergeCell ref="G308:I308"/>
    <mergeCell ref="J308:M308"/>
    <mergeCell ref="AB319:AC320"/>
    <mergeCell ref="C328:D328"/>
    <mergeCell ref="E328:I328"/>
    <mergeCell ref="J328:Q328"/>
    <mergeCell ref="R328:W328"/>
    <mergeCell ref="X328:AC328"/>
    <mergeCell ref="C319:D320"/>
    <mergeCell ref="A340:AC340"/>
    <mergeCell ref="Z341:AC341"/>
    <mergeCell ref="Z342:AC342"/>
    <mergeCell ref="B334:AC334"/>
    <mergeCell ref="R335:S335"/>
    <mergeCell ref="Y335:Z335"/>
    <mergeCell ref="C331:D332"/>
    <mergeCell ref="E331:F332"/>
    <mergeCell ref="G331:H332"/>
    <mergeCell ref="E330:F330"/>
    <mergeCell ref="G330:H330"/>
    <mergeCell ref="R330:T330"/>
    <mergeCell ref="V330:W330"/>
    <mergeCell ref="E319:F320"/>
    <mergeCell ref="G319:H320"/>
    <mergeCell ref="I331:I332"/>
    <mergeCell ref="J331:Q332"/>
    <mergeCell ref="R331:W332"/>
    <mergeCell ref="AB329:AC330"/>
    <mergeCell ref="I319:I320"/>
    <mergeCell ref="J319:Q320"/>
    <mergeCell ref="R319:W320"/>
    <mergeCell ref="H358:AC358"/>
    <mergeCell ref="H351:X351"/>
    <mergeCell ref="Y351:AC351"/>
    <mergeCell ref="A352:A359"/>
    <mergeCell ref="B352:G352"/>
    <mergeCell ref="H352:AC352"/>
    <mergeCell ref="B353:G353"/>
    <mergeCell ref="H353:AC353"/>
    <mergeCell ref="B354:G354"/>
    <mergeCell ref="H354:AC354"/>
    <mergeCell ref="B355:G355"/>
    <mergeCell ref="B348:G348"/>
    <mergeCell ref="H348:AC348"/>
    <mergeCell ref="A349:G351"/>
    <mergeCell ref="H349:L349"/>
    <mergeCell ref="M349:R349"/>
    <mergeCell ref="S349:X349"/>
    <mergeCell ref="Y349:AC349"/>
    <mergeCell ref="M350:R350"/>
    <mergeCell ref="S350:X350"/>
    <mergeCell ref="Y350:AC350"/>
    <mergeCell ref="A345:A348"/>
    <mergeCell ref="B345:G345"/>
    <mergeCell ref="H345:AC345"/>
    <mergeCell ref="B346:G346"/>
    <mergeCell ref="H346:AC346"/>
    <mergeCell ref="B347:G347"/>
    <mergeCell ref="H347:Y347"/>
    <mergeCell ref="Z347:AC347"/>
    <mergeCell ref="H355:AC355"/>
    <mergeCell ref="B356:G356"/>
    <mergeCell ref="H356:AC356"/>
    <mergeCell ref="R380:AC380"/>
    <mergeCell ref="A381:AC382"/>
    <mergeCell ref="A383:AC383"/>
    <mergeCell ref="A374:G376"/>
    <mergeCell ref="Z374:AC374"/>
    <mergeCell ref="Z375:AC375"/>
    <mergeCell ref="Z376:AC376"/>
    <mergeCell ref="A377:G378"/>
    <mergeCell ref="Z377:AC377"/>
    <mergeCell ref="Z378:AC378"/>
    <mergeCell ref="Z389:AB389"/>
    <mergeCell ref="A384:D392"/>
    <mergeCell ref="E384:G386"/>
    <mergeCell ref="E387:G389"/>
    <mergeCell ref="H387:Y387"/>
    <mergeCell ref="Z387:AC387"/>
    <mergeCell ref="R388:AC388"/>
    <mergeCell ref="E390:G392"/>
    <mergeCell ref="H390:Y390"/>
    <mergeCell ref="Z390:AC390"/>
    <mergeCell ref="R391:AC391"/>
    <mergeCell ref="Z392:AB392"/>
    <mergeCell ref="Z400:AC400"/>
    <mergeCell ref="Z401:AC401"/>
    <mergeCell ref="Z402:AC402"/>
    <mergeCell ref="A393:D399"/>
    <mergeCell ref="Z408:AC408"/>
    <mergeCell ref="Z409:AC409"/>
    <mergeCell ref="Z411:AC411"/>
    <mergeCell ref="C446:G446"/>
    <mergeCell ref="D466:Y466"/>
    <mergeCell ref="B357:G357"/>
    <mergeCell ref="H357:AC357"/>
    <mergeCell ref="B358:G358"/>
    <mergeCell ref="Z470:AC470"/>
    <mergeCell ref="D468:Y468"/>
    <mergeCell ref="Z466:AC466"/>
    <mergeCell ref="Z467:AC467"/>
    <mergeCell ref="H365:Y365"/>
    <mergeCell ref="Z366:AC366"/>
    <mergeCell ref="Z367:AC367"/>
    <mergeCell ref="Z368:AC368"/>
    <mergeCell ref="A369:G370"/>
    <mergeCell ref="H369:Y369"/>
    <mergeCell ref="Z369:AC369"/>
    <mergeCell ref="Z370:AC370"/>
    <mergeCell ref="B359:G359"/>
    <mergeCell ref="H359:AC359"/>
    <mergeCell ref="A360:N360"/>
    <mergeCell ref="O360:AC360"/>
    <mergeCell ref="A467:C467"/>
    <mergeCell ref="A379:G379"/>
    <mergeCell ref="Z379:AC379"/>
    <mergeCell ref="A380:G380"/>
    <mergeCell ref="AJ442:AR442"/>
    <mergeCell ref="AJ443:AR443"/>
    <mergeCell ref="H445:L445"/>
    <mergeCell ref="M445:AC445"/>
    <mergeCell ref="B437:C440"/>
    <mergeCell ref="Q434:Y434"/>
    <mergeCell ref="Z420:AC420"/>
    <mergeCell ref="AN418:AO418"/>
    <mergeCell ref="AP418:AS418"/>
    <mergeCell ref="V422:AC422"/>
    <mergeCell ref="AN419:AO419"/>
    <mergeCell ref="AP419:AS419"/>
    <mergeCell ref="V421:AC421"/>
    <mergeCell ref="A413:AC413"/>
    <mergeCell ref="Z432:AB432"/>
    <mergeCell ref="Q433:Y433"/>
    <mergeCell ref="Z434:AB434"/>
    <mergeCell ref="Z435:AC435"/>
    <mergeCell ref="Y424:AC424"/>
    <mergeCell ref="Y425:AC425"/>
    <mergeCell ref="Y426:AC426"/>
    <mergeCell ref="Y427:AC427"/>
    <mergeCell ref="A415:D428"/>
    <mergeCell ref="Z428:AC428"/>
    <mergeCell ref="V428:Y428"/>
    <mergeCell ref="W431:Y431"/>
    <mergeCell ref="AA55:AC56"/>
    <mergeCell ref="AA63:AC64"/>
    <mergeCell ref="AB78:AC78"/>
    <mergeCell ref="AB79:AC79"/>
    <mergeCell ref="Y81:AA81"/>
    <mergeCell ref="AB81:AC81"/>
    <mergeCell ref="Y82:AA82"/>
    <mergeCell ref="AB82:AC82"/>
    <mergeCell ref="J317:Q318"/>
    <mergeCell ref="R317:T317"/>
    <mergeCell ref="C295:AC295"/>
    <mergeCell ref="B289:AC289"/>
    <mergeCell ref="C290:V290"/>
    <mergeCell ref="Y291:Z291"/>
    <mergeCell ref="C292:AC292"/>
    <mergeCell ref="C293:V293"/>
    <mergeCell ref="C294:W294"/>
    <mergeCell ref="Y294:Z294"/>
    <mergeCell ref="C287:E287"/>
    <mergeCell ref="F287:G287"/>
    <mergeCell ref="G57:I58"/>
    <mergeCell ref="J57:L58"/>
    <mergeCell ref="M57:P58"/>
    <mergeCell ref="Q57:T58"/>
    <mergeCell ref="U57:W58"/>
    <mergeCell ref="X57:Z58"/>
    <mergeCell ref="AA57:AC58"/>
    <mergeCell ref="C299:E299"/>
    <mergeCell ref="F299:G299"/>
    <mergeCell ref="I299:J299"/>
    <mergeCell ref="L299:N299"/>
    <mergeCell ref="P299:S299"/>
    <mergeCell ref="AA59:AC60"/>
    <mergeCell ref="M61:P62"/>
    <mergeCell ref="Q61:T62"/>
    <mergeCell ref="U61:W62"/>
    <mergeCell ref="X61:Z62"/>
    <mergeCell ref="AA61:AC62"/>
    <mergeCell ref="X65:Z66"/>
    <mergeCell ref="AA65:AC66"/>
    <mergeCell ref="Z450:AC450"/>
    <mergeCell ref="D451:Y451"/>
    <mergeCell ref="C300:E300"/>
    <mergeCell ref="F300:G300"/>
    <mergeCell ref="I300:J300"/>
    <mergeCell ref="L300:N300"/>
    <mergeCell ref="P300:S300"/>
    <mergeCell ref="U300:X300"/>
    <mergeCell ref="Z300:AA300"/>
    <mergeCell ref="U297:Y297"/>
    <mergeCell ref="Z297:AB297"/>
    <mergeCell ref="Z298:AA298"/>
    <mergeCell ref="C301:AB301"/>
    <mergeCell ref="V415:Y415"/>
    <mergeCell ref="V417:AC417"/>
    <mergeCell ref="Z423:AC423"/>
    <mergeCell ref="V418:Y418"/>
    <mergeCell ref="V420:Y420"/>
    <mergeCell ref="V423:Y423"/>
    <mergeCell ref="Z396:AC397"/>
    <mergeCell ref="E398:G399"/>
    <mergeCell ref="H384:Y384"/>
    <mergeCell ref="AB77:AC77"/>
    <mergeCell ref="Z433:AC433"/>
    <mergeCell ref="D470:L473"/>
    <mergeCell ref="M470:Y470"/>
    <mergeCell ref="X436:AC436"/>
    <mergeCell ref="K437:AC437"/>
    <mergeCell ref="D438:AC440"/>
    <mergeCell ref="H411:Y411"/>
    <mergeCell ref="W473:AC473"/>
    <mergeCell ref="A470:C473"/>
    <mergeCell ref="M472:N472"/>
    <mergeCell ref="O472:V472"/>
    <mergeCell ref="W472:AC472"/>
    <mergeCell ref="M473:N473"/>
    <mergeCell ref="O473:V473"/>
    <mergeCell ref="A460:C460"/>
    <mergeCell ref="A463:C463"/>
    <mergeCell ref="A454:C454"/>
    <mergeCell ref="A457:C457"/>
    <mergeCell ref="A450:C451"/>
    <mergeCell ref="Z451:AC451"/>
    <mergeCell ref="D450:Y450"/>
    <mergeCell ref="Q447:S447"/>
    <mergeCell ref="H447:P447"/>
    <mergeCell ref="H412:Y412"/>
    <mergeCell ref="Z412:AC412"/>
    <mergeCell ref="C447:G447"/>
    <mergeCell ref="T447:AC447"/>
    <mergeCell ref="H448:AC448"/>
    <mergeCell ref="M471:N471"/>
    <mergeCell ref="O471:V471"/>
    <mergeCell ref="W471:AC471"/>
    <mergeCell ref="A442:G445"/>
    <mergeCell ref="H442:L443"/>
    <mergeCell ref="F297:H297"/>
    <mergeCell ref="I297:K297"/>
    <mergeCell ref="P297:T297"/>
    <mergeCell ref="L297:O297"/>
    <mergeCell ref="F298:G298"/>
    <mergeCell ref="A466:C466"/>
    <mergeCell ref="D467:Y467"/>
    <mergeCell ref="D463:Y463"/>
    <mergeCell ref="Z463:AC463"/>
    <mergeCell ref="D454:Y454"/>
    <mergeCell ref="H444:L444"/>
    <mergeCell ref="M444:AC444"/>
    <mergeCell ref="C431:O434"/>
    <mergeCell ref="Z431:AC431"/>
    <mergeCell ref="E424:L427"/>
    <mergeCell ref="P424:U424"/>
    <mergeCell ref="P425:U425"/>
    <mergeCell ref="P426:U426"/>
    <mergeCell ref="P427:U427"/>
    <mergeCell ref="V424:X424"/>
    <mergeCell ref="V425:X425"/>
    <mergeCell ref="V426:X426"/>
    <mergeCell ref="V427:X427"/>
    <mergeCell ref="AA446:AC446"/>
    <mergeCell ref="A361:A365"/>
    <mergeCell ref="B361:G362"/>
    <mergeCell ref="A372:G373"/>
    <mergeCell ref="H372:Y372"/>
    <mergeCell ref="Z372:AC372"/>
    <mergeCell ref="Z373:AC373"/>
    <mergeCell ref="Z363:AC365"/>
    <mergeCell ref="V317:W317"/>
    <mergeCell ref="E393:G395"/>
    <mergeCell ref="H393:Y394"/>
    <mergeCell ref="Z393:AC395"/>
    <mergeCell ref="I298:J298"/>
    <mergeCell ref="L298:N298"/>
    <mergeCell ref="P298:S298"/>
    <mergeCell ref="U298:X298"/>
    <mergeCell ref="Z407:AC407"/>
    <mergeCell ref="Z468:AC468"/>
    <mergeCell ref="Z454:AC454"/>
    <mergeCell ref="D457:Y457"/>
    <mergeCell ref="Z457:AC457"/>
    <mergeCell ref="D460:Y460"/>
    <mergeCell ref="Z460:AC460"/>
    <mergeCell ref="A461:AC461"/>
    <mergeCell ref="Z361:AC361"/>
    <mergeCell ref="A371:G371"/>
    <mergeCell ref="Z371:AC371"/>
    <mergeCell ref="Z362:AC362"/>
    <mergeCell ref="B363:G365"/>
    <mergeCell ref="H363:Y364"/>
    <mergeCell ref="H395:Y395"/>
    <mergeCell ref="E396:G397"/>
    <mergeCell ref="H396:Y397"/>
    <mergeCell ref="H398:Y399"/>
    <mergeCell ref="X317:Z318"/>
    <mergeCell ref="AA317:AA318"/>
    <mergeCell ref="A468:C468"/>
    <mergeCell ref="X319:Z320"/>
    <mergeCell ref="AA319:AA320"/>
    <mergeCell ref="Z398:AC399"/>
    <mergeCell ref="A400:G402"/>
    <mergeCell ref="AD98:AD100"/>
    <mergeCell ref="AD101:AD102"/>
    <mergeCell ref="A410:G412"/>
    <mergeCell ref="Z410:AC410"/>
    <mergeCell ref="H446:P446"/>
    <mergeCell ref="Q446:S446"/>
    <mergeCell ref="T446:U446"/>
    <mergeCell ref="W446:Y446"/>
    <mergeCell ref="A430:A440"/>
    <mergeCell ref="Z415:AC415"/>
    <mergeCell ref="V416:AC416"/>
    <mergeCell ref="Z418:AC418"/>
    <mergeCell ref="V419:AC419"/>
    <mergeCell ref="M442:Y442"/>
    <mergeCell ref="Z442:AC442"/>
    <mergeCell ref="M443:N443"/>
    <mergeCell ref="O443:V443"/>
    <mergeCell ref="W443:AC443"/>
    <mergeCell ref="Z384:AC384"/>
    <mergeCell ref="R385:AC385"/>
    <mergeCell ref="Z386:AB386"/>
    <mergeCell ref="C298:E298"/>
    <mergeCell ref="H370:Y370"/>
    <mergeCell ref="H371:Y371"/>
    <mergeCell ref="H373:Y373"/>
    <mergeCell ref="H374:Y374"/>
    <mergeCell ref="H375:Y375"/>
    <mergeCell ref="H376:Y376"/>
    <mergeCell ref="H377:Y377"/>
    <mergeCell ref="H378:Y378"/>
    <mergeCell ref="H379:Y379"/>
    <mergeCell ref="H380:Q380"/>
  </mergeCells>
  <phoneticPr fontId="2"/>
  <conditionalFormatting sqref="B437 D437:AD437 D438:AC440">
    <cfRule type="expression" dxfId="105" priority="55" stopIfTrue="1">
      <formula>$X$436="一切返還しなかった"</formula>
    </cfRule>
  </conditionalFormatting>
  <conditionalFormatting sqref="B435:AC436 B437 D437:AD437 D438:AC440 Z433:Z434 AC434:AD434">
    <cfRule type="expression" dxfId="104" priority="60" stopIfTrue="1">
      <formula>$Z$431="いいえ"</formula>
    </cfRule>
  </conditionalFormatting>
  <conditionalFormatting sqref="B436:AC436 D438:AC440 B437 D437:AD437">
    <cfRule type="expression" dxfId="103" priority="59" stopIfTrue="1">
      <formula>$Z$435="いいえ"</formula>
    </cfRule>
  </conditionalFormatting>
  <conditionalFormatting sqref="B437:AD437 B438:AC440">
    <cfRule type="expression" dxfId="102" priority="54" stopIfTrue="1">
      <formula>$X$436="キャンセルの時期や理由にかかわらず、全て返還した"</formula>
    </cfRule>
  </conditionalFormatting>
  <conditionalFormatting sqref="C292:AD292">
    <cfRule type="containsText" dxfId="101" priority="163" stopIfTrue="1" operator="containsText" text="満たして">
      <formula>NOT(ISERROR(SEARCH("満たして",C292)))</formula>
    </cfRule>
  </conditionalFormatting>
  <conditionalFormatting sqref="C295:AD295">
    <cfRule type="containsText" dxfId="100" priority="162" stopIfTrue="1" operator="containsText" text="満たして">
      <formula>NOT(ISERROR(SEARCH("満たして",C295)))</formula>
    </cfRule>
  </conditionalFormatting>
  <conditionalFormatting sqref="C336:AD336">
    <cfRule type="containsText" dxfId="99" priority="161" stopIfTrue="1" operator="containsText" text="満たして">
      <formula>NOT(ISERROR(SEARCH("満たして",C336)))</formula>
    </cfRule>
  </conditionalFormatting>
  <conditionalFormatting sqref="C338:AD338">
    <cfRule type="containsText" dxfId="98" priority="160" stopIfTrue="1" operator="containsText" text="満たして">
      <formula>NOT(ISERROR(SEARCH("満たして",C338)))</formula>
    </cfRule>
  </conditionalFormatting>
  <conditionalFormatting sqref="D101 D103 D105 D107 D109 D111 D113 D115 D117 D119 D121 D123 D125 D127 D129 D131 D133">
    <cfRule type="expression" dxfId="97" priority="164" stopIfTrue="1">
      <formula>E101="○"</formula>
    </cfRule>
  </conditionalFormatting>
  <conditionalFormatting sqref="D135 D137 D139 D141 D143 D145 D147 D149 D151 D153 D155 D157 D159 D161 D163 D165">
    <cfRule type="expression" dxfId="96" priority="4" stopIfTrue="1">
      <formula>E135="○"</formula>
    </cfRule>
  </conditionalFormatting>
  <conditionalFormatting sqref="D180 D182 D184 D186 D188 D190 D192 D194 D196 D198 D200 D202 D204 D206 D208 D210 D212">
    <cfRule type="expression" dxfId="95" priority="122" stopIfTrue="1">
      <formula>E180="○"</formula>
    </cfRule>
  </conditionalFormatting>
  <conditionalFormatting sqref="D214 D216 D218 D220 D222 D224 D226 D228 D230 D232 D234 D236 D238 D240 D242">
    <cfRule type="expression" dxfId="94" priority="3" stopIfTrue="1">
      <formula>E214="○"</formula>
    </cfRule>
  </conditionalFormatting>
  <conditionalFormatting sqref="D438:AC440">
    <cfRule type="expression" dxfId="93" priority="56" stopIfTrue="1">
      <formula>$X$436="一定の条件を満たした場合などは返還した"</formula>
    </cfRule>
  </conditionalFormatting>
  <conditionalFormatting sqref="E421:AC421 E422:AD422">
    <cfRule type="expression" dxfId="92" priority="65" stopIfTrue="1">
      <formula>$Z$420="未実施"</formula>
    </cfRule>
  </conditionalFormatting>
  <conditionalFormatting sqref="E419:AD419">
    <cfRule type="expression" dxfId="91" priority="80" stopIfTrue="1">
      <formula>$Z$418="未実施"</formula>
    </cfRule>
  </conditionalFormatting>
  <conditionalFormatting sqref="G416:AC416 E416:V417">
    <cfRule type="expression" dxfId="90" priority="154" stopIfTrue="1">
      <formula>$Z$415="未実施"</formula>
    </cfRule>
  </conditionalFormatting>
  <conditionalFormatting sqref="H385:AC385 H386:AD386">
    <cfRule type="expression" dxfId="89" priority="133" stopIfTrue="1">
      <formula>$Z$384="不実施（不参加）"</formula>
    </cfRule>
  </conditionalFormatting>
  <conditionalFormatting sqref="H388:AC388 H389:AD389">
    <cfRule type="expression" dxfId="88" priority="132" stopIfTrue="1">
      <formula>$Z$387="不実施（不参加）"</formula>
    </cfRule>
  </conditionalFormatting>
  <conditionalFormatting sqref="H391:AC392">
    <cfRule type="expression" dxfId="87" priority="1" stopIfTrue="1">
      <formula>$Z$387="不実施（不参加）"</formula>
    </cfRule>
  </conditionalFormatting>
  <conditionalFormatting sqref="H411:AD412">
    <cfRule type="expression" dxfId="86" priority="5">
      <formula>$Z$410="運行していない"</formula>
    </cfRule>
  </conditionalFormatting>
  <conditionalFormatting sqref="J324">
    <cfRule type="expression" dxfId="85" priority="74">
      <formula>$J$324="不適"</formula>
    </cfRule>
  </conditionalFormatting>
  <conditionalFormatting sqref="J324:N324">
    <cfRule type="expression" dxfId="84" priority="76">
      <formula>$J$324=不適</formula>
    </cfRule>
  </conditionalFormatting>
  <conditionalFormatting sqref="M443:AC443">
    <cfRule type="expression" dxfId="83" priority="50" stopIfTrue="1">
      <formula>$Z$442="賠償責任保険"</formula>
    </cfRule>
    <cfRule type="expression" dxfId="82" priority="45" stopIfTrue="1">
      <formula>$Z$442="賠償責任保険・傷害保険"</formula>
    </cfRule>
    <cfRule type="expression" dxfId="81" priority="49" stopIfTrue="1">
      <formula>$Z$442="傷害保険"</formula>
    </cfRule>
  </conditionalFormatting>
  <conditionalFormatting sqref="M471:AD471 M472:AC473">
    <cfRule type="expression" dxfId="80" priority="42" stopIfTrue="1">
      <formula>$Z$470="いいえ"</formula>
    </cfRule>
  </conditionalFormatting>
  <conditionalFormatting sqref="P424:P427">
    <cfRule type="expression" dxfId="79" priority="68" stopIfTrue="1">
      <formula>$Z$423="実施"</formula>
    </cfRule>
  </conditionalFormatting>
  <conditionalFormatting sqref="P433:Q434">
    <cfRule type="expression" dxfId="78" priority="48" stopIfTrue="1">
      <formula>$Z$431="いいえ"</formula>
    </cfRule>
  </conditionalFormatting>
  <conditionalFormatting sqref="P432:AD432">
    <cfRule type="expression" dxfId="77" priority="62" stopIfTrue="1">
      <formula>$Z$431="いいえ"</formula>
    </cfRule>
  </conditionalFormatting>
  <conditionalFormatting sqref="R335:S335">
    <cfRule type="containsText" dxfId="76" priority="159" stopIfTrue="1" operator="containsText" text="不">
      <formula>NOT(ISERROR(SEARCH("不",R335)))</formula>
    </cfRule>
  </conditionalFormatting>
  <conditionalFormatting sqref="R337:S337">
    <cfRule type="containsText" dxfId="75" priority="158" stopIfTrue="1" operator="containsText" text="不">
      <formula>NOT(ISERROR(SEARCH("不",R337)))</formula>
    </cfRule>
  </conditionalFormatting>
  <conditionalFormatting sqref="R385:AC385">
    <cfRule type="expression" dxfId="74" priority="137" stopIfTrue="1">
      <formula>$Z$384="実施（参加）"</formula>
    </cfRule>
  </conditionalFormatting>
  <conditionalFormatting sqref="R388:AC388 Z389:AB389">
    <cfRule type="expression" dxfId="73" priority="135" stopIfTrue="1">
      <formula>$Z$387="実施（参加）"</formula>
    </cfRule>
  </conditionalFormatting>
  <conditionalFormatting sqref="R391:AC391 Z392:AB392">
    <cfRule type="expression" dxfId="72" priority="2" stopIfTrue="1">
      <formula>$Z$387="実施（参加）"</formula>
    </cfRule>
  </conditionalFormatting>
  <conditionalFormatting sqref="S5:U5">
    <cfRule type="containsBlanks" dxfId="71" priority="116" stopIfTrue="1">
      <formula>LEN(TRIM(S5))=0</formula>
    </cfRule>
    <cfRule type="notContainsBlanks" priority="118" stopIfTrue="1">
      <formula>LEN(TRIM(S5))&gt;0</formula>
    </cfRule>
    <cfRule type="containsBlanks" priority="117" stopIfTrue="1">
      <formula>LEN(TRIM(S5))=0</formula>
    </cfRule>
  </conditionalFormatting>
  <conditionalFormatting sqref="T17:V17">
    <cfRule type="cellIs" dxfId="70" priority="115" stopIfTrue="1" operator="equal">
      <formula>"未記入"</formula>
    </cfRule>
  </conditionalFormatting>
  <conditionalFormatting sqref="V419">
    <cfRule type="expression" dxfId="69" priority="107" stopIfTrue="1">
      <formula>$Z$418="実施"</formula>
    </cfRule>
  </conditionalFormatting>
  <conditionalFormatting sqref="V421">
    <cfRule type="expression" dxfId="68" priority="151" stopIfTrue="1">
      <formula>$Z$420="実施"</formula>
    </cfRule>
  </conditionalFormatting>
  <conditionalFormatting sqref="V422">
    <cfRule type="expression" dxfId="67" priority="66" stopIfTrue="1">
      <formula>$Z$420="実施"</formula>
    </cfRule>
  </conditionalFormatting>
  <conditionalFormatting sqref="V416:AC417">
    <cfRule type="expression" dxfId="66" priority="155" stopIfTrue="1">
      <formula>$Z$415="実施"</formula>
    </cfRule>
  </conditionalFormatting>
  <conditionalFormatting sqref="V421:AC421">
    <cfRule type="expression" dxfId="65" priority="6" stopIfTrue="1">
      <formula>$Z$420="実施"</formula>
    </cfRule>
  </conditionalFormatting>
  <conditionalFormatting sqref="W471">
    <cfRule type="expression" dxfId="64" priority="44" stopIfTrue="1">
      <formula>$Z$442</formula>
    </cfRule>
  </conditionalFormatting>
  <conditionalFormatting sqref="W443:AC443">
    <cfRule type="expression" dxfId="63" priority="53" stopIfTrue="1">
      <formula>$Z$442="その他"</formula>
    </cfRule>
  </conditionalFormatting>
  <conditionalFormatting sqref="W472:AC473">
    <cfRule type="expression" dxfId="62" priority="43" stopIfTrue="1">
      <formula>$Z$442="その他"</formula>
    </cfRule>
  </conditionalFormatting>
  <conditionalFormatting sqref="X436:AC436">
    <cfRule type="expression" dxfId="61" priority="57" stopIfTrue="1">
      <formula>$Z$435="はい"</formula>
    </cfRule>
  </conditionalFormatting>
  <conditionalFormatting sqref="Y291:Z291">
    <cfRule type="containsText" dxfId="60" priority="157" stopIfTrue="1" operator="containsText" text="不">
      <formula>NOT(ISERROR(SEARCH("不",Y291)))</formula>
    </cfRule>
  </conditionalFormatting>
  <conditionalFormatting sqref="Y294:Z294">
    <cfRule type="containsText" dxfId="59" priority="156" stopIfTrue="1" operator="containsText" text="不">
      <formula>NOT(ISERROR(SEARCH("不",Y294)))</formula>
    </cfRule>
  </conditionalFormatting>
  <conditionalFormatting sqref="Z433:Z434 Z432:AB432">
    <cfRule type="expression" dxfId="58" priority="61" stopIfTrue="1">
      <formula>$Z$431="はい"</formula>
    </cfRule>
  </conditionalFormatting>
  <conditionalFormatting sqref="Z386:AB386">
    <cfRule type="expression" dxfId="57" priority="136" stopIfTrue="1">
      <formula>$Z$384="実施（参加）"</formula>
    </cfRule>
  </conditionalFormatting>
  <conditionalFormatting sqref="Z435:AC435">
    <cfRule type="expression" dxfId="56" priority="58" stopIfTrue="1">
      <formula>$Z$431="はい"</formula>
    </cfRule>
  </conditionalFormatting>
  <conditionalFormatting sqref="AA102">
    <cfRule type="expression" dxfId="55" priority="111">
      <formula>$AA$102</formula>
    </cfRule>
  </conditionalFormatting>
  <conditionalFormatting sqref="AD392">
    <cfRule type="expression" dxfId="54" priority="131" stopIfTrue="1">
      <formula>$Z$390="不実施（不参加）"</formula>
    </cfRule>
  </conditionalFormatting>
  <conditionalFormatting sqref="AJ442:AJ445">
    <cfRule type="expression" dxfId="53" priority="126" stopIfTrue="1">
      <formula>$Z$432="いいえ"</formula>
    </cfRule>
  </conditionalFormatting>
  <dataValidations xWindow="854" yWindow="659" count="71">
    <dataValidation allowBlank="1" showInputMessage="1" showErrorMessage="1" promptTitle="調理員の配置人数について" prompt="調理を委託していて調理員配置が0人の場合は、「０」と入力してください。" sqref="F298" xr:uid="{00000000-0002-0000-0000-000000000000}"/>
    <dataValidation allowBlank="1" showInputMessage="1" showErrorMessage="1" promptTitle="注意" prompt="日曜日も開所している場合は、日曜日の記載を除いて下さい。" sqref="C24:AD24" xr:uid="{00000000-0002-0000-0000-000001000000}"/>
    <dataValidation type="list" allowBlank="1" showErrorMessage="1" promptTitle="注意" prompt="開所時間が１３時間を超える場合は、基本となる１３時間の時間帯を記入してください。_x000a_" sqref="T23" xr:uid="{00000000-0002-0000-0000-000002000000}">
      <formula1>$AG$8:$AG$31</formula1>
    </dataValidation>
    <dataValidation allowBlank="1" showErrorMessage="1" promptTitle="代表者名とは" prompt="設置者が法人・任意団体の場合に、代表者名を記入してください。_x000a_" sqref="Q18:AD18" xr:uid="{00000000-0002-0000-0000-000003000000}"/>
    <dataValidation type="list" allowBlank="1" showInputMessage="1" showErrorMessage="1" promptTitle="注意" prompt="職員不足を理由に保育の提供を断っている場合は直ちに改善してください。" sqref="Z463:AD463" xr:uid="{00000000-0002-0000-0000-000004000000}">
      <formula1>$AG$70:$AG$72</formula1>
    </dataValidation>
    <dataValidation type="list" allowBlank="1" showInputMessage="1" showErrorMessage="1" promptTitle="はい　の場合は" prompt="次に表示する設問にも必ず回答してください。" sqref="Z431:AD431 Z435:AC435" xr:uid="{00000000-0002-0000-0000-000005000000}">
      <formula1>$AG$70:$AG$72</formula1>
    </dataValidation>
    <dataValidation type="list" allowBlank="1" showInputMessage="1" showErrorMessage="1" sqref="Z363:AD365" xr:uid="{00000000-0002-0000-0000-000006000000}">
      <formula1>$AG$363:$AI$363</formula1>
    </dataValidation>
    <dataValidation type="custom" allowBlank="1" showInputMessage="1" showErrorMessage="1" errorTitle="同額不可" error="   施設等利用給付対象額が保育料と同額となる場合は『保育料と同額』と記入してください。" promptTitle="必ず入力してください。" prompt="●施設等利用給付対象額の欄には、無償化の対象となる（食材料費、通園送迎費、行事費等を除いた）金額、を記入してください。_x000a__x000a_● 施設等利用給付対象額が保育料と同額となる場合は『保育料と同額』と記入してください。" sqref="F77:H82" xr:uid="{00000000-0002-0000-0000-000007000000}">
      <formula1>COUNTIF(C77:F77,F77)&lt;=1</formula1>
    </dataValidation>
    <dataValidation imeMode="halfAlpha" allowBlank="1" showInputMessage="1" showErrorMessage="1" promptTitle="注意" prompt="在籍する職員数を記載してください。" sqref="I281 K281 M281 O281 Q281 I285 K285 M285 O285 Q285" xr:uid="{00000000-0002-0000-0000-000008000000}"/>
    <dataValidation type="list" errorStyle="information" allowBlank="1" showErrorMessage="1" errorTitle="注意" promptTitle="注意" prompt="施設長については、10月2日が休みであっても、所定労働時間数、経験年数、在籍年数の項目は記載してください。" sqref="AA102:AC102" xr:uid="{00000000-0002-0000-0000-000009000000}">
      <formula1>$AI$99:$AI$101</formula1>
    </dataValidation>
    <dataValidation type="textLength" errorStyle="warning" operator="notEqual" allowBlank="1" showInputMessage="1" showErrorMessage="1" errorTitle="注意" error="違います" sqref="G51:L51 U51:Z51" xr:uid="{00000000-0002-0000-0000-00000A000000}">
      <formula1>D29</formula1>
    </dataValidation>
    <dataValidation type="decimal" allowBlank="1" showInputMessage="1" showErrorMessage="1" errorTitle="注意" error="1人当たりの所定労働時間を記載してください。（週当たり）" sqref="V281:W281" xr:uid="{00000000-0002-0000-0000-00000B000000}">
      <formula1>30</formula1>
      <formula2>60</formula2>
    </dataValidation>
    <dataValidation imeMode="halfAlpha" allowBlank="1" showErrorMessage="1" promptTitle="入力注意" prompt="上記人数⑩の合計所定労働時間数時をいれてください_x000a_" sqref="G286:H286" xr:uid="{00000000-0002-0000-0000-00000C000000}"/>
    <dataValidation imeMode="halfAlpha" allowBlank="1" showInputMessage="1" showErrorMessage="1" promptTitle="注意" prompt="120時間欄を入力した場合はこちらも入力してください。_x000a_" sqref="R77:T82" xr:uid="{00000000-0002-0000-0000-00000D000000}"/>
    <dataValidation type="list" showInputMessage="1" showErrorMessage="1" sqref="S5:U5" xr:uid="{00000000-0002-0000-0000-00000E000000}">
      <formula1>$AJ$2:$AJ$52</formula1>
    </dataValidation>
    <dataValidation type="whole" imeMode="halfAlpha" operator="lessThanOrEqual" allowBlank="1" showInputMessage="1" showErrorMessage="1" errorTitle="注意" error="認証保育所要綱で定められた上限額を超えています。東京都に届け出ている保育料を確認の上、入力してください。" sqref="C78:E79" xr:uid="{00000000-0002-0000-0000-000010000000}">
      <formula1>104000</formula1>
    </dataValidation>
    <dataValidation type="whole" imeMode="halfAlpha" operator="lessThanOrEqual" allowBlank="1" showInputMessage="1" showErrorMessage="1" errorTitle="注意" error="認証保育所要綱で定められた上限額を超えています。東京都に届け出ている保育料を確認の上、入力してください。" sqref="C80:E82" xr:uid="{00000000-0002-0000-0000-000011000000}">
      <formula1>101000</formula1>
    </dataValidation>
    <dataValidation imeMode="halfAlpha" allowBlank="1" showInputMessage="1" showErrorMessage="1" error="整数を入力してください" sqref="J14:K15" xr:uid="{00000000-0002-0000-0000-000012000000}"/>
    <dataValidation type="list" allowBlank="1" showInputMessage="1" showErrorMessage="1" sqref="W5:AD5" xr:uid="{00000000-0002-0000-0000-000013000000}">
      <formula1>$AJ$3:$AJ$53</formula1>
    </dataValidation>
    <dataValidation type="list" allowBlank="1" showInputMessage="1" showErrorMessage="1" promptTitle="注意" prompt="必要な消火設備が設置されていない場合は直ちに改善してください。" sqref="Z457:AD457" xr:uid="{00000000-0002-0000-0000-000014000000}">
      <formula1>$AG$76:$AG$78</formula1>
    </dataValidation>
    <dataValidation type="list" allowBlank="1" showInputMessage="1" showErrorMessage="1" promptTitle="注意" prompt="未実施の場合は直ちに改善し、適切に訓練を実施してください" sqref="Z451:AD451 Z454:AD454" xr:uid="{00000000-0002-0000-0000-000015000000}">
      <formula1>$AG$79:$AG$81</formula1>
    </dataValidation>
    <dataValidation type="list" allowBlank="1" showInputMessage="1" showErrorMessage="1" sqref="Z342:AD342" xr:uid="{00000000-0002-0000-0000-000016000000}">
      <formula1>$AG$338:$AG$345</formula1>
    </dataValidation>
    <dataValidation imeMode="halfAlpha" allowBlank="1" showInputMessage="1" showErrorMessage="1" sqref="D27:E27 W14:X15 D31:E31 H31:I31 Z14:AA15 H27:I27 L27:N27 Y8:AD8 R309:U310 Q31:R31 Q29:R29 Q27:R27 V27:W27 L29:N29 V31:W31 N180:N243 X180:X243 V180:V243 S101:S166 J180:J243 S180:S243 U77:W82 V101:V166 X101:X166 L180:L243 V29:W29 L101:L166 N101:N166 J101:J166 Q101:Q166 J307:M308 L31 T14:U15 O286:Q286 H29:I29 AB81:AB82 D29:E29 E21:F22 H21:I22 K21:K22 X80:X82 Q180:Q243" xr:uid="{00000000-0002-0000-0000-000017000000}"/>
    <dataValidation operator="greaterThanOrEqual" allowBlank="1" showInputMessage="1" showErrorMessage="1" sqref="G317:H320" xr:uid="{00000000-0002-0000-0000-000018000000}"/>
    <dataValidation type="list" allowBlank="1" showInputMessage="1" showErrorMessage="1" error="整数を入力してください" sqref="W11" xr:uid="{00000000-0002-0000-0000-000019000000}">
      <formula1>$AG$9:$AG$20</formula1>
    </dataValidation>
    <dataValidation type="list" allowBlank="1" showInputMessage="1" showErrorMessage="1" error="整数を入力してください" sqref="U11 Y11" xr:uid="{00000000-0002-0000-0000-00001A000000}">
      <formula1>$AG$9:$AG$39</formula1>
    </dataValidation>
    <dataValidation type="list" allowBlank="1" showInputMessage="1" showErrorMessage="1" sqref="Z362:AD362" xr:uid="{00000000-0002-0000-0000-00001B000000}">
      <formula1>$AG$82:$AG$86</formula1>
    </dataValidation>
    <dataValidation type="list" allowBlank="1" showInputMessage="1" showErrorMessage="1" sqref="V419:AD419" xr:uid="{00000000-0002-0000-0000-00001C000000}">
      <formula1>$AG$412:$AG$416</formula1>
    </dataValidation>
    <dataValidation type="list" allowBlank="1" showInputMessage="1" showErrorMessage="1" sqref="V417:AC417" xr:uid="{00000000-0002-0000-0000-00001D000000}">
      <formula1>$AG$407:$AG$409</formula1>
    </dataValidation>
    <dataValidation type="list" allowBlank="1" showInputMessage="1" showErrorMessage="1" promptTitle="実施の場合は" prompt="次の設問も必ず入力してください。_x000a_" sqref="Z415:AD415" xr:uid="{00000000-0002-0000-0000-00001E000000}">
      <formula1>$AG$404:$AG$406</formula1>
    </dataValidation>
    <dataValidation type="list" allowBlank="1" showInputMessage="1" showErrorMessage="1" sqref="Z374:AD379 Z450:AD450" xr:uid="{00000000-0002-0000-0000-00001F000000}">
      <formula1>$AG$79:$AG$81</formula1>
    </dataValidation>
    <dataValidation type="list" allowBlank="1" showInputMessage="1" showErrorMessage="1" sqref="Z343:AD343" xr:uid="{00000000-0002-0000-0000-000020000000}">
      <formula1>$AG$348:$AG$351</formula1>
    </dataValidation>
    <dataValidation type="list" allowBlank="1" showInputMessage="1" showErrorMessage="1" sqref="Z366:AD373 H180:I243 Z393:AD406 Y349:AD349 H103:I166 Z361:AD361 Z347:AD347 Y351:AD351 Z409:AD409 Z341:AD341 Z344:AD344 M349:R350" xr:uid="{00000000-0002-0000-0000-000021000000}">
      <formula1>$AG$76:$AG$78</formula1>
    </dataValidation>
    <dataValidation type="list" allowBlank="1" showInputMessage="1" showErrorMessage="1" sqref="J315:K315" xr:uid="{00000000-0002-0000-0000-000022000000}">
      <formula1>$AG$70:$AG$72</formula1>
    </dataValidation>
    <dataValidation type="list" allowBlank="1" showInputMessage="1" showErrorMessage="1" sqref="K72:L72" xr:uid="{00000000-0002-0000-0000-000023000000}">
      <formula1>$AG$71:$AG$72</formula1>
    </dataValidation>
    <dataValidation type="list" allowBlank="1" showInputMessage="1" showErrorMessage="1" sqref="D25:H25" xr:uid="{00000000-0002-0000-0000-000024000000}">
      <formula1>$AK$24:$AK$35</formula1>
    </dataValidation>
    <dataValidation type="list" allowBlank="1" showInputMessage="1" showErrorMessage="1" sqref="E23" xr:uid="{00000000-0002-0000-0000-000026000000}">
      <formula1>$AG$8:$AG$31</formula1>
    </dataValidation>
    <dataValidation type="list" allowBlank="1" showInputMessage="1" showErrorMessage="1" sqref="T17:V17" xr:uid="{00000000-0002-0000-0000-000027000000}">
      <formula1>$AG$6:$AG$7</formula1>
    </dataValidation>
    <dataValidation type="list" allowBlank="1" showInputMessage="1" showErrorMessage="1" sqref="S11:T11" xr:uid="{00000000-0002-0000-0000-000028000000}">
      <formula1>$AG$4:$AG$5</formula1>
    </dataValidation>
    <dataValidation type="list" allowBlank="1" showInputMessage="1" showErrorMessage="1" sqref="E11:I11" xr:uid="{00000000-0002-0000-0000-000029000000}">
      <formula1>$AG$2:$AG$3</formula1>
    </dataValidation>
    <dataValidation type="list" allowBlank="1" showInputMessage="1" showErrorMessage="1" promptTitle="実施（参加）　を選択した場合" prompt="研修内容と人数を必ず記載してください。" sqref="Z390:AD390 Z387:AD387 AD384" xr:uid="{00000000-0002-0000-0000-00002A000000}">
      <formula1>$AG$381:$AG$383</formula1>
    </dataValidation>
    <dataValidation type="list" allowBlank="1" showErrorMessage="1" promptTitle="実施の場合は" prompt="次の設問も必ず入力してください。_x000a_" sqref="Z420:AD420 Z423:AD423 Z428:AC428" xr:uid="{00000000-0002-0000-0000-00002B000000}">
      <formula1>$AG$404:$AG$406</formula1>
    </dataValidation>
    <dataValidation type="list" allowBlank="1" showInputMessage="1" showErrorMessage="1" prompt="実物展示のほか写真掲示、データ配信の場合も「有」を選択してください。" sqref="Y350:AD350" xr:uid="{00000000-0002-0000-0000-00002C000000}">
      <formula1>$AG$76:$AG$78</formula1>
    </dataValidation>
    <dataValidation type="list" allowBlank="1" showInputMessage="1" showErrorMessage="1" sqref="T269:U270" xr:uid="{00000000-0002-0000-0000-00002D000000}">
      <formula1>$AH$264:$AH$266</formula1>
    </dataValidation>
    <dataValidation imeMode="halfAlpha" allowBlank="1" showInputMessage="1" showErrorMessage="1" promptTitle="注意" prompt="160時間欄を入力した場合はこちらも入力してください。_x000a_" sqref="L77:N82" xr:uid="{00000000-0002-0000-0000-00002E000000}"/>
    <dataValidation type="textLength" imeMode="halfAlpha" operator="equal" allowBlank="1" showInputMessage="1" showErrorMessage="1" sqref="D12 D19" xr:uid="{00000000-0002-0000-0000-00002F000000}">
      <formula1>3</formula1>
    </dataValidation>
    <dataValidation type="textLength" imeMode="halfAlpha" operator="equal" allowBlank="1" showInputMessage="1" showErrorMessage="1" sqref="F12:G12 F19:G19" xr:uid="{00000000-0002-0000-0000-000030000000}">
      <formula1>4</formula1>
    </dataValidation>
    <dataValidation type="decimal" imeMode="halfAlpha" allowBlank="1" showInputMessage="1" showErrorMessage="1" errorTitle="要確認" error="想定される時間数を超えています。_x000a_一週間あたりの勤務時間を入力してください。" promptTitle="注意" prompt="10月1日に勤務_x000a_していた職員のみ_x000a_記載すること。" sqref="F180:G180 F182:G182 F184:G184 F186:G186 F188:G188 F190:G190 F192:G192 F194:G194 F196:G196 F198:G198 F200:G200 F202:G202 F204:G204 F206:G206 F208:G208 F210:G210 F212:G212 F214:G214 F216:G216 F218:G218 F220:G220 F222:G222 F224:G224 F226:G226 F228:G228 F230:G230 F232:G232 F234:G234 F236:G236 F238:G238 F240:G240 F242:G242" xr:uid="{00000000-0002-0000-0000-000031000000}">
      <formula1>1</formula1>
      <formula2>50</formula2>
    </dataValidation>
    <dataValidation type="list" allowBlank="1" showErrorMessage="1" prompt="_x000a_" sqref="D324:F324" xr:uid="{00000000-0002-0000-0000-000035000000}">
      <formula1>$AG$322:$AG$324</formula1>
    </dataValidation>
    <dataValidation allowBlank="1" showErrorMessage="1" sqref="G55:Z64 G35:Z50" xr:uid="{00000000-0002-0000-0000-000036000000}"/>
    <dataValidation type="list" allowBlank="1" showInputMessage="1" showErrorMessage="1" sqref="V416:AC416" xr:uid="{00000000-0002-0000-0000-000037000000}">
      <formula1>$AK$404:$AK$406</formula1>
    </dataValidation>
    <dataValidation type="list" allowBlank="1" showInputMessage="1" showErrorMessage="1" sqref="V422:AD422" xr:uid="{00000000-0002-0000-0000-000038000000}">
      <formula1>$AI$417:$AI$420</formula1>
    </dataValidation>
    <dataValidation type="list" allowBlank="1" showInputMessage="1" showErrorMessage="1" sqref="X436:AD436" xr:uid="{00000000-0002-0000-0000-000039000000}">
      <formula1>$AG$423:$AG$426</formula1>
    </dataValidation>
    <dataValidation type="list" allowBlank="1" showInputMessage="1" showErrorMessage="1" sqref="Z442:AD442" xr:uid="{00000000-0002-0000-0000-00003A000000}">
      <formula1>$AG$453:$AG$457</formula1>
    </dataValidation>
    <dataValidation type="list" allowBlank="1" showInputMessage="1" showErrorMessage="1" promptTitle="はい　の場合のみ" prompt="次に表示する設問に回答してください。" sqref="Z470:AD470" xr:uid="{00000000-0002-0000-0000-00003B000000}">
      <formula1>$AG$483:$AG$485</formula1>
    </dataValidation>
    <dataValidation type="list" allowBlank="1" showInputMessage="1" showErrorMessage="1" sqref="W471:AD471" xr:uid="{00000000-0002-0000-0000-00003C000000}">
      <formula1>$AH$483:$AH$485</formula1>
    </dataValidation>
    <dataValidation type="list" allowBlank="1" showInputMessage="1" showErrorMessage="1" promptTitle="注意" prompt="防炎処理がされていない場合は直ちに改善してください。" sqref="Z460:AD460" xr:uid="{00000000-0002-0000-0000-00003D000000}">
      <formula1>$AG$476:$AG$478</formula1>
    </dataValidation>
    <dataValidation type="list" allowBlank="1" showInputMessage="1" showErrorMessage="1" promptTitle="実施の場合は" prompt="次の設問も必ず入力してください。_x000a_" sqref="Z418:AD418" xr:uid="{00000000-0002-0000-0000-00003E000000}">
      <formula1>$AG$405:$AG$406</formula1>
    </dataValidation>
    <dataValidation type="list" allowBlank="1" showInputMessage="1" showErrorMessage="1" sqref="Z407:AD408 Z411:AD412" xr:uid="{00000000-0002-0000-0000-00003F000000}">
      <formula1>$AG$405:$AG$406</formula1>
    </dataValidation>
    <dataValidation type="list" allowBlank="1" showInputMessage="1" showErrorMessage="1" promptTitle="運行している場合は" prompt="次の設問も必ず入力してください。" sqref="Z410:AD410" xr:uid="{00000000-0002-0000-0000-000040000000}">
      <formula1>$AK$409:$AK$410</formula1>
    </dataValidation>
    <dataValidation type="list" allowBlank="1" showErrorMessage="1" sqref="AD466:AD468" xr:uid="{00000000-0002-0000-0000-000041000000}">
      <formula1>$AG$70:$AG$72</formula1>
    </dataValidation>
    <dataValidation type="list" allowBlank="1" showInputMessage="1" showErrorMessage="1" sqref="P424:P427" xr:uid="{00000000-0002-0000-0000-000042000000}">
      <formula1>$AO$404:$AO$413</formula1>
    </dataValidation>
    <dataValidation type="decimal" imeMode="halfAlpha" allowBlank="1" showInputMessage="1" showErrorMessage="1" errorTitle="要確認" error="想定される時間数を超えています。_x000a_一週間あたりの勤務時間を入力してください。" promptTitle="注意" prompt="10月1日に勤務_x000a_していた職員のみ_x000a_記載すること。" sqref="F133:G133 F131:G131 F129:G129 F127:G127 F125:G125 F123:G123 F121:G121 F119:G119 F117:G117 F115:G115 F113:G113 F111:G111 F109:G109 F107:G107 F105:G105 F103:G103 F165:G165 F163:G163 F161:G161 F159:G159 F157:G157 F155:G155 F153:G153 F151:G151 F149:G149 F147:G147 F145:G145 F143:G143 F141:G141 F139:G139 F137:G137 F135:G135" xr:uid="{00000000-0002-0000-0000-000043000000}">
      <formula1>1</formula1>
      <formula2>100</formula2>
    </dataValidation>
    <dataValidation type="list" imeMode="halfAlpha" allowBlank="1" showInputMessage="1" showErrorMessage="1" error="整数を入力してください" sqref="W17:X17" xr:uid="{00000000-0002-0000-0000-00000F000000}">
      <formula1>$AG$8:$AG$67</formula1>
    </dataValidation>
    <dataValidation type="list" allowBlank="1" showInputMessage="1" showErrorMessage="1" sqref="J23 Y23" xr:uid="{C806BE50-1594-459F-A571-6392480E7FDD}">
      <formula1>$AG$21:$AG$32</formula1>
    </dataValidation>
    <dataValidation type="list" allowBlank="1" showInputMessage="1" showErrorMessage="1" sqref="G23 L23 V23 AA23" xr:uid="{00000000-0002-0000-0000-000025000000}">
      <formula1>$AH$8:$AH$67</formula1>
    </dataValidation>
    <dataValidation type="list" allowBlank="1" showInputMessage="1" showErrorMessage="1" sqref="AD101:AD102" xr:uid="{9DE5FFC8-DF75-4E10-A026-2F6ECEB69A51}">
      <formula1>"専任,兼任"</formula1>
    </dataValidation>
    <dataValidation type="list" allowBlank="1" showErrorMessage="1" sqref="Z466:AC468" xr:uid="{64AA89C0-E685-4ADB-B3B1-49595315542D}">
      <formula1>$AG$465:$AG$467</formula1>
    </dataValidation>
    <dataValidation showDropDown="1" showInputMessage="1" showErrorMessage="1" sqref="P428" xr:uid="{E31DE752-2D45-4DF0-9DCD-AED2A21FCC76}"/>
    <dataValidation type="list" allowBlank="1" showErrorMessage="1" promptTitle="はい　の場合は" prompt="次に表示する設問にも必ず回答してください。" sqref="AD435" xr:uid="{7CAFF388-F45F-4823-AC7D-6CA8E43A8006}">
      <formula1>$AG$70:$AG$72</formula1>
    </dataValidation>
    <dataValidation type="list" allowBlank="1" showInputMessage="1" showErrorMessage="1" promptTitle="実施（参加）　を選択した場合" prompt="研修内容と人数を必ず記載してください。" sqref="Z384:AC384" xr:uid="{50772525-8267-4F38-A611-CFB1F93DACFC}">
      <formula1>$AG$381:$AG$384</formula1>
    </dataValidation>
  </dataValidations>
  <printOptions horizontalCentered="1"/>
  <pageMargins left="0.28999999999999998" right="0.39370078740157483" top="0.59055118110236227" bottom="0.19685039370078741" header="0" footer="0"/>
  <pageSetup paperSize="9" scale="53" fitToHeight="0" orientation="portrait" r:id="rId1"/>
  <headerFooter alignWithMargins="0">
    <oddFooter>&amp;C&amp;"ＭＳ Ｐ明朝,標準"&amp;14&amp;P</oddFooter>
  </headerFooter>
  <rowBreaks count="8" manualBreakCount="8">
    <brk id="32" max="31" man="1"/>
    <brk id="95" max="31" man="1"/>
    <brk id="174" max="31" man="1"/>
    <brk id="247" max="31" man="1"/>
    <brk id="302" max="31" man="1"/>
    <brk id="339" max="16383" man="1"/>
    <brk id="382" max="31" man="1"/>
    <brk id="429" max="3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4"/>
  <sheetViews>
    <sheetView showGridLines="0" view="pageBreakPreview" zoomScale="70" zoomScaleNormal="75" zoomScaleSheetLayoutView="70" workbookViewId="0"/>
  </sheetViews>
  <sheetFormatPr defaultRowHeight="15"/>
  <cols>
    <col min="1" max="1" width="6.44140625" style="8" customWidth="1"/>
    <col min="2" max="2" width="5.6640625" style="8" customWidth="1"/>
    <col min="3" max="3" width="4" style="8" customWidth="1"/>
    <col min="4" max="5" width="5.109375" style="8" customWidth="1"/>
    <col min="6" max="13" width="4" style="8" customWidth="1"/>
    <col min="14" max="15" width="4" style="11" customWidth="1"/>
    <col min="16" max="18" width="4" style="8" customWidth="1"/>
    <col min="19" max="19" width="5" style="8" customWidth="1"/>
    <col min="20" max="26" width="4" style="8" customWidth="1"/>
    <col min="27" max="27" width="4.88671875" style="8" customWidth="1"/>
    <col min="28" max="256" width="9" style="8"/>
    <col min="257" max="257" width="6.44140625" style="8" customWidth="1"/>
    <col min="258" max="258" width="5.6640625" style="8" customWidth="1"/>
    <col min="259" max="259" width="4" style="8" customWidth="1"/>
    <col min="260" max="261" width="5.109375" style="8" customWidth="1"/>
    <col min="262" max="274" width="4" style="8" customWidth="1"/>
    <col min="275" max="275" width="5" style="8" customWidth="1"/>
    <col min="276" max="282" width="4" style="8" customWidth="1"/>
    <col min="283" max="283" width="4.88671875" style="8" customWidth="1"/>
    <col min="284" max="512" width="9" style="8"/>
    <col min="513" max="513" width="6.44140625" style="8" customWidth="1"/>
    <col min="514" max="514" width="5.6640625" style="8" customWidth="1"/>
    <col min="515" max="515" width="4" style="8" customWidth="1"/>
    <col min="516" max="517" width="5.109375" style="8" customWidth="1"/>
    <col min="518" max="530" width="4" style="8" customWidth="1"/>
    <col min="531" max="531" width="5" style="8" customWidth="1"/>
    <col min="532" max="538" width="4" style="8" customWidth="1"/>
    <col min="539" max="539" width="4.88671875" style="8" customWidth="1"/>
    <col min="540" max="768" width="9" style="8"/>
    <col min="769" max="769" width="6.44140625" style="8" customWidth="1"/>
    <col min="770" max="770" width="5.6640625" style="8" customWidth="1"/>
    <col min="771" max="771" width="4" style="8" customWidth="1"/>
    <col min="772" max="773" width="5.109375" style="8" customWidth="1"/>
    <col min="774" max="786" width="4" style="8" customWidth="1"/>
    <col min="787" max="787" width="5" style="8" customWidth="1"/>
    <col min="788" max="794" width="4" style="8" customWidth="1"/>
    <col min="795" max="795" width="4.88671875" style="8" customWidth="1"/>
    <col min="796" max="1024" width="9" style="8"/>
    <col min="1025" max="1025" width="6.44140625" style="8" customWidth="1"/>
    <col min="1026" max="1026" width="5.6640625" style="8" customWidth="1"/>
    <col min="1027" max="1027" width="4" style="8" customWidth="1"/>
    <col min="1028" max="1029" width="5.109375" style="8" customWidth="1"/>
    <col min="1030" max="1042" width="4" style="8" customWidth="1"/>
    <col min="1043" max="1043" width="5" style="8" customWidth="1"/>
    <col min="1044" max="1050" width="4" style="8" customWidth="1"/>
    <col min="1051" max="1051" width="4.88671875" style="8" customWidth="1"/>
    <col min="1052" max="1280" width="9" style="8"/>
    <col min="1281" max="1281" width="6.44140625" style="8" customWidth="1"/>
    <col min="1282" max="1282" width="5.6640625" style="8" customWidth="1"/>
    <col min="1283" max="1283" width="4" style="8" customWidth="1"/>
    <col min="1284" max="1285" width="5.109375" style="8" customWidth="1"/>
    <col min="1286" max="1298" width="4" style="8" customWidth="1"/>
    <col min="1299" max="1299" width="5" style="8" customWidth="1"/>
    <col min="1300" max="1306" width="4" style="8" customWidth="1"/>
    <col min="1307" max="1307" width="4.88671875" style="8" customWidth="1"/>
    <col min="1308" max="1536" width="9" style="8"/>
    <col min="1537" max="1537" width="6.44140625" style="8" customWidth="1"/>
    <col min="1538" max="1538" width="5.6640625" style="8" customWidth="1"/>
    <col min="1539" max="1539" width="4" style="8" customWidth="1"/>
    <col min="1540" max="1541" width="5.109375" style="8" customWidth="1"/>
    <col min="1542" max="1554" width="4" style="8" customWidth="1"/>
    <col min="1555" max="1555" width="5" style="8" customWidth="1"/>
    <col min="1556" max="1562" width="4" style="8" customWidth="1"/>
    <col min="1563" max="1563" width="4.88671875" style="8" customWidth="1"/>
    <col min="1564" max="1792" width="9" style="8"/>
    <col min="1793" max="1793" width="6.44140625" style="8" customWidth="1"/>
    <col min="1794" max="1794" width="5.6640625" style="8" customWidth="1"/>
    <col min="1795" max="1795" width="4" style="8" customWidth="1"/>
    <col min="1796" max="1797" width="5.109375" style="8" customWidth="1"/>
    <col min="1798" max="1810" width="4" style="8" customWidth="1"/>
    <col min="1811" max="1811" width="5" style="8" customWidth="1"/>
    <col min="1812" max="1818" width="4" style="8" customWidth="1"/>
    <col min="1819" max="1819" width="4.88671875" style="8" customWidth="1"/>
    <col min="1820" max="2048" width="9" style="8"/>
    <col min="2049" max="2049" width="6.44140625" style="8" customWidth="1"/>
    <col min="2050" max="2050" width="5.6640625" style="8" customWidth="1"/>
    <col min="2051" max="2051" width="4" style="8" customWidth="1"/>
    <col min="2052" max="2053" width="5.109375" style="8" customWidth="1"/>
    <col min="2054" max="2066" width="4" style="8" customWidth="1"/>
    <col min="2067" max="2067" width="5" style="8" customWidth="1"/>
    <col min="2068" max="2074" width="4" style="8" customWidth="1"/>
    <col min="2075" max="2075" width="4.88671875" style="8" customWidth="1"/>
    <col min="2076" max="2304" width="9" style="8"/>
    <col min="2305" max="2305" width="6.44140625" style="8" customWidth="1"/>
    <col min="2306" max="2306" width="5.6640625" style="8" customWidth="1"/>
    <col min="2307" max="2307" width="4" style="8" customWidth="1"/>
    <col min="2308" max="2309" width="5.109375" style="8" customWidth="1"/>
    <col min="2310" max="2322" width="4" style="8" customWidth="1"/>
    <col min="2323" max="2323" width="5" style="8" customWidth="1"/>
    <col min="2324" max="2330" width="4" style="8" customWidth="1"/>
    <col min="2331" max="2331" width="4.88671875" style="8" customWidth="1"/>
    <col min="2332" max="2560" width="9" style="8"/>
    <col min="2561" max="2561" width="6.44140625" style="8" customWidth="1"/>
    <col min="2562" max="2562" width="5.6640625" style="8" customWidth="1"/>
    <col min="2563" max="2563" width="4" style="8" customWidth="1"/>
    <col min="2564" max="2565" width="5.109375" style="8" customWidth="1"/>
    <col min="2566" max="2578" width="4" style="8" customWidth="1"/>
    <col min="2579" max="2579" width="5" style="8" customWidth="1"/>
    <col min="2580" max="2586" width="4" style="8" customWidth="1"/>
    <col min="2587" max="2587" width="4.88671875" style="8" customWidth="1"/>
    <col min="2588" max="2816" width="9" style="8"/>
    <col min="2817" max="2817" width="6.44140625" style="8" customWidth="1"/>
    <col min="2818" max="2818" width="5.6640625" style="8" customWidth="1"/>
    <col min="2819" max="2819" width="4" style="8" customWidth="1"/>
    <col min="2820" max="2821" width="5.109375" style="8" customWidth="1"/>
    <col min="2822" max="2834" width="4" style="8" customWidth="1"/>
    <col min="2835" max="2835" width="5" style="8" customWidth="1"/>
    <col min="2836" max="2842" width="4" style="8" customWidth="1"/>
    <col min="2843" max="2843" width="4.88671875" style="8" customWidth="1"/>
    <col min="2844" max="3072" width="9" style="8"/>
    <col min="3073" max="3073" width="6.44140625" style="8" customWidth="1"/>
    <col min="3074" max="3074" width="5.6640625" style="8" customWidth="1"/>
    <col min="3075" max="3075" width="4" style="8" customWidth="1"/>
    <col min="3076" max="3077" width="5.109375" style="8" customWidth="1"/>
    <col min="3078" max="3090" width="4" style="8" customWidth="1"/>
    <col min="3091" max="3091" width="5" style="8" customWidth="1"/>
    <col min="3092" max="3098" width="4" style="8" customWidth="1"/>
    <col min="3099" max="3099" width="4.88671875" style="8" customWidth="1"/>
    <col min="3100" max="3328" width="9" style="8"/>
    <col min="3329" max="3329" width="6.44140625" style="8" customWidth="1"/>
    <col min="3330" max="3330" width="5.6640625" style="8" customWidth="1"/>
    <col min="3331" max="3331" width="4" style="8" customWidth="1"/>
    <col min="3332" max="3333" width="5.109375" style="8" customWidth="1"/>
    <col min="3334" max="3346" width="4" style="8" customWidth="1"/>
    <col min="3347" max="3347" width="5" style="8" customWidth="1"/>
    <col min="3348" max="3354" width="4" style="8" customWidth="1"/>
    <col min="3355" max="3355" width="4.88671875" style="8" customWidth="1"/>
    <col min="3356" max="3584" width="9" style="8"/>
    <col min="3585" max="3585" width="6.44140625" style="8" customWidth="1"/>
    <col min="3586" max="3586" width="5.6640625" style="8" customWidth="1"/>
    <col min="3587" max="3587" width="4" style="8" customWidth="1"/>
    <col min="3588" max="3589" width="5.109375" style="8" customWidth="1"/>
    <col min="3590" max="3602" width="4" style="8" customWidth="1"/>
    <col min="3603" max="3603" width="5" style="8" customWidth="1"/>
    <col min="3604" max="3610" width="4" style="8" customWidth="1"/>
    <col min="3611" max="3611" width="4.88671875" style="8" customWidth="1"/>
    <col min="3612" max="3840" width="9" style="8"/>
    <col min="3841" max="3841" width="6.44140625" style="8" customWidth="1"/>
    <col min="3842" max="3842" width="5.6640625" style="8" customWidth="1"/>
    <col min="3843" max="3843" width="4" style="8" customWidth="1"/>
    <col min="3844" max="3845" width="5.109375" style="8" customWidth="1"/>
    <col min="3846" max="3858" width="4" style="8" customWidth="1"/>
    <col min="3859" max="3859" width="5" style="8" customWidth="1"/>
    <col min="3860" max="3866" width="4" style="8" customWidth="1"/>
    <col min="3867" max="3867" width="4.88671875" style="8" customWidth="1"/>
    <col min="3868" max="4096" width="9" style="8"/>
    <col min="4097" max="4097" width="6.44140625" style="8" customWidth="1"/>
    <col min="4098" max="4098" width="5.6640625" style="8" customWidth="1"/>
    <col min="4099" max="4099" width="4" style="8" customWidth="1"/>
    <col min="4100" max="4101" width="5.109375" style="8" customWidth="1"/>
    <col min="4102" max="4114" width="4" style="8" customWidth="1"/>
    <col min="4115" max="4115" width="5" style="8" customWidth="1"/>
    <col min="4116" max="4122" width="4" style="8" customWidth="1"/>
    <col min="4123" max="4123" width="4.88671875" style="8" customWidth="1"/>
    <col min="4124" max="4352" width="9" style="8"/>
    <col min="4353" max="4353" width="6.44140625" style="8" customWidth="1"/>
    <col min="4354" max="4354" width="5.6640625" style="8" customWidth="1"/>
    <col min="4355" max="4355" width="4" style="8" customWidth="1"/>
    <col min="4356" max="4357" width="5.109375" style="8" customWidth="1"/>
    <col min="4358" max="4370" width="4" style="8" customWidth="1"/>
    <col min="4371" max="4371" width="5" style="8" customWidth="1"/>
    <col min="4372" max="4378" width="4" style="8" customWidth="1"/>
    <col min="4379" max="4379" width="4.88671875" style="8" customWidth="1"/>
    <col min="4380" max="4608" width="9" style="8"/>
    <col min="4609" max="4609" width="6.44140625" style="8" customWidth="1"/>
    <col min="4610" max="4610" width="5.6640625" style="8" customWidth="1"/>
    <col min="4611" max="4611" width="4" style="8" customWidth="1"/>
    <col min="4612" max="4613" width="5.109375" style="8" customWidth="1"/>
    <col min="4614" max="4626" width="4" style="8" customWidth="1"/>
    <col min="4627" max="4627" width="5" style="8" customWidth="1"/>
    <col min="4628" max="4634" width="4" style="8" customWidth="1"/>
    <col min="4635" max="4635" width="4.88671875" style="8" customWidth="1"/>
    <col min="4636" max="4864" width="9" style="8"/>
    <col min="4865" max="4865" width="6.44140625" style="8" customWidth="1"/>
    <col min="4866" max="4866" width="5.6640625" style="8" customWidth="1"/>
    <col min="4867" max="4867" width="4" style="8" customWidth="1"/>
    <col min="4868" max="4869" width="5.109375" style="8" customWidth="1"/>
    <col min="4870" max="4882" width="4" style="8" customWidth="1"/>
    <col min="4883" max="4883" width="5" style="8" customWidth="1"/>
    <col min="4884" max="4890" width="4" style="8" customWidth="1"/>
    <col min="4891" max="4891" width="4.88671875" style="8" customWidth="1"/>
    <col min="4892" max="5120" width="9" style="8"/>
    <col min="5121" max="5121" width="6.44140625" style="8" customWidth="1"/>
    <col min="5122" max="5122" width="5.6640625" style="8" customWidth="1"/>
    <col min="5123" max="5123" width="4" style="8" customWidth="1"/>
    <col min="5124" max="5125" width="5.109375" style="8" customWidth="1"/>
    <col min="5126" max="5138" width="4" style="8" customWidth="1"/>
    <col min="5139" max="5139" width="5" style="8" customWidth="1"/>
    <col min="5140" max="5146" width="4" style="8" customWidth="1"/>
    <col min="5147" max="5147" width="4.88671875" style="8" customWidth="1"/>
    <col min="5148" max="5376" width="9" style="8"/>
    <col min="5377" max="5377" width="6.44140625" style="8" customWidth="1"/>
    <col min="5378" max="5378" width="5.6640625" style="8" customWidth="1"/>
    <col min="5379" max="5379" width="4" style="8" customWidth="1"/>
    <col min="5380" max="5381" width="5.109375" style="8" customWidth="1"/>
    <col min="5382" max="5394" width="4" style="8" customWidth="1"/>
    <col min="5395" max="5395" width="5" style="8" customWidth="1"/>
    <col min="5396" max="5402" width="4" style="8" customWidth="1"/>
    <col min="5403" max="5403" width="4.88671875" style="8" customWidth="1"/>
    <col min="5404" max="5632" width="9" style="8"/>
    <col min="5633" max="5633" width="6.44140625" style="8" customWidth="1"/>
    <col min="5634" max="5634" width="5.6640625" style="8" customWidth="1"/>
    <col min="5635" max="5635" width="4" style="8" customWidth="1"/>
    <col min="5636" max="5637" width="5.109375" style="8" customWidth="1"/>
    <col min="5638" max="5650" width="4" style="8" customWidth="1"/>
    <col min="5651" max="5651" width="5" style="8" customWidth="1"/>
    <col min="5652" max="5658" width="4" style="8" customWidth="1"/>
    <col min="5659" max="5659" width="4.88671875" style="8" customWidth="1"/>
    <col min="5660" max="5888" width="9" style="8"/>
    <col min="5889" max="5889" width="6.44140625" style="8" customWidth="1"/>
    <col min="5890" max="5890" width="5.6640625" style="8" customWidth="1"/>
    <col min="5891" max="5891" width="4" style="8" customWidth="1"/>
    <col min="5892" max="5893" width="5.109375" style="8" customWidth="1"/>
    <col min="5894" max="5906" width="4" style="8" customWidth="1"/>
    <col min="5907" max="5907" width="5" style="8" customWidth="1"/>
    <col min="5908" max="5914" width="4" style="8" customWidth="1"/>
    <col min="5915" max="5915" width="4.88671875" style="8" customWidth="1"/>
    <col min="5916" max="6144" width="9" style="8"/>
    <col min="6145" max="6145" width="6.44140625" style="8" customWidth="1"/>
    <col min="6146" max="6146" width="5.6640625" style="8" customWidth="1"/>
    <col min="6147" max="6147" width="4" style="8" customWidth="1"/>
    <col min="6148" max="6149" width="5.109375" style="8" customWidth="1"/>
    <col min="6150" max="6162" width="4" style="8" customWidth="1"/>
    <col min="6163" max="6163" width="5" style="8" customWidth="1"/>
    <col min="6164" max="6170" width="4" style="8" customWidth="1"/>
    <col min="6171" max="6171" width="4.88671875" style="8" customWidth="1"/>
    <col min="6172" max="6400" width="9" style="8"/>
    <col min="6401" max="6401" width="6.44140625" style="8" customWidth="1"/>
    <col min="6402" max="6402" width="5.6640625" style="8" customWidth="1"/>
    <col min="6403" max="6403" width="4" style="8" customWidth="1"/>
    <col min="6404" max="6405" width="5.109375" style="8" customWidth="1"/>
    <col min="6406" max="6418" width="4" style="8" customWidth="1"/>
    <col min="6419" max="6419" width="5" style="8" customWidth="1"/>
    <col min="6420" max="6426" width="4" style="8" customWidth="1"/>
    <col min="6427" max="6427" width="4.88671875" style="8" customWidth="1"/>
    <col min="6428" max="6656" width="9" style="8"/>
    <col min="6657" max="6657" width="6.44140625" style="8" customWidth="1"/>
    <col min="6658" max="6658" width="5.6640625" style="8" customWidth="1"/>
    <col min="6659" max="6659" width="4" style="8" customWidth="1"/>
    <col min="6660" max="6661" width="5.109375" style="8" customWidth="1"/>
    <col min="6662" max="6674" width="4" style="8" customWidth="1"/>
    <col min="6675" max="6675" width="5" style="8" customWidth="1"/>
    <col min="6676" max="6682" width="4" style="8" customWidth="1"/>
    <col min="6683" max="6683" width="4.88671875" style="8" customWidth="1"/>
    <col min="6684" max="6912" width="9" style="8"/>
    <col min="6913" max="6913" width="6.44140625" style="8" customWidth="1"/>
    <col min="6914" max="6914" width="5.6640625" style="8" customWidth="1"/>
    <col min="6915" max="6915" width="4" style="8" customWidth="1"/>
    <col min="6916" max="6917" width="5.109375" style="8" customWidth="1"/>
    <col min="6918" max="6930" width="4" style="8" customWidth="1"/>
    <col min="6931" max="6931" width="5" style="8" customWidth="1"/>
    <col min="6932" max="6938" width="4" style="8" customWidth="1"/>
    <col min="6939" max="6939" width="4.88671875" style="8" customWidth="1"/>
    <col min="6940" max="7168" width="9" style="8"/>
    <col min="7169" max="7169" width="6.44140625" style="8" customWidth="1"/>
    <col min="7170" max="7170" width="5.6640625" style="8" customWidth="1"/>
    <col min="7171" max="7171" width="4" style="8" customWidth="1"/>
    <col min="7172" max="7173" width="5.109375" style="8" customWidth="1"/>
    <col min="7174" max="7186" width="4" style="8" customWidth="1"/>
    <col min="7187" max="7187" width="5" style="8" customWidth="1"/>
    <col min="7188" max="7194" width="4" style="8" customWidth="1"/>
    <col min="7195" max="7195" width="4.88671875" style="8" customWidth="1"/>
    <col min="7196" max="7424" width="9" style="8"/>
    <col min="7425" max="7425" width="6.44140625" style="8" customWidth="1"/>
    <col min="7426" max="7426" width="5.6640625" style="8" customWidth="1"/>
    <col min="7427" max="7427" width="4" style="8" customWidth="1"/>
    <col min="7428" max="7429" width="5.109375" style="8" customWidth="1"/>
    <col min="7430" max="7442" width="4" style="8" customWidth="1"/>
    <col min="7443" max="7443" width="5" style="8" customWidth="1"/>
    <col min="7444" max="7450" width="4" style="8" customWidth="1"/>
    <col min="7451" max="7451" width="4.88671875" style="8" customWidth="1"/>
    <col min="7452" max="7680" width="9" style="8"/>
    <col min="7681" max="7681" width="6.44140625" style="8" customWidth="1"/>
    <col min="7682" max="7682" width="5.6640625" style="8" customWidth="1"/>
    <col min="7683" max="7683" width="4" style="8" customWidth="1"/>
    <col min="7684" max="7685" width="5.109375" style="8" customWidth="1"/>
    <col min="7686" max="7698" width="4" style="8" customWidth="1"/>
    <col min="7699" max="7699" width="5" style="8" customWidth="1"/>
    <col min="7700" max="7706" width="4" style="8" customWidth="1"/>
    <col min="7707" max="7707" width="4.88671875" style="8" customWidth="1"/>
    <col min="7708" max="7936" width="9" style="8"/>
    <col min="7937" max="7937" width="6.44140625" style="8" customWidth="1"/>
    <col min="7938" max="7938" width="5.6640625" style="8" customWidth="1"/>
    <col min="7939" max="7939" width="4" style="8" customWidth="1"/>
    <col min="7940" max="7941" width="5.109375" style="8" customWidth="1"/>
    <col min="7942" max="7954" width="4" style="8" customWidth="1"/>
    <col min="7955" max="7955" width="5" style="8" customWidth="1"/>
    <col min="7956" max="7962" width="4" style="8" customWidth="1"/>
    <col min="7963" max="7963" width="4.88671875" style="8" customWidth="1"/>
    <col min="7964" max="8192" width="9" style="8"/>
    <col min="8193" max="8193" width="6.44140625" style="8" customWidth="1"/>
    <col min="8194" max="8194" width="5.6640625" style="8" customWidth="1"/>
    <col min="8195" max="8195" width="4" style="8" customWidth="1"/>
    <col min="8196" max="8197" width="5.109375" style="8" customWidth="1"/>
    <col min="8198" max="8210" width="4" style="8" customWidth="1"/>
    <col min="8211" max="8211" width="5" style="8" customWidth="1"/>
    <col min="8212" max="8218" width="4" style="8" customWidth="1"/>
    <col min="8219" max="8219" width="4.88671875" style="8" customWidth="1"/>
    <col min="8220" max="8448" width="9" style="8"/>
    <col min="8449" max="8449" width="6.44140625" style="8" customWidth="1"/>
    <col min="8450" max="8450" width="5.6640625" style="8" customWidth="1"/>
    <col min="8451" max="8451" width="4" style="8" customWidth="1"/>
    <col min="8452" max="8453" width="5.109375" style="8" customWidth="1"/>
    <col min="8454" max="8466" width="4" style="8" customWidth="1"/>
    <col min="8467" max="8467" width="5" style="8" customWidth="1"/>
    <col min="8468" max="8474" width="4" style="8" customWidth="1"/>
    <col min="8475" max="8475" width="4.88671875" style="8" customWidth="1"/>
    <col min="8476" max="8704" width="9" style="8"/>
    <col min="8705" max="8705" width="6.44140625" style="8" customWidth="1"/>
    <col min="8706" max="8706" width="5.6640625" style="8" customWidth="1"/>
    <col min="8707" max="8707" width="4" style="8" customWidth="1"/>
    <col min="8708" max="8709" width="5.109375" style="8" customWidth="1"/>
    <col min="8710" max="8722" width="4" style="8" customWidth="1"/>
    <col min="8723" max="8723" width="5" style="8" customWidth="1"/>
    <col min="8724" max="8730" width="4" style="8" customWidth="1"/>
    <col min="8731" max="8731" width="4.88671875" style="8" customWidth="1"/>
    <col min="8732" max="8960" width="9" style="8"/>
    <col min="8961" max="8961" width="6.44140625" style="8" customWidth="1"/>
    <col min="8962" max="8962" width="5.6640625" style="8" customWidth="1"/>
    <col min="8963" max="8963" width="4" style="8" customWidth="1"/>
    <col min="8964" max="8965" width="5.109375" style="8" customWidth="1"/>
    <col min="8966" max="8978" width="4" style="8" customWidth="1"/>
    <col min="8979" max="8979" width="5" style="8" customWidth="1"/>
    <col min="8980" max="8986" width="4" style="8" customWidth="1"/>
    <col min="8987" max="8987" width="4.88671875" style="8" customWidth="1"/>
    <col min="8988" max="9216" width="9" style="8"/>
    <col min="9217" max="9217" width="6.44140625" style="8" customWidth="1"/>
    <col min="9218" max="9218" width="5.6640625" style="8" customWidth="1"/>
    <col min="9219" max="9219" width="4" style="8" customWidth="1"/>
    <col min="9220" max="9221" width="5.109375" style="8" customWidth="1"/>
    <col min="9222" max="9234" width="4" style="8" customWidth="1"/>
    <col min="9235" max="9235" width="5" style="8" customWidth="1"/>
    <col min="9236" max="9242" width="4" style="8" customWidth="1"/>
    <col min="9243" max="9243" width="4.88671875" style="8" customWidth="1"/>
    <col min="9244" max="9472" width="9" style="8"/>
    <col min="9473" max="9473" width="6.44140625" style="8" customWidth="1"/>
    <col min="9474" max="9474" width="5.6640625" style="8" customWidth="1"/>
    <col min="9475" max="9475" width="4" style="8" customWidth="1"/>
    <col min="9476" max="9477" width="5.109375" style="8" customWidth="1"/>
    <col min="9478" max="9490" width="4" style="8" customWidth="1"/>
    <col min="9491" max="9491" width="5" style="8" customWidth="1"/>
    <col min="9492" max="9498" width="4" style="8" customWidth="1"/>
    <col min="9499" max="9499" width="4.88671875" style="8" customWidth="1"/>
    <col min="9500" max="9728" width="9" style="8"/>
    <col min="9729" max="9729" width="6.44140625" style="8" customWidth="1"/>
    <col min="9730" max="9730" width="5.6640625" style="8" customWidth="1"/>
    <col min="9731" max="9731" width="4" style="8" customWidth="1"/>
    <col min="9732" max="9733" width="5.109375" style="8" customWidth="1"/>
    <col min="9734" max="9746" width="4" style="8" customWidth="1"/>
    <col min="9747" max="9747" width="5" style="8" customWidth="1"/>
    <col min="9748" max="9754" width="4" style="8" customWidth="1"/>
    <col min="9755" max="9755" width="4.88671875" style="8" customWidth="1"/>
    <col min="9756" max="9984" width="9" style="8"/>
    <col min="9985" max="9985" width="6.44140625" style="8" customWidth="1"/>
    <col min="9986" max="9986" width="5.6640625" style="8" customWidth="1"/>
    <col min="9987" max="9987" width="4" style="8" customWidth="1"/>
    <col min="9988" max="9989" width="5.109375" style="8" customWidth="1"/>
    <col min="9990" max="10002" width="4" style="8" customWidth="1"/>
    <col min="10003" max="10003" width="5" style="8" customWidth="1"/>
    <col min="10004" max="10010" width="4" style="8" customWidth="1"/>
    <col min="10011" max="10011" width="4.88671875" style="8" customWidth="1"/>
    <col min="10012" max="10240" width="9" style="8"/>
    <col min="10241" max="10241" width="6.44140625" style="8" customWidth="1"/>
    <col min="10242" max="10242" width="5.6640625" style="8" customWidth="1"/>
    <col min="10243" max="10243" width="4" style="8" customWidth="1"/>
    <col min="10244" max="10245" width="5.109375" style="8" customWidth="1"/>
    <col min="10246" max="10258" width="4" style="8" customWidth="1"/>
    <col min="10259" max="10259" width="5" style="8" customWidth="1"/>
    <col min="10260" max="10266" width="4" style="8" customWidth="1"/>
    <col min="10267" max="10267" width="4.88671875" style="8" customWidth="1"/>
    <col min="10268" max="10496" width="9" style="8"/>
    <col min="10497" max="10497" width="6.44140625" style="8" customWidth="1"/>
    <col min="10498" max="10498" width="5.6640625" style="8" customWidth="1"/>
    <col min="10499" max="10499" width="4" style="8" customWidth="1"/>
    <col min="10500" max="10501" width="5.109375" style="8" customWidth="1"/>
    <col min="10502" max="10514" width="4" style="8" customWidth="1"/>
    <col min="10515" max="10515" width="5" style="8" customWidth="1"/>
    <col min="10516" max="10522" width="4" style="8" customWidth="1"/>
    <col min="10523" max="10523" width="4.88671875" style="8" customWidth="1"/>
    <col min="10524" max="10752" width="9" style="8"/>
    <col min="10753" max="10753" width="6.44140625" style="8" customWidth="1"/>
    <col min="10754" max="10754" width="5.6640625" style="8" customWidth="1"/>
    <col min="10755" max="10755" width="4" style="8" customWidth="1"/>
    <col min="10756" max="10757" width="5.109375" style="8" customWidth="1"/>
    <col min="10758" max="10770" width="4" style="8" customWidth="1"/>
    <col min="10771" max="10771" width="5" style="8" customWidth="1"/>
    <col min="10772" max="10778" width="4" style="8" customWidth="1"/>
    <col min="10779" max="10779" width="4.88671875" style="8" customWidth="1"/>
    <col min="10780" max="11008" width="9" style="8"/>
    <col min="11009" max="11009" width="6.44140625" style="8" customWidth="1"/>
    <col min="11010" max="11010" width="5.6640625" style="8" customWidth="1"/>
    <col min="11011" max="11011" width="4" style="8" customWidth="1"/>
    <col min="11012" max="11013" width="5.109375" style="8" customWidth="1"/>
    <col min="11014" max="11026" width="4" style="8" customWidth="1"/>
    <col min="11027" max="11027" width="5" style="8" customWidth="1"/>
    <col min="11028" max="11034" width="4" style="8" customWidth="1"/>
    <col min="11035" max="11035" width="4.88671875" style="8" customWidth="1"/>
    <col min="11036" max="11264" width="9" style="8"/>
    <col min="11265" max="11265" width="6.44140625" style="8" customWidth="1"/>
    <col min="11266" max="11266" width="5.6640625" style="8" customWidth="1"/>
    <col min="11267" max="11267" width="4" style="8" customWidth="1"/>
    <col min="11268" max="11269" width="5.109375" style="8" customWidth="1"/>
    <col min="11270" max="11282" width="4" style="8" customWidth="1"/>
    <col min="11283" max="11283" width="5" style="8" customWidth="1"/>
    <col min="11284" max="11290" width="4" style="8" customWidth="1"/>
    <col min="11291" max="11291" width="4.88671875" style="8" customWidth="1"/>
    <col min="11292" max="11520" width="9" style="8"/>
    <col min="11521" max="11521" width="6.44140625" style="8" customWidth="1"/>
    <col min="11522" max="11522" width="5.6640625" style="8" customWidth="1"/>
    <col min="11523" max="11523" width="4" style="8" customWidth="1"/>
    <col min="11524" max="11525" width="5.109375" style="8" customWidth="1"/>
    <col min="11526" max="11538" width="4" style="8" customWidth="1"/>
    <col min="11539" max="11539" width="5" style="8" customWidth="1"/>
    <col min="11540" max="11546" width="4" style="8" customWidth="1"/>
    <col min="11547" max="11547" width="4.88671875" style="8" customWidth="1"/>
    <col min="11548" max="11776" width="9" style="8"/>
    <col min="11777" max="11777" width="6.44140625" style="8" customWidth="1"/>
    <col min="11778" max="11778" width="5.6640625" style="8" customWidth="1"/>
    <col min="11779" max="11779" width="4" style="8" customWidth="1"/>
    <col min="11780" max="11781" width="5.109375" style="8" customWidth="1"/>
    <col min="11782" max="11794" width="4" style="8" customWidth="1"/>
    <col min="11795" max="11795" width="5" style="8" customWidth="1"/>
    <col min="11796" max="11802" width="4" style="8" customWidth="1"/>
    <col min="11803" max="11803" width="4.88671875" style="8" customWidth="1"/>
    <col min="11804" max="12032" width="9" style="8"/>
    <col min="12033" max="12033" width="6.44140625" style="8" customWidth="1"/>
    <col min="12034" max="12034" width="5.6640625" style="8" customWidth="1"/>
    <col min="12035" max="12035" width="4" style="8" customWidth="1"/>
    <col min="12036" max="12037" width="5.109375" style="8" customWidth="1"/>
    <col min="12038" max="12050" width="4" style="8" customWidth="1"/>
    <col min="12051" max="12051" width="5" style="8" customWidth="1"/>
    <col min="12052" max="12058" width="4" style="8" customWidth="1"/>
    <col min="12059" max="12059" width="4.88671875" style="8" customWidth="1"/>
    <col min="12060" max="12288" width="9" style="8"/>
    <col min="12289" max="12289" width="6.44140625" style="8" customWidth="1"/>
    <col min="12290" max="12290" width="5.6640625" style="8" customWidth="1"/>
    <col min="12291" max="12291" width="4" style="8" customWidth="1"/>
    <col min="12292" max="12293" width="5.109375" style="8" customWidth="1"/>
    <col min="12294" max="12306" width="4" style="8" customWidth="1"/>
    <col min="12307" max="12307" width="5" style="8" customWidth="1"/>
    <col min="12308" max="12314" width="4" style="8" customWidth="1"/>
    <col min="12315" max="12315" width="4.88671875" style="8" customWidth="1"/>
    <col min="12316" max="12544" width="9" style="8"/>
    <col min="12545" max="12545" width="6.44140625" style="8" customWidth="1"/>
    <col min="12546" max="12546" width="5.6640625" style="8" customWidth="1"/>
    <col min="12547" max="12547" width="4" style="8" customWidth="1"/>
    <col min="12548" max="12549" width="5.109375" style="8" customWidth="1"/>
    <col min="12550" max="12562" width="4" style="8" customWidth="1"/>
    <col min="12563" max="12563" width="5" style="8" customWidth="1"/>
    <col min="12564" max="12570" width="4" style="8" customWidth="1"/>
    <col min="12571" max="12571" width="4.88671875" style="8" customWidth="1"/>
    <col min="12572" max="12800" width="9" style="8"/>
    <col min="12801" max="12801" width="6.44140625" style="8" customWidth="1"/>
    <col min="12802" max="12802" width="5.6640625" style="8" customWidth="1"/>
    <col min="12803" max="12803" width="4" style="8" customWidth="1"/>
    <col min="12804" max="12805" width="5.109375" style="8" customWidth="1"/>
    <col min="12806" max="12818" width="4" style="8" customWidth="1"/>
    <col min="12819" max="12819" width="5" style="8" customWidth="1"/>
    <col min="12820" max="12826" width="4" style="8" customWidth="1"/>
    <col min="12827" max="12827" width="4.88671875" style="8" customWidth="1"/>
    <col min="12828" max="13056" width="9" style="8"/>
    <col min="13057" max="13057" width="6.44140625" style="8" customWidth="1"/>
    <col min="13058" max="13058" width="5.6640625" style="8" customWidth="1"/>
    <col min="13059" max="13059" width="4" style="8" customWidth="1"/>
    <col min="13060" max="13061" width="5.109375" style="8" customWidth="1"/>
    <col min="13062" max="13074" width="4" style="8" customWidth="1"/>
    <col min="13075" max="13075" width="5" style="8" customWidth="1"/>
    <col min="13076" max="13082" width="4" style="8" customWidth="1"/>
    <col min="13083" max="13083" width="4.88671875" style="8" customWidth="1"/>
    <col min="13084" max="13312" width="9" style="8"/>
    <col min="13313" max="13313" width="6.44140625" style="8" customWidth="1"/>
    <col min="13314" max="13314" width="5.6640625" style="8" customWidth="1"/>
    <col min="13315" max="13315" width="4" style="8" customWidth="1"/>
    <col min="13316" max="13317" width="5.109375" style="8" customWidth="1"/>
    <col min="13318" max="13330" width="4" style="8" customWidth="1"/>
    <col min="13331" max="13331" width="5" style="8" customWidth="1"/>
    <col min="13332" max="13338" width="4" style="8" customWidth="1"/>
    <col min="13339" max="13339" width="4.88671875" style="8" customWidth="1"/>
    <col min="13340" max="13568" width="9" style="8"/>
    <col min="13569" max="13569" width="6.44140625" style="8" customWidth="1"/>
    <col min="13570" max="13570" width="5.6640625" style="8" customWidth="1"/>
    <col min="13571" max="13571" width="4" style="8" customWidth="1"/>
    <col min="13572" max="13573" width="5.109375" style="8" customWidth="1"/>
    <col min="13574" max="13586" width="4" style="8" customWidth="1"/>
    <col min="13587" max="13587" width="5" style="8" customWidth="1"/>
    <col min="13588" max="13594" width="4" style="8" customWidth="1"/>
    <col min="13595" max="13595" width="4.88671875" style="8" customWidth="1"/>
    <col min="13596" max="13824" width="9" style="8"/>
    <col min="13825" max="13825" width="6.44140625" style="8" customWidth="1"/>
    <col min="13826" max="13826" width="5.6640625" style="8" customWidth="1"/>
    <col min="13827" max="13827" width="4" style="8" customWidth="1"/>
    <col min="13828" max="13829" width="5.109375" style="8" customWidth="1"/>
    <col min="13830" max="13842" width="4" style="8" customWidth="1"/>
    <col min="13843" max="13843" width="5" style="8" customWidth="1"/>
    <col min="13844" max="13850" width="4" style="8" customWidth="1"/>
    <col min="13851" max="13851" width="4.88671875" style="8" customWidth="1"/>
    <col min="13852" max="14080" width="9" style="8"/>
    <col min="14081" max="14081" width="6.44140625" style="8" customWidth="1"/>
    <col min="14082" max="14082" width="5.6640625" style="8" customWidth="1"/>
    <col min="14083" max="14083" width="4" style="8" customWidth="1"/>
    <col min="14084" max="14085" width="5.109375" style="8" customWidth="1"/>
    <col min="14086" max="14098" width="4" style="8" customWidth="1"/>
    <col min="14099" max="14099" width="5" style="8" customWidth="1"/>
    <col min="14100" max="14106" width="4" style="8" customWidth="1"/>
    <col min="14107" max="14107" width="4.88671875" style="8" customWidth="1"/>
    <col min="14108" max="14336" width="9" style="8"/>
    <col min="14337" max="14337" width="6.44140625" style="8" customWidth="1"/>
    <col min="14338" max="14338" width="5.6640625" style="8" customWidth="1"/>
    <col min="14339" max="14339" width="4" style="8" customWidth="1"/>
    <col min="14340" max="14341" width="5.109375" style="8" customWidth="1"/>
    <col min="14342" max="14354" width="4" style="8" customWidth="1"/>
    <col min="14355" max="14355" width="5" style="8" customWidth="1"/>
    <col min="14356" max="14362" width="4" style="8" customWidth="1"/>
    <col min="14363" max="14363" width="4.88671875" style="8" customWidth="1"/>
    <col min="14364" max="14592" width="9" style="8"/>
    <col min="14593" max="14593" width="6.44140625" style="8" customWidth="1"/>
    <col min="14594" max="14594" width="5.6640625" style="8" customWidth="1"/>
    <col min="14595" max="14595" width="4" style="8" customWidth="1"/>
    <col min="14596" max="14597" width="5.109375" style="8" customWidth="1"/>
    <col min="14598" max="14610" width="4" style="8" customWidth="1"/>
    <col min="14611" max="14611" width="5" style="8" customWidth="1"/>
    <col min="14612" max="14618" width="4" style="8" customWidth="1"/>
    <col min="14619" max="14619" width="4.88671875" style="8" customWidth="1"/>
    <col min="14620" max="14848" width="9" style="8"/>
    <col min="14849" max="14849" width="6.44140625" style="8" customWidth="1"/>
    <col min="14850" max="14850" width="5.6640625" style="8" customWidth="1"/>
    <col min="14851" max="14851" width="4" style="8" customWidth="1"/>
    <col min="14852" max="14853" width="5.109375" style="8" customWidth="1"/>
    <col min="14854" max="14866" width="4" style="8" customWidth="1"/>
    <col min="14867" max="14867" width="5" style="8" customWidth="1"/>
    <col min="14868" max="14874" width="4" style="8" customWidth="1"/>
    <col min="14875" max="14875" width="4.88671875" style="8" customWidth="1"/>
    <col min="14876" max="15104" width="9" style="8"/>
    <col min="15105" max="15105" width="6.44140625" style="8" customWidth="1"/>
    <col min="15106" max="15106" width="5.6640625" style="8" customWidth="1"/>
    <col min="15107" max="15107" width="4" style="8" customWidth="1"/>
    <col min="15108" max="15109" width="5.109375" style="8" customWidth="1"/>
    <col min="15110" max="15122" width="4" style="8" customWidth="1"/>
    <col min="15123" max="15123" width="5" style="8" customWidth="1"/>
    <col min="15124" max="15130" width="4" style="8" customWidth="1"/>
    <col min="15131" max="15131" width="4.88671875" style="8" customWidth="1"/>
    <col min="15132" max="15360" width="9" style="8"/>
    <col min="15361" max="15361" width="6.44140625" style="8" customWidth="1"/>
    <col min="15362" max="15362" width="5.6640625" style="8" customWidth="1"/>
    <col min="15363" max="15363" width="4" style="8" customWidth="1"/>
    <col min="15364" max="15365" width="5.109375" style="8" customWidth="1"/>
    <col min="15366" max="15378" width="4" style="8" customWidth="1"/>
    <col min="15379" max="15379" width="5" style="8" customWidth="1"/>
    <col min="15380" max="15386" width="4" style="8" customWidth="1"/>
    <col min="15387" max="15387" width="4.88671875" style="8" customWidth="1"/>
    <col min="15388" max="15616" width="9" style="8"/>
    <col min="15617" max="15617" width="6.44140625" style="8" customWidth="1"/>
    <col min="15618" max="15618" width="5.6640625" style="8" customWidth="1"/>
    <col min="15619" max="15619" width="4" style="8" customWidth="1"/>
    <col min="15620" max="15621" width="5.109375" style="8" customWidth="1"/>
    <col min="15622" max="15634" width="4" style="8" customWidth="1"/>
    <col min="15635" max="15635" width="5" style="8" customWidth="1"/>
    <col min="15636" max="15642" width="4" style="8" customWidth="1"/>
    <col min="15643" max="15643" width="4.88671875" style="8" customWidth="1"/>
    <col min="15644" max="15872" width="9" style="8"/>
    <col min="15873" max="15873" width="6.44140625" style="8" customWidth="1"/>
    <col min="15874" max="15874" width="5.6640625" style="8" customWidth="1"/>
    <col min="15875" max="15875" width="4" style="8" customWidth="1"/>
    <col min="15876" max="15877" width="5.109375" style="8" customWidth="1"/>
    <col min="15878" max="15890" width="4" style="8" customWidth="1"/>
    <col min="15891" max="15891" width="5" style="8" customWidth="1"/>
    <col min="15892" max="15898" width="4" style="8" customWidth="1"/>
    <col min="15899" max="15899" width="4.88671875" style="8" customWidth="1"/>
    <col min="15900" max="16128" width="9" style="8"/>
    <col min="16129" max="16129" width="6.44140625" style="8" customWidth="1"/>
    <col min="16130" max="16130" width="5.6640625" style="8" customWidth="1"/>
    <col min="16131" max="16131" width="4" style="8" customWidth="1"/>
    <col min="16132" max="16133" width="5.109375" style="8" customWidth="1"/>
    <col min="16134" max="16146" width="4" style="8" customWidth="1"/>
    <col min="16147" max="16147" width="5" style="8" customWidth="1"/>
    <col min="16148" max="16154" width="4" style="8" customWidth="1"/>
    <col min="16155" max="16155" width="4.88671875" style="8" customWidth="1"/>
    <col min="16156" max="16384" width="9" style="8"/>
  </cols>
  <sheetData>
    <row r="1" spans="1:27" ht="21" customHeight="1">
      <c r="A1" s="9"/>
      <c r="B1" s="9"/>
      <c r="C1" s="9"/>
      <c r="D1" s="9"/>
      <c r="E1" s="9"/>
      <c r="F1" s="9"/>
      <c r="G1" s="9"/>
      <c r="H1" s="7"/>
      <c r="I1" s="7"/>
      <c r="J1" s="7"/>
      <c r="K1" s="7"/>
      <c r="L1" s="7"/>
      <c r="M1" s="7"/>
      <c r="N1" s="7"/>
      <c r="O1" s="7"/>
      <c r="P1" s="7"/>
      <c r="Q1" s="7"/>
      <c r="R1" s="7"/>
      <c r="S1" s="7"/>
      <c r="T1" s="7"/>
      <c r="U1" s="7"/>
      <c r="V1" s="10"/>
      <c r="W1" s="10"/>
      <c r="X1" s="1090" t="s">
        <v>707</v>
      </c>
      <c r="Y1" s="1090"/>
      <c r="Z1" s="1090"/>
      <c r="AA1" s="1090"/>
    </row>
    <row r="2" spans="1:27" ht="15.6" customHeight="1">
      <c r="A2" s="9"/>
      <c r="B2" s="9"/>
      <c r="C2" s="9"/>
      <c r="D2" s="9"/>
      <c r="E2" s="9"/>
      <c r="F2" s="9"/>
      <c r="G2" s="9"/>
      <c r="H2" s="7"/>
      <c r="I2" s="7"/>
      <c r="J2" s="7"/>
      <c r="K2" s="7"/>
      <c r="L2" s="7"/>
      <c r="M2" s="7"/>
      <c r="N2" s="7"/>
      <c r="O2" s="7"/>
      <c r="P2" s="7"/>
      <c r="Q2" s="7"/>
      <c r="R2" s="7"/>
      <c r="S2" s="7"/>
      <c r="T2" s="7"/>
      <c r="U2" s="7"/>
      <c r="V2" s="10"/>
      <c r="W2" s="10"/>
      <c r="X2" s="185"/>
      <c r="Y2" s="185"/>
      <c r="Z2" s="185"/>
      <c r="AA2" s="185"/>
    </row>
    <row r="3" spans="1:27" ht="36" customHeight="1">
      <c r="A3" s="557" t="s">
        <v>736</v>
      </c>
      <c r="B3" s="1091"/>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row>
    <row r="4" spans="1:27" ht="12" customHeight="1">
      <c r="A4" s="184"/>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row>
    <row r="5" spans="1:27" ht="46.8" customHeight="1">
      <c r="A5" s="442" t="s">
        <v>580</v>
      </c>
      <c r="B5" s="443"/>
      <c r="C5" s="443"/>
      <c r="D5" s="443"/>
      <c r="E5" s="443"/>
      <c r="F5" s="443"/>
      <c r="G5" s="444"/>
      <c r="H5" s="1084"/>
      <c r="I5" s="1085"/>
      <c r="J5" s="1085"/>
      <c r="K5" s="1085"/>
      <c r="L5" s="1085"/>
      <c r="M5" s="1085"/>
      <c r="N5" s="1085"/>
      <c r="O5" s="1085"/>
      <c r="P5" s="1085"/>
      <c r="Q5" s="1085"/>
      <c r="R5" s="1085"/>
      <c r="S5" s="1085"/>
      <c r="T5" s="1085"/>
      <c r="U5" s="1085"/>
      <c r="V5" s="1085"/>
      <c r="W5" s="1085"/>
      <c r="X5" s="1085"/>
      <c r="Y5" s="1085"/>
      <c r="Z5" s="1085"/>
      <c r="AA5" s="1086"/>
    </row>
    <row r="6" spans="1:27" ht="46.8" customHeight="1">
      <c r="A6" s="402"/>
      <c r="B6" s="403"/>
      <c r="C6" s="403"/>
      <c r="D6" s="403"/>
      <c r="E6" s="403"/>
      <c r="F6" s="403"/>
      <c r="G6" s="404"/>
      <c r="H6" s="1087"/>
      <c r="I6" s="1088"/>
      <c r="J6" s="1088"/>
      <c r="K6" s="1088"/>
      <c r="L6" s="1088"/>
      <c r="M6" s="1088"/>
      <c r="N6" s="1088"/>
      <c r="O6" s="1088"/>
      <c r="P6" s="1088"/>
      <c r="Q6" s="1088"/>
      <c r="R6" s="1088"/>
      <c r="S6" s="1088"/>
      <c r="T6" s="1088"/>
      <c r="U6" s="1088"/>
      <c r="V6" s="1088"/>
      <c r="W6" s="1088"/>
      <c r="X6" s="1088"/>
      <c r="Y6" s="1088"/>
      <c r="Z6" s="1088"/>
      <c r="AA6" s="1089"/>
    </row>
    <row r="7" spans="1:27" ht="46.8" customHeight="1">
      <c r="A7" s="442" t="s">
        <v>581</v>
      </c>
      <c r="B7" s="443"/>
      <c r="C7" s="443"/>
      <c r="D7" s="443"/>
      <c r="E7" s="443"/>
      <c r="F7" s="443"/>
      <c r="G7" s="444"/>
      <c r="H7" s="1084"/>
      <c r="I7" s="1085"/>
      <c r="J7" s="1085"/>
      <c r="K7" s="1085"/>
      <c r="L7" s="1085"/>
      <c r="M7" s="1085"/>
      <c r="N7" s="1085"/>
      <c r="O7" s="1085"/>
      <c r="P7" s="1085"/>
      <c r="Q7" s="1085"/>
      <c r="R7" s="1085"/>
      <c r="S7" s="1085"/>
      <c r="T7" s="1085"/>
      <c r="U7" s="1085"/>
      <c r="V7" s="1085"/>
      <c r="W7" s="1085"/>
      <c r="X7" s="1085"/>
      <c r="Y7" s="1085"/>
      <c r="Z7" s="1085"/>
      <c r="AA7" s="1086"/>
    </row>
    <row r="8" spans="1:27" ht="46.8" customHeight="1">
      <c r="A8" s="402"/>
      <c r="B8" s="403"/>
      <c r="C8" s="403"/>
      <c r="D8" s="403"/>
      <c r="E8" s="403"/>
      <c r="F8" s="403"/>
      <c r="G8" s="404"/>
      <c r="H8" s="1087"/>
      <c r="I8" s="1088"/>
      <c r="J8" s="1088"/>
      <c r="K8" s="1088"/>
      <c r="L8" s="1088"/>
      <c r="M8" s="1088"/>
      <c r="N8" s="1088"/>
      <c r="O8" s="1088"/>
      <c r="P8" s="1088"/>
      <c r="Q8" s="1088"/>
      <c r="R8" s="1088"/>
      <c r="S8" s="1088"/>
      <c r="T8" s="1088"/>
      <c r="U8" s="1088"/>
      <c r="V8" s="1088"/>
      <c r="W8" s="1088"/>
      <c r="X8" s="1088"/>
      <c r="Y8" s="1088"/>
      <c r="Z8" s="1088"/>
      <c r="AA8" s="1089"/>
    </row>
    <row r="9" spans="1:27" ht="46.8" customHeight="1">
      <c r="A9" s="370" t="s">
        <v>582</v>
      </c>
      <c r="B9" s="371"/>
      <c r="C9" s="371"/>
      <c r="D9" s="371"/>
      <c r="E9" s="371"/>
      <c r="F9" s="371"/>
      <c r="G9" s="372"/>
      <c r="H9" s="1078"/>
      <c r="I9" s="1079"/>
      <c r="J9" s="1079"/>
      <c r="K9" s="1079"/>
      <c r="L9" s="1079"/>
      <c r="M9" s="1079"/>
      <c r="N9" s="1079"/>
      <c r="O9" s="1079"/>
      <c r="P9" s="1079"/>
      <c r="Q9" s="1079"/>
      <c r="R9" s="1079"/>
      <c r="S9" s="1079"/>
      <c r="T9" s="1079"/>
      <c r="U9" s="1079"/>
      <c r="V9" s="1079"/>
      <c r="W9" s="1079"/>
      <c r="X9" s="1079"/>
      <c r="Y9" s="1079"/>
      <c r="Z9" s="1079"/>
      <c r="AA9" s="1080"/>
    </row>
    <row r="10" spans="1:27" ht="46.8" customHeight="1">
      <c r="A10" s="373"/>
      <c r="B10" s="374"/>
      <c r="C10" s="374"/>
      <c r="D10" s="374"/>
      <c r="E10" s="374"/>
      <c r="F10" s="374"/>
      <c r="G10" s="375"/>
      <c r="H10" s="1081"/>
      <c r="I10" s="1082"/>
      <c r="J10" s="1082"/>
      <c r="K10" s="1082"/>
      <c r="L10" s="1082"/>
      <c r="M10" s="1082"/>
      <c r="N10" s="1082"/>
      <c r="O10" s="1082"/>
      <c r="P10" s="1082"/>
      <c r="Q10" s="1082"/>
      <c r="R10" s="1082"/>
      <c r="S10" s="1082"/>
      <c r="T10" s="1082"/>
      <c r="U10" s="1082"/>
      <c r="V10" s="1082"/>
      <c r="W10" s="1082"/>
      <c r="X10" s="1082"/>
      <c r="Y10" s="1082"/>
      <c r="Z10" s="1082"/>
      <c r="AA10" s="1083"/>
    </row>
    <row r="11" spans="1:27" ht="46.8" customHeight="1">
      <c r="A11" s="442" t="s">
        <v>583</v>
      </c>
      <c r="B11" s="443"/>
      <c r="C11" s="443"/>
      <c r="D11" s="443"/>
      <c r="E11" s="443"/>
      <c r="F11" s="443"/>
      <c r="G11" s="444"/>
      <c r="H11" s="1078"/>
      <c r="I11" s="1079"/>
      <c r="J11" s="1079"/>
      <c r="K11" s="1079"/>
      <c r="L11" s="1079"/>
      <c r="M11" s="1079"/>
      <c r="N11" s="1079"/>
      <c r="O11" s="1079"/>
      <c r="P11" s="1079"/>
      <c r="Q11" s="1079"/>
      <c r="R11" s="1079"/>
      <c r="S11" s="1079"/>
      <c r="T11" s="1079"/>
      <c r="U11" s="1079"/>
      <c r="V11" s="1079"/>
      <c r="W11" s="1079"/>
      <c r="X11" s="1079"/>
      <c r="Y11" s="1079"/>
      <c r="Z11" s="1079"/>
      <c r="AA11" s="1080"/>
    </row>
    <row r="12" spans="1:27" ht="46.8" customHeight="1">
      <c r="A12" s="402"/>
      <c r="B12" s="403"/>
      <c r="C12" s="403"/>
      <c r="D12" s="403"/>
      <c r="E12" s="403"/>
      <c r="F12" s="403"/>
      <c r="G12" s="404"/>
      <c r="H12" s="1081"/>
      <c r="I12" s="1082"/>
      <c r="J12" s="1082"/>
      <c r="K12" s="1082"/>
      <c r="L12" s="1082"/>
      <c r="M12" s="1082"/>
      <c r="N12" s="1082"/>
      <c r="O12" s="1082"/>
      <c r="P12" s="1082"/>
      <c r="Q12" s="1082"/>
      <c r="R12" s="1082"/>
      <c r="S12" s="1082"/>
      <c r="T12" s="1082"/>
      <c r="U12" s="1082"/>
      <c r="V12" s="1082"/>
      <c r="W12" s="1082"/>
      <c r="X12" s="1082"/>
      <c r="Y12" s="1082"/>
      <c r="Z12" s="1082"/>
      <c r="AA12" s="1083"/>
    </row>
    <row r="13" spans="1:27" ht="46.8" customHeight="1">
      <c r="A13" s="1070" t="s">
        <v>584</v>
      </c>
      <c r="B13" s="1071"/>
      <c r="C13" s="1071"/>
      <c r="D13" s="1071"/>
      <c r="E13" s="1071"/>
      <c r="F13" s="1071"/>
      <c r="G13" s="1072"/>
      <c r="H13" s="1084"/>
      <c r="I13" s="1085"/>
      <c r="J13" s="1085"/>
      <c r="K13" s="1085"/>
      <c r="L13" s="1085"/>
      <c r="M13" s="1085"/>
      <c r="N13" s="1085"/>
      <c r="O13" s="1085"/>
      <c r="P13" s="1085"/>
      <c r="Q13" s="1085"/>
      <c r="R13" s="1085"/>
      <c r="S13" s="1085"/>
      <c r="T13" s="1085"/>
      <c r="U13" s="1085"/>
      <c r="V13" s="1085"/>
      <c r="W13" s="1085"/>
      <c r="X13" s="1085"/>
      <c r="Y13" s="1085"/>
      <c r="Z13" s="1085"/>
      <c r="AA13" s="1086"/>
    </row>
    <row r="14" spans="1:27" ht="46.8" customHeight="1">
      <c r="A14" s="402"/>
      <c r="B14" s="403"/>
      <c r="C14" s="403"/>
      <c r="D14" s="403"/>
      <c r="E14" s="403"/>
      <c r="F14" s="403"/>
      <c r="G14" s="404"/>
      <c r="H14" s="1087"/>
      <c r="I14" s="1088"/>
      <c r="J14" s="1088"/>
      <c r="K14" s="1088"/>
      <c r="L14" s="1088"/>
      <c r="M14" s="1088"/>
      <c r="N14" s="1088"/>
      <c r="O14" s="1088"/>
      <c r="P14" s="1088"/>
      <c r="Q14" s="1088"/>
      <c r="R14" s="1088"/>
      <c r="S14" s="1088"/>
      <c r="T14" s="1088"/>
      <c r="U14" s="1088"/>
      <c r="V14" s="1088"/>
      <c r="W14" s="1088"/>
      <c r="X14" s="1088"/>
      <c r="Y14" s="1088"/>
      <c r="Z14" s="1088"/>
      <c r="AA14" s="1089"/>
    </row>
  </sheetData>
  <sheetProtection selectLockedCells="1"/>
  <mergeCells count="12">
    <mergeCell ref="X1:AA1"/>
    <mergeCell ref="A3:AA3"/>
    <mergeCell ref="A5:G6"/>
    <mergeCell ref="H5:AA6"/>
    <mergeCell ref="A7:G8"/>
    <mergeCell ref="H7:AA8"/>
    <mergeCell ref="A9:G10"/>
    <mergeCell ref="H9:AA10"/>
    <mergeCell ref="A11:G12"/>
    <mergeCell ref="H11:AA12"/>
    <mergeCell ref="A13:G14"/>
    <mergeCell ref="H13:AA14"/>
  </mergeCells>
  <phoneticPr fontId="2"/>
  <printOptions horizontalCentered="1"/>
  <pageMargins left="0.28999999999999998" right="0.39370078740157483" top="0.59055118110236227" bottom="0.19685039370078741" header="0" footer="0"/>
  <pageSetup paperSize="9" scale="85" fitToHeight="0"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99155-28CB-49BC-8ECC-C4B2E8EA5867}">
  <sheetPr>
    <pageSetUpPr fitToPage="1"/>
  </sheetPr>
  <dimension ref="A1:AV497"/>
  <sheetViews>
    <sheetView showGridLines="0" view="pageBreakPreview" zoomScale="85" zoomScaleNormal="75" zoomScaleSheetLayoutView="85" workbookViewId="0">
      <selection activeCell="O286" sqref="O286:Q286"/>
    </sheetView>
  </sheetViews>
  <sheetFormatPr defaultColWidth="9" defaultRowHeight="15"/>
  <cols>
    <col min="1" max="1" width="6.44140625" style="8" customWidth="1"/>
    <col min="2" max="2" width="7.21875" style="8" customWidth="1"/>
    <col min="3" max="3" width="4" style="8" customWidth="1"/>
    <col min="4" max="4" width="7.44140625" style="8" customWidth="1"/>
    <col min="5" max="6" width="4.5546875" style="8" customWidth="1"/>
    <col min="7" max="7" width="5.109375" style="8" customWidth="1"/>
    <col min="8" max="9" width="7.77734375" style="8" customWidth="1"/>
    <col min="10" max="10" width="4.88671875" style="8" customWidth="1"/>
    <col min="11" max="11" width="5" style="8" customWidth="1"/>
    <col min="12" max="12" width="5.44140625" style="8" customWidth="1"/>
    <col min="13" max="13" width="5.109375" style="8" customWidth="1"/>
    <col min="14" max="14" width="4.77734375" style="8" customWidth="1"/>
    <col min="15" max="15" width="4.6640625" style="11" customWidth="1"/>
    <col min="16" max="16" width="4.88671875" style="11" customWidth="1"/>
    <col min="17" max="17" width="4.88671875" style="8" customWidth="1"/>
    <col min="18" max="18" width="4.6640625" style="8" customWidth="1"/>
    <col min="19" max="19" width="4" style="8" customWidth="1"/>
    <col min="20" max="20" width="5" style="8" customWidth="1"/>
    <col min="21" max="21" width="7" style="8" customWidth="1"/>
    <col min="22" max="22" width="4" style="8" customWidth="1"/>
    <col min="23" max="23" width="5.77734375" style="8" customWidth="1"/>
    <col min="24" max="24" width="4" style="8" customWidth="1"/>
    <col min="25" max="25" width="4.88671875" style="8" customWidth="1"/>
    <col min="26" max="28" width="4" style="8" customWidth="1"/>
    <col min="29" max="29" width="7.109375" style="8" customWidth="1"/>
    <col min="30" max="30" width="9.44140625" style="8" customWidth="1"/>
    <col min="31" max="31" width="11.6640625" style="8" customWidth="1"/>
    <col min="32" max="32" width="9" style="8" customWidth="1"/>
    <col min="33" max="33" width="12.21875" style="8" customWidth="1"/>
    <col min="34" max="40" width="9" style="8" customWidth="1"/>
    <col min="41" max="16384" width="9" style="8"/>
  </cols>
  <sheetData>
    <row r="1" spans="1:36">
      <c r="AE1" s="16"/>
    </row>
    <row r="2" spans="1:36" ht="44.4" customHeight="1">
      <c r="A2" s="1044" t="s">
        <v>60</v>
      </c>
      <c r="B2" s="1044"/>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277"/>
      <c r="AE2" s="53"/>
      <c r="AF2" s="53"/>
      <c r="AG2" s="8" t="s">
        <v>158</v>
      </c>
    </row>
    <row r="3" spans="1:36" ht="15.6" customHeight="1" thickBot="1">
      <c r="A3" s="1044" t="s">
        <v>492</v>
      </c>
      <c r="B3" s="1044"/>
      <c r="C3" s="1044"/>
      <c r="D3" s="1044"/>
      <c r="E3" s="1044"/>
      <c r="F3" s="1044"/>
      <c r="G3" s="1044"/>
      <c r="H3" s="1044"/>
      <c r="I3" s="1044"/>
      <c r="J3" s="1044"/>
      <c r="K3" s="1044"/>
      <c r="L3" s="1044"/>
      <c r="M3" s="1044"/>
      <c r="N3" s="1044"/>
      <c r="O3" s="1044"/>
      <c r="P3" s="1044"/>
      <c r="Q3" s="1044"/>
      <c r="R3" s="1044"/>
      <c r="S3" s="1044"/>
      <c r="T3" s="1044"/>
      <c r="U3" s="1044"/>
      <c r="V3" s="1044"/>
      <c r="W3" s="1044"/>
      <c r="X3" s="1044"/>
      <c r="Y3" s="1044"/>
      <c r="Z3" s="1044"/>
      <c r="AA3" s="1044"/>
      <c r="AB3" s="1044"/>
      <c r="AC3" s="1044"/>
      <c r="AD3" s="277"/>
      <c r="AE3" s="53"/>
      <c r="AF3" s="53"/>
      <c r="AG3" s="8" t="s">
        <v>159</v>
      </c>
      <c r="AJ3" s="8" t="s">
        <v>322</v>
      </c>
    </row>
    <row r="4" spans="1:36" ht="36" customHeight="1">
      <c r="A4" s="14"/>
      <c r="B4" s="1045" t="s">
        <v>667</v>
      </c>
      <c r="C4" s="1046"/>
      <c r="D4" s="1046"/>
      <c r="E4" s="1046"/>
      <c r="F4" s="1046"/>
      <c r="G4" s="1046"/>
      <c r="H4" s="1046"/>
      <c r="I4" s="1046"/>
      <c r="J4" s="1046"/>
      <c r="K4" s="1046"/>
      <c r="L4" s="1046"/>
      <c r="M4" s="1046"/>
      <c r="N4" s="1046"/>
      <c r="O4" s="1047"/>
      <c r="P4" s="14"/>
      <c r="Q4" s="14"/>
      <c r="R4" s="14"/>
      <c r="S4" s="14"/>
      <c r="T4" s="14"/>
      <c r="U4" s="14"/>
      <c r="V4" s="14"/>
      <c r="W4" s="14"/>
      <c r="X4" s="14"/>
      <c r="Y4" s="32"/>
      <c r="Z4" s="14"/>
      <c r="AB4" s="183"/>
      <c r="AC4" s="182" t="s">
        <v>675</v>
      </c>
      <c r="AD4" s="292" t="s">
        <v>674</v>
      </c>
      <c r="AE4" s="169"/>
      <c r="AF4" s="169"/>
      <c r="AG4" s="8" t="s">
        <v>160</v>
      </c>
      <c r="AJ4" s="33" t="s">
        <v>323</v>
      </c>
    </row>
    <row r="5" spans="1:36" ht="30.6" customHeight="1">
      <c r="B5" s="1048"/>
      <c r="C5" s="1049"/>
      <c r="D5" s="1049"/>
      <c r="E5" s="1049"/>
      <c r="F5" s="1049"/>
      <c r="G5" s="1049"/>
      <c r="H5" s="1049"/>
      <c r="I5" s="1049"/>
      <c r="J5" s="1049"/>
      <c r="K5" s="1049"/>
      <c r="L5" s="1049"/>
      <c r="M5" s="1049"/>
      <c r="N5" s="1049"/>
      <c r="O5" s="1050"/>
      <c r="Q5" s="34" t="s">
        <v>369</v>
      </c>
      <c r="R5" s="35"/>
      <c r="S5" s="1054" t="s">
        <v>322</v>
      </c>
      <c r="T5" s="1054"/>
      <c r="U5" s="1054"/>
      <c r="V5" s="36"/>
      <c r="W5" s="36"/>
      <c r="X5" s="36"/>
      <c r="Y5" s="36"/>
      <c r="Z5" s="36"/>
      <c r="AA5" s="36"/>
      <c r="AB5" s="36"/>
      <c r="AC5" s="36"/>
      <c r="AD5" s="121"/>
      <c r="AE5" s="31" t="str">
        <f>IF(COUNTIF(S5,"")&gt;=1,"未入力","")</f>
        <v/>
      </c>
      <c r="AF5" s="31"/>
      <c r="AG5" s="8" t="s">
        <v>161</v>
      </c>
      <c r="AJ5" s="8" t="s">
        <v>324</v>
      </c>
    </row>
    <row r="6" spans="1:36" ht="30.75" customHeight="1">
      <c r="A6" s="37"/>
      <c r="B6" s="1048"/>
      <c r="C6" s="1049"/>
      <c r="D6" s="1049"/>
      <c r="E6" s="1049"/>
      <c r="F6" s="1049"/>
      <c r="G6" s="1049"/>
      <c r="H6" s="1049"/>
      <c r="I6" s="1049"/>
      <c r="J6" s="1049"/>
      <c r="K6" s="1049"/>
      <c r="L6" s="1049"/>
      <c r="M6" s="1049"/>
      <c r="N6" s="1049"/>
      <c r="O6" s="1050"/>
      <c r="Q6" s="35" t="s">
        <v>61</v>
      </c>
      <c r="R6" s="35"/>
      <c r="S6" s="1036" t="s">
        <v>515</v>
      </c>
      <c r="T6" s="1036"/>
      <c r="U6" s="1036"/>
      <c r="V6" s="1036"/>
      <c r="W6" s="1036"/>
      <c r="X6" s="1036"/>
      <c r="Y6" s="1036"/>
      <c r="Z6" s="1036"/>
      <c r="AA6" s="1036"/>
      <c r="AB6" s="1036"/>
      <c r="AC6" s="1036"/>
      <c r="AD6" s="79"/>
      <c r="AE6" s="31" t="str">
        <f>IF(COUNTIF(S6,"")&gt;=1,"未入力","")</f>
        <v/>
      </c>
      <c r="AF6" s="31"/>
      <c r="AG6" s="8" t="s">
        <v>167</v>
      </c>
      <c r="AJ6" s="8" t="s">
        <v>299</v>
      </c>
    </row>
    <row r="7" spans="1:36" ht="30.75" customHeight="1" thickBot="1">
      <c r="A7" s="37"/>
      <c r="B7" s="1051"/>
      <c r="C7" s="1052"/>
      <c r="D7" s="1052"/>
      <c r="E7" s="1052"/>
      <c r="F7" s="1052"/>
      <c r="G7" s="1052"/>
      <c r="H7" s="1052"/>
      <c r="I7" s="1052"/>
      <c r="J7" s="1052"/>
      <c r="K7" s="1052"/>
      <c r="L7" s="1052"/>
      <c r="M7" s="1052"/>
      <c r="N7" s="1052"/>
      <c r="O7" s="1053"/>
      <c r="Q7" s="35" t="s">
        <v>150</v>
      </c>
      <c r="R7" s="35"/>
      <c r="S7" s="324" t="s">
        <v>708</v>
      </c>
      <c r="T7" s="324"/>
      <c r="U7" s="324"/>
      <c r="V7" s="324"/>
      <c r="W7" s="324"/>
      <c r="X7" s="324"/>
      <c r="Y7" s="324"/>
      <c r="Z7" s="324"/>
      <c r="AA7" s="324"/>
      <c r="AB7" s="324"/>
      <c r="AC7" s="324"/>
      <c r="AD7" s="79"/>
      <c r="AE7" s="31" t="str">
        <f>IF(COUNTIF(S7,"")&gt;=1,"未入力","")</f>
        <v/>
      </c>
      <c r="AF7" s="31"/>
      <c r="AG7" s="8" t="s">
        <v>166</v>
      </c>
      <c r="AJ7" s="8" t="s">
        <v>325</v>
      </c>
    </row>
    <row r="8" spans="1:36" ht="30.75" customHeight="1">
      <c r="B8" s="8" t="s">
        <v>492</v>
      </c>
      <c r="Q8" s="387" t="s">
        <v>669</v>
      </c>
      <c r="R8" s="387"/>
      <c r="S8" s="324" t="s">
        <v>709</v>
      </c>
      <c r="T8" s="324"/>
      <c r="U8" s="324"/>
      <c r="V8" s="324"/>
      <c r="W8" s="327" t="s">
        <v>670</v>
      </c>
      <c r="X8" s="327"/>
      <c r="Y8" s="1057" t="s">
        <v>516</v>
      </c>
      <c r="Z8" s="1057"/>
      <c r="AA8" s="1057"/>
      <c r="AB8" s="1057"/>
      <c r="AC8" s="1057"/>
      <c r="AD8" s="293"/>
      <c r="AE8" s="31" t="str">
        <f>IF(COUNTA(S8,Y8)&lt;&gt;2,"未入力","")</f>
        <v/>
      </c>
      <c r="AF8" s="31"/>
      <c r="AG8" s="38">
        <v>0</v>
      </c>
      <c r="AH8" s="38" t="s">
        <v>172</v>
      </c>
      <c r="AJ8" s="8" t="s">
        <v>326</v>
      </c>
    </row>
    <row r="9" spans="1:36" ht="45.6" customHeight="1">
      <c r="A9" s="582" t="s">
        <v>465</v>
      </c>
      <c r="B9" s="582"/>
      <c r="C9" s="582"/>
      <c r="D9" s="582"/>
      <c r="E9" s="582"/>
      <c r="F9" s="582"/>
      <c r="G9" s="582"/>
      <c r="H9" s="582"/>
      <c r="I9" s="582"/>
      <c r="J9" s="582"/>
      <c r="K9" s="582"/>
      <c r="L9" s="582"/>
      <c r="M9" s="582"/>
      <c r="N9" s="582"/>
      <c r="O9" s="582"/>
      <c r="P9" s="582"/>
      <c r="Q9" s="582"/>
      <c r="R9" s="582"/>
      <c r="S9" s="582"/>
      <c r="T9" s="582"/>
      <c r="U9" s="582"/>
      <c r="V9" s="582"/>
      <c r="W9" s="582"/>
      <c r="X9" s="582"/>
      <c r="Y9" s="582"/>
      <c r="Z9" s="582"/>
      <c r="AA9" s="582"/>
      <c r="AB9" s="582"/>
      <c r="AC9" s="582"/>
      <c r="AD9" s="278"/>
      <c r="AE9" s="31"/>
      <c r="AF9" s="31"/>
      <c r="AG9" s="8">
        <v>1</v>
      </c>
      <c r="AH9" s="38" t="s">
        <v>251</v>
      </c>
      <c r="AJ9" s="8" t="s">
        <v>327</v>
      </c>
    </row>
    <row r="10" spans="1:36" ht="57.75" customHeight="1">
      <c r="A10" s="361" t="s">
        <v>61</v>
      </c>
      <c r="B10" s="362"/>
      <c r="C10" s="1028" t="str">
        <f>S6</f>
        <v>とうきょうホイク園</v>
      </c>
      <c r="D10" s="1029"/>
      <c r="E10" s="1029"/>
      <c r="F10" s="1029"/>
      <c r="G10" s="1029"/>
      <c r="H10" s="1029"/>
      <c r="I10" s="1029"/>
      <c r="J10" s="1029"/>
      <c r="K10" s="1029"/>
      <c r="L10" s="1029"/>
      <c r="M10" s="1029"/>
      <c r="N10" s="1029"/>
      <c r="O10" s="1029"/>
      <c r="P10" s="1029"/>
      <c r="Q10" s="1029"/>
      <c r="R10" s="1029"/>
      <c r="S10" s="1029"/>
      <c r="T10" s="1029"/>
      <c r="U10" s="1029"/>
      <c r="V10" s="1029"/>
      <c r="W10" s="1029"/>
      <c r="X10" s="1029"/>
      <c r="Y10" s="1029"/>
      <c r="Z10" s="1029"/>
      <c r="AA10" s="1029"/>
      <c r="AB10" s="1029"/>
      <c r="AC10" s="1030"/>
      <c r="AD10" s="294"/>
      <c r="AE10" s="31" t="str">
        <f>IF(COUNTIF(C10,"")&gt;=1,"未入力","")</f>
        <v/>
      </c>
      <c r="AF10" s="31"/>
      <c r="AG10" s="8">
        <v>2</v>
      </c>
      <c r="AH10" s="38" t="s">
        <v>252</v>
      </c>
      <c r="AJ10" s="8" t="s">
        <v>328</v>
      </c>
    </row>
    <row r="11" spans="1:36" ht="57.75" customHeight="1">
      <c r="A11" s="326" t="s">
        <v>62</v>
      </c>
      <c r="B11" s="327"/>
      <c r="C11" s="326"/>
      <c r="D11" s="327"/>
      <c r="E11" s="321" t="s">
        <v>517</v>
      </c>
      <c r="F11" s="321"/>
      <c r="G11" s="321"/>
      <c r="H11" s="321"/>
      <c r="I11" s="321"/>
      <c r="J11" s="359" t="s">
        <v>63</v>
      </c>
      <c r="K11" s="359"/>
      <c r="L11" s="360"/>
      <c r="M11" s="361" t="s">
        <v>64</v>
      </c>
      <c r="N11" s="362"/>
      <c r="O11" s="362"/>
      <c r="P11" s="363"/>
      <c r="Q11" s="326"/>
      <c r="R11" s="327"/>
      <c r="S11" s="321" t="s">
        <v>160</v>
      </c>
      <c r="T11" s="321"/>
      <c r="U11" s="1">
        <v>20</v>
      </c>
      <c r="V11" s="41" t="s">
        <v>126</v>
      </c>
      <c r="W11" s="1">
        <v>12</v>
      </c>
      <c r="X11" s="41" t="s">
        <v>162</v>
      </c>
      <c r="Y11" s="1">
        <v>1</v>
      </c>
      <c r="Z11" s="41" t="s">
        <v>127</v>
      </c>
      <c r="AA11" s="327"/>
      <c r="AB11" s="327"/>
      <c r="AC11" s="328"/>
      <c r="AD11" s="10"/>
      <c r="AE11" s="31" t="str">
        <f>IF(COUNTIF(E11,"")&gt;=1,"未入力","")</f>
        <v/>
      </c>
      <c r="AF11" s="31" t="str">
        <f>IF(COUNTA(S11,U11,W11,Y11)&lt;&gt;4,"未入力","")</f>
        <v/>
      </c>
      <c r="AG11" s="8">
        <v>3</v>
      </c>
      <c r="AH11" s="38" t="s">
        <v>253</v>
      </c>
      <c r="AJ11" s="8" t="s">
        <v>329</v>
      </c>
    </row>
    <row r="12" spans="1:36" ht="28.5" customHeight="1">
      <c r="A12" s="464" t="s">
        <v>31</v>
      </c>
      <c r="B12" s="465"/>
      <c r="C12" s="40" t="s">
        <v>129</v>
      </c>
      <c r="D12" s="18" t="s">
        <v>518</v>
      </c>
      <c r="E12" s="41" t="s">
        <v>163</v>
      </c>
      <c r="F12" s="1034" t="s">
        <v>519</v>
      </c>
      <c r="G12" s="1034"/>
      <c r="H12" s="362"/>
      <c r="I12" s="362"/>
      <c r="J12" s="362"/>
      <c r="K12" s="362"/>
      <c r="L12" s="362"/>
      <c r="M12" s="362"/>
      <c r="N12" s="362"/>
      <c r="O12" s="362"/>
      <c r="P12" s="362"/>
      <c r="Q12" s="362"/>
      <c r="R12" s="362"/>
      <c r="S12" s="362"/>
      <c r="T12" s="362"/>
      <c r="U12" s="362"/>
      <c r="V12" s="362"/>
      <c r="W12" s="362"/>
      <c r="X12" s="362"/>
      <c r="Y12" s="362"/>
      <c r="Z12" s="362"/>
      <c r="AA12" s="362"/>
      <c r="AB12" s="362"/>
      <c r="AC12" s="363"/>
      <c r="AD12" s="10"/>
      <c r="AE12" s="31" t="str">
        <f>IF(COUNTA(D12,F12)&lt;&gt;2,"未入力","")</f>
        <v/>
      </c>
      <c r="AF12" s="31"/>
      <c r="AG12" s="8">
        <v>4</v>
      </c>
      <c r="AH12" s="38" t="s">
        <v>254</v>
      </c>
      <c r="AJ12" s="8" t="s">
        <v>330</v>
      </c>
    </row>
    <row r="13" spans="1:36" ht="28.5" customHeight="1">
      <c r="A13" s="470"/>
      <c r="B13" s="471"/>
      <c r="C13" s="1035" t="s">
        <v>554</v>
      </c>
      <c r="D13" s="1036"/>
      <c r="E13" s="1036"/>
      <c r="F13" s="1036"/>
      <c r="G13" s="1036"/>
      <c r="H13" s="1036"/>
      <c r="I13" s="1036"/>
      <c r="J13" s="1036"/>
      <c r="K13" s="1036"/>
      <c r="L13" s="1036"/>
      <c r="M13" s="1036"/>
      <c r="N13" s="1036"/>
      <c r="O13" s="1036"/>
      <c r="P13" s="1036"/>
      <c r="Q13" s="1055"/>
      <c r="R13" s="1055"/>
      <c r="S13" s="1055"/>
      <c r="T13" s="1055"/>
      <c r="U13" s="1055"/>
      <c r="V13" s="1055"/>
      <c r="W13" s="1055"/>
      <c r="X13" s="1055"/>
      <c r="Y13" s="1055"/>
      <c r="Z13" s="1055"/>
      <c r="AA13" s="1055"/>
      <c r="AB13" s="1055"/>
      <c r="AC13" s="1056"/>
      <c r="AD13" s="79"/>
      <c r="AE13" s="31" t="str">
        <f>IF(COUNTIF(C13,"")&gt;=1,"未入力","")</f>
        <v/>
      </c>
      <c r="AF13" s="31"/>
      <c r="AG13" s="8">
        <v>5</v>
      </c>
      <c r="AH13" s="38" t="s">
        <v>255</v>
      </c>
      <c r="AJ13" s="8" t="s">
        <v>331</v>
      </c>
    </row>
    <row r="14" spans="1:36" ht="28.5" customHeight="1">
      <c r="A14" s="364" t="s">
        <v>65</v>
      </c>
      <c r="B14" s="366"/>
      <c r="C14" s="606" t="s">
        <v>520</v>
      </c>
      <c r="D14" s="607"/>
      <c r="E14" s="607"/>
      <c r="F14" s="607"/>
      <c r="G14" s="607"/>
      <c r="H14" s="607"/>
      <c r="I14" s="607"/>
      <c r="J14" s="362"/>
      <c r="K14" s="1042"/>
      <c r="L14" s="363"/>
      <c r="M14" s="408" t="s">
        <v>575</v>
      </c>
      <c r="N14" s="409"/>
      <c r="O14" s="409"/>
      <c r="P14" s="908"/>
      <c r="Q14" s="476" t="s">
        <v>164</v>
      </c>
      <c r="R14" s="1024"/>
      <c r="S14" s="1024"/>
      <c r="T14" s="1041" t="s">
        <v>253</v>
      </c>
      <c r="U14" s="1041"/>
      <c r="V14" s="43" t="s">
        <v>555</v>
      </c>
      <c r="W14" s="1041" t="s">
        <v>521</v>
      </c>
      <c r="X14" s="1041"/>
      <c r="Y14" s="43" t="s">
        <v>165</v>
      </c>
      <c r="Z14" s="1041" t="s">
        <v>522</v>
      </c>
      <c r="AA14" s="1041"/>
      <c r="AB14" s="1024"/>
      <c r="AC14" s="1013"/>
      <c r="AD14" s="265"/>
      <c r="AE14" s="31" t="str">
        <f>IF(COUNTIF(C14,"")&gt;=1,"未入力","")</f>
        <v/>
      </c>
      <c r="AF14" s="31" t="str">
        <f>IF(COUNTA(T14,W14,Z14)&lt;&gt;3,"未入力","")</f>
        <v/>
      </c>
      <c r="AG14" s="8">
        <v>6</v>
      </c>
      <c r="AH14" s="38" t="s">
        <v>256</v>
      </c>
      <c r="AJ14" s="8" t="s">
        <v>332</v>
      </c>
    </row>
    <row r="15" spans="1:36" ht="28.5" customHeight="1">
      <c r="A15" s="367"/>
      <c r="B15" s="369"/>
      <c r="C15" s="1035"/>
      <c r="D15" s="1036"/>
      <c r="E15" s="1036"/>
      <c r="F15" s="1036"/>
      <c r="G15" s="1036"/>
      <c r="H15" s="1036"/>
      <c r="I15" s="1036"/>
      <c r="J15" s="1043"/>
      <c r="K15" s="1043"/>
      <c r="L15" s="369"/>
      <c r="M15" s="410"/>
      <c r="N15" s="411"/>
      <c r="O15" s="411"/>
      <c r="P15" s="1027"/>
      <c r="Q15" s="470"/>
      <c r="R15" s="471"/>
      <c r="S15" s="471"/>
      <c r="T15" s="1023"/>
      <c r="U15" s="1023"/>
      <c r="V15" s="44"/>
      <c r="W15" s="1023"/>
      <c r="X15" s="1023"/>
      <c r="Y15" s="44"/>
      <c r="Z15" s="1023"/>
      <c r="AA15" s="1023"/>
      <c r="AB15" s="1024"/>
      <c r="AC15" s="1013"/>
      <c r="AD15" s="265"/>
      <c r="AE15" s="31"/>
      <c r="AF15" s="31"/>
      <c r="AG15" s="8">
        <v>7</v>
      </c>
      <c r="AH15" s="38" t="s">
        <v>257</v>
      </c>
      <c r="AJ15" s="8" t="s">
        <v>333</v>
      </c>
    </row>
    <row r="16" spans="1:36" ht="57.75" customHeight="1">
      <c r="A16" s="593" t="s">
        <v>66</v>
      </c>
      <c r="B16" s="616"/>
      <c r="C16" s="1038" t="s">
        <v>524</v>
      </c>
      <c r="D16" s="1038"/>
      <c r="E16" s="1038"/>
      <c r="F16" s="1038"/>
      <c r="G16" s="1038"/>
      <c r="H16" s="1038"/>
      <c r="I16" s="1038"/>
      <c r="J16" s="1038"/>
      <c r="K16" s="1038"/>
      <c r="L16" s="1038"/>
      <c r="M16" s="1038"/>
      <c r="N16" s="1038"/>
      <c r="O16" s="1038"/>
      <c r="P16" s="1038"/>
      <c r="Q16" s="1038"/>
      <c r="R16" s="1038"/>
      <c r="S16" s="1038"/>
      <c r="T16" s="1038"/>
      <c r="U16" s="1038"/>
      <c r="V16" s="1038"/>
      <c r="W16" s="1038"/>
      <c r="X16" s="1038"/>
      <c r="Y16" s="1038"/>
      <c r="Z16" s="1038"/>
      <c r="AA16" s="1038"/>
      <c r="AB16" s="1038"/>
      <c r="AC16" s="1038"/>
      <c r="AD16" s="79"/>
      <c r="AE16" s="31" t="str">
        <f>IF(COUNTIF(C16,"")&gt;=1,"未入力","")</f>
        <v/>
      </c>
      <c r="AF16" s="31"/>
      <c r="AG16" s="8">
        <v>8</v>
      </c>
      <c r="AH16" s="38" t="s">
        <v>258</v>
      </c>
      <c r="AJ16" s="8" t="s">
        <v>334</v>
      </c>
    </row>
    <row r="17" spans="1:41" ht="57.75" customHeight="1">
      <c r="A17" s="326" t="s">
        <v>67</v>
      </c>
      <c r="B17" s="327"/>
      <c r="C17" s="45"/>
      <c r="D17" s="1006" t="s">
        <v>525</v>
      </c>
      <c r="E17" s="1006"/>
      <c r="F17" s="1006"/>
      <c r="G17" s="1006"/>
      <c r="H17" s="46" t="s">
        <v>68</v>
      </c>
      <c r="I17" s="46"/>
      <c r="J17" s="1006" t="s">
        <v>737</v>
      </c>
      <c r="K17" s="1006"/>
      <c r="L17" s="1006"/>
      <c r="M17" s="1006"/>
      <c r="N17" s="1006"/>
      <c r="O17" s="39" t="s">
        <v>69</v>
      </c>
      <c r="P17" s="327"/>
      <c r="Q17" s="327"/>
      <c r="R17" s="327"/>
      <c r="S17" s="327"/>
      <c r="T17" s="321" t="s">
        <v>167</v>
      </c>
      <c r="U17" s="321"/>
      <c r="V17" s="1039"/>
      <c r="W17" s="1040">
        <v>3</v>
      </c>
      <c r="X17" s="1040"/>
      <c r="Y17" s="39" t="s">
        <v>168</v>
      </c>
      <c r="Z17" s="327"/>
      <c r="AA17" s="327"/>
      <c r="AB17" s="327"/>
      <c r="AC17" s="328"/>
      <c r="AD17" s="10"/>
      <c r="AE17" s="31" t="str">
        <f>IF(COUNTA(D17,J17)&lt;&gt;2,"未入力","")</f>
        <v/>
      </c>
      <c r="AF17" s="31" t="str">
        <f>IF(COUNTA(T17,W17)&lt;&gt;2,"未入力","")</f>
        <v/>
      </c>
      <c r="AG17" s="8">
        <v>9</v>
      </c>
      <c r="AH17" s="38" t="s">
        <v>259</v>
      </c>
      <c r="AJ17" s="8" t="s">
        <v>335</v>
      </c>
    </row>
    <row r="18" spans="1:41" ht="57.75" customHeight="1">
      <c r="A18" s="326" t="s">
        <v>70</v>
      </c>
      <c r="B18" s="327"/>
      <c r="C18" s="1028" t="str">
        <f>S7</f>
        <v>株式会社とうきょう</v>
      </c>
      <c r="D18" s="1029"/>
      <c r="E18" s="1029"/>
      <c r="F18" s="1029"/>
      <c r="G18" s="1029"/>
      <c r="H18" s="1029"/>
      <c r="I18" s="1029"/>
      <c r="J18" s="1029"/>
      <c r="K18" s="1029"/>
      <c r="L18" s="1030"/>
      <c r="M18" s="326" t="s">
        <v>71</v>
      </c>
      <c r="N18" s="327"/>
      <c r="O18" s="327"/>
      <c r="P18" s="328"/>
      <c r="Q18" s="1031" t="s">
        <v>526</v>
      </c>
      <c r="R18" s="1032"/>
      <c r="S18" s="1032"/>
      <c r="T18" s="1032"/>
      <c r="U18" s="1032"/>
      <c r="V18" s="1032"/>
      <c r="W18" s="1032"/>
      <c r="X18" s="1032"/>
      <c r="Y18" s="1032"/>
      <c r="Z18" s="1032"/>
      <c r="AA18" s="1032"/>
      <c r="AB18" s="1032"/>
      <c r="AC18" s="1033"/>
      <c r="AD18" s="276"/>
      <c r="AE18" s="31" t="str">
        <f>IF(COUNTIF(Q18,"")&gt;=1,"未入力","")</f>
        <v/>
      </c>
      <c r="AF18" s="31"/>
      <c r="AG18" s="8">
        <v>10</v>
      </c>
      <c r="AH18" s="16">
        <v>10</v>
      </c>
      <c r="AJ18" s="8" t="s">
        <v>336</v>
      </c>
    </row>
    <row r="19" spans="1:41" ht="28.5" customHeight="1">
      <c r="A19" s="467" t="s">
        <v>72</v>
      </c>
      <c r="B19" s="468"/>
      <c r="C19" s="47" t="s">
        <v>129</v>
      </c>
      <c r="D19" s="18" t="s">
        <v>518</v>
      </c>
      <c r="E19" s="41" t="s">
        <v>163</v>
      </c>
      <c r="F19" s="1034" t="s">
        <v>519</v>
      </c>
      <c r="G19" s="1034"/>
      <c r="H19" s="362"/>
      <c r="I19" s="362"/>
      <c r="J19" s="362"/>
      <c r="K19" s="362"/>
      <c r="L19" s="362"/>
      <c r="M19" s="362"/>
      <c r="N19" s="362"/>
      <c r="O19" s="362"/>
      <c r="P19" s="362"/>
      <c r="Q19" s="362"/>
      <c r="R19" s="362"/>
      <c r="S19" s="362"/>
      <c r="T19" s="362"/>
      <c r="U19" s="362"/>
      <c r="V19" s="362"/>
      <c r="W19" s="362"/>
      <c r="X19" s="362"/>
      <c r="Y19" s="362"/>
      <c r="Z19" s="362"/>
      <c r="AA19" s="362"/>
      <c r="AB19" s="362"/>
      <c r="AC19" s="363"/>
      <c r="AD19" s="10"/>
      <c r="AE19" s="31" t="str">
        <f>IF(COUNTA(D19,F19)&lt;&gt;2,"未入力","")</f>
        <v/>
      </c>
      <c r="AF19" s="31"/>
      <c r="AG19" s="8">
        <v>11</v>
      </c>
      <c r="AH19" s="8">
        <v>11</v>
      </c>
      <c r="AJ19" s="8" t="s">
        <v>394</v>
      </c>
    </row>
    <row r="20" spans="1:41" ht="28.5" customHeight="1">
      <c r="A20" s="467"/>
      <c r="B20" s="468"/>
      <c r="C20" s="1035" t="s">
        <v>579</v>
      </c>
      <c r="D20" s="1036"/>
      <c r="E20" s="1036"/>
      <c r="F20" s="1036"/>
      <c r="G20" s="1036"/>
      <c r="H20" s="1036"/>
      <c r="I20" s="1036"/>
      <c r="J20" s="1036"/>
      <c r="K20" s="1036"/>
      <c r="L20" s="1036"/>
      <c r="M20" s="1036"/>
      <c r="N20" s="1036"/>
      <c r="O20" s="1036"/>
      <c r="P20" s="1036"/>
      <c r="Q20" s="1036"/>
      <c r="R20" s="1036"/>
      <c r="S20" s="1036"/>
      <c r="T20" s="1036"/>
      <c r="U20" s="1036"/>
      <c r="V20" s="1036"/>
      <c r="W20" s="1036"/>
      <c r="X20" s="1036"/>
      <c r="Y20" s="1036"/>
      <c r="Z20" s="1036"/>
      <c r="AA20" s="1036"/>
      <c r="AB20" s="1036"/>
      <c r="AC20" s="1037"/>
      <c r="AD20" s="79"/>
      <c r="AE20" s="31" t="str">
        <f>IF(COUNTBLANK(C20)=0,"","未入力")</f>
        <v/>
      </c>
      <c r="AF20" s="31"/>
      <c r="AG20" s="8">
        <v>12</v>
      </c>
      <c r="AH20" s="8">
        <v>12</v>
      </c>
      <c r="AJ20" s="8" t="s">
        <v>337</v>
      </c>
    </row>
    <row r="21" spans="1:41" ht="28.5" customHeight="1">
      <c r="A21" s="464" t="s">
        <v>556</v>
      </c>
      <c r="B21" s="466"/>
      <c r="C21" s="326" t="s">
        <v>169</v>
      </c>
      <c r="D21" s="327"/>
      <c r="E21" s="329" t="s">
        <v>253</v>
      </c>
      <c r="F21" s="329"/>
      <c r="G21" s="43" t="s">
        <v>165</v>
      </c>
      <c r="H21" s="329" t="s">
        <v>527</v>
      </c>
      <c r="I21" s="329"/>
      <c r="J21" s="43" t="s">
        <v>165</v>
      </c>
      <c r="K21" s="1025" t="s">
        <v>523</v>
      </c>
      <c r="L21" s="1026"/>
      <c r="M21" s="593" t="s">
        <v>566</v>
      </c>
      <c r="N21" s="616"/>
      <c r="O21" s="616"/>
      <c r="P21" s="907"/>
      <c r="Q21" s="1017" t="s">
        <v>710</v>
      </c>
      <c r="R21" s="1018"/>
      <c r="S21" s="1018"/>
      <c r="T21" s="1018"/>
      <c r="U21" s="1018"/>
      <c r="V21" s="1018"/>
      <c r="W21" s="1018"/>
      <c r="X21" s="1018"/>
      <c r="Y21" s="1018"/>
      <c r="Z21" s="1018"/>
      <c r="AA21" s="1018"/>
      <c r="AB21" s="1018"/>
      <c r="AC21" s="1019"/>
      <c r="AD21" s="295"/>
      <c r="AE21" s="31" t="str">
        <f>IF(COUNTA(E21,H21,K21)&lt;&gt;3,"未入力","")</f>
        <v/>
      </c>
      <c r="AF21" s="31" t="str">
        <f>IF(COUNTIF(Q21,"")&gt;=1,"未入力","")</f>
        <v/>
      </c>
      <c r="AG21" s="8">
        <v>13</v>
      </c>
      <c r="AH21" s="8">
        <v>13</v>
      </c>
      <c r="AJ21" s="8" t="s">
        <v>338</v>
      </c>
    </row>
    <row r="22" spans="1:41" ht="28.5" customHeight="1">
      <c r="A22" s="470"/>
      <c r="B22" s="472"/>
      <c r="C22" s="470"/>
      <c r="D22" s="471"/>
      <c r="E22" s="1023"/>
      <c r="F22" s="1023"/>
      <c r="G22" s="44"/>
      <c r="H22" s="1023"/>
      <c r="I22" s="1023"/>
      <c r="J22" s="44"/>
      <c r="K22" s="48"/>
      <c r="L22" s="49"/>
      <c r="M22" s="410"/>
      <c r="N22" s="411"/>
      <c r="O22" s="411"/>
      <c r="P22" s="1027"/>
      <c r="Q22" s="1020"/>
      <c r="R22" s="1021"/>
      <c r="S22" s="1021"/>
      <c r="T22" s="1021"/>
      <c r="U22" s="1021"/>
      <c r="V22" s="1021"/>
      <c r="W22" s="1021"/>
      <c r="X22" s="1021"/>
      <c r="Y22" s="1021"/>
      <c r="Z22" s="1021"/>
      <c r="AA22" s="1021"/>
      <c r="AB22" s="1021"/>
      <c r="AC22" s="1022"/>
      <c r="AD22" s="295"/>
      <c r="AE22" s="31"/>
      <c r="AF22" s="31"/>
      <c r="AG22" s="8">
        <v>14</v>
      </c>
      <c r="AH22" s="8">
        <v>14</v>
      </c>
      <c r="AJ22" s="8" t="s">
        <v>339</v>
      </c>
    </row>
    <row r="23" spans="1:41" ht="57.75" customHeight="1">
      <c r="A23" s="476" t="s">
        <v>38</v>
      </c>
      <c r="B23" s="1024"/>
      <c r="C23" s="476"/>
      <c r="D23" s="1024"/>
      <c r="E23" s="17">
        <v>7</v>
      </c>
      <c r="F23" s="50" t="s">
        <v>170</v>
      </c>
      <c r="G23" s="17" t="s">
        <v>528</v>
      </c>
      <c r="H23" s="50" t="s">
        <v>168</v>
      </c>
      <c r="I23" s="50" t="s">
        <v>171</v>
      </c>
      <c r="J23" s="17">
        <v>21</v>
      </c>
      <c r="K23" s="50" t="s">
        <v>170</v>
      </c>
      <c r="L23" s="17">
        <v>30</v>
      </c>
      <c r="M23" s="50" t="s">
        <v>168</v>
      </c>
      <c r="N23" s="50"/>
      <c r="O23" s="1024" t="s">
        <v>671</v>
      </c>
      <c r="P23" s="327"/>
      <c r="Q23" s="327"/>
      <c r="R23" s="327"/>
      <c r="S23" s="327"/>
      <c r="T23" s="17">
        <v>8</v>
      </c>
      <c r="U23" s="50" t="s">
        <v>170</v>
      </c>
      <c r="V23" s="17">
        <v>30</v>
      </c>
      <c r="W23" s="50" t="s">
        <v>168</v>
      </c>
      <c r="X23" s="50" t="s">
        <v>171</v>
      </c>
      <c r="Y23" s="17">
        <v>21</v>
      </c>
      <c r="Z23" s="50" t="s">
        <v>170</v>
      </c>
      <c r="AA23" s="17">
        <v>30</v>
      </c>
      <c r="AB23" s="50" t="s">
        <v>168</v>
      </c>
      <c r="AC23" s="51"/>
      <c r="AD23" s="7"/>
      <c r="AE23" s="31" t="str">
        <f>IF(COUNTBLANK(E23:L23)=0,"","未入力")</f>
        <v/>
      </c>
      <c r="AF23" s="31" t="str">
        <f>IF(COUNTBLANK(T23:AA23)=0,"","未入力")</f>
        <v/>
      </c>
      <c r="AG23" s="8">
        <v>15</v>
      </c>
      <c r="AH23" s="8">
        <v>15</v>
      </c>
      <c r="AJ23" s="8" t="s">
        <v>340</v>
      </c>
      <c r="AL23" s="8">
        <f>IF(L23-G23&lt;0,J23-E23-1,J23-E23)</f>
        <v>14</v>
      </c>
      <c r="AM23" s="8" t="s">
        <v>192</v>
      </c>
      <c r="AN23" s="8">
        <f>IF(L23-G23&lt;0,L23-G23-1,L23-G23)</f>
        <v>30</v>
      </c>
      <c r="AO23" s="8" t="s">
        <v>168</v>
      </c>
    </row>
    <row r="24" spans="1:41" ht="57.75" customHeight="1">
      <c r="A24" s="476" t="s">
        <v>157</v>
      </c>
      <c r="B24" s="1013"/>
      <c r="C24" s="1014" t="s">
        <v>672</v>
      </c>
      <c r="D24" s="1015"/>
      <c r="E24" s="1015"/>
      <c r="F24" s="1015"/>
      <c r="G24" s="1015"/>
      <c r="H24" s="1015"/>
      <c r="I24" s="1015"/>
      <c r="J24" s="1015"/>
      <c r="K24" s="1015"/>
      <c r="L24" s="1015"/>
      <c r="M24" s="1015"/>
      <c r="N24" s="1015"/>
      <c r="O24" s="1015"/>
      <c r="P24" s="1015"/>
      <c r="Q24" s="1015"/>
      <c r="R24" s="1015"/>
      <c r="S24" s="1015"/>
      <c r="T24" s="1015"/>
      <c r="U24" s="1015"/>
      <c r="V24" s="1015"/>
      <c r="W24" s="1015"/>
      <c r="X24" s="1015"/>
      <c r="Y24" s="1015"/>
      <c r="Z24" s="1015"/>
      <c r="AA24" s="1015"/>
      <c r="AB24" s="1015"/>
      <c r="AC24" s="1016"/>
      <c r="AD24" s="84"/>
      <c r="AE24" s="31" t="str">
        <f>IF(COUNTIF(C24,"")&gt;=1,"未入力","")</f>
        <v/>
      </c>
      <c r="AF24" s="31"/>
      <c r="AG24" s="8">
        <v>16</v>
      </c>
      <c r="AH24" s="8">
        <v>16</v>
      </c>
      <c r="AJ24" s="8" t="s">
        <v>341</v>
      </c>
    </row>
    <row r="25" spans="1:41" ht="48" customHeight="1">
      <c r="A25" s="863" t="s">
        <v>838</v>
      </c>
      <c r="B25" s="627"/>
      <c r="C25" s="52"/>
      <c r="D25" s="321" t="s">
        <v>174</v>
      </c>
      <c r="E25" s="321"/>
      <c r="F25" s="321"/>
      <c r="G25" s="321"/>
      <c r="H25" s="321"/>
      <c r="I25" s="327" t="s">
        <v>184</v>
      </c>
      <c r="J25" s="327"/>
      <c r="K25" s="327"/>
      <c r="L25" s="327"/>
      <c r="M25" s="327"/>
      <c r="N25" s="327"/>
      <c r="O25" s="327"/>
      <c r="P25" s="327"/>
      <c r="Q25" s="327"/>
      <c r="R25" s="327"/>
      <c r="S25" s="327"/>
      <c r="T25" s="327"/>
      <c r="U25" s="327"/>
      <c r="V25" s="327"/>
      <c r="W25" s="327"/>
      <c r="X25" s="327"/>
      <c r="Y25" s="327"/>
      <c r="Z25" s="327"/>
      <c r="AA25" s="327"/>
      <c r="AB25" s="327"/>
      <c r="AC25" s="328"/>
      <c r="AD25" s="10"/>
      <c r="AE25" s="31" t="str">
        <f>IF(COUNTIF(D25,"")&gt;=1,"未入力","")</f>
        <v/>
      </c>
      <c r="AF25" s="31"/>
      <c r="AG25" s="8">
        <v>17</v>
      </c>
      <c r="AH25" s="8">
        <v>17</v>
      </c>
      <c r="AJ25" s="8" t="s">
        <v>342</v>
      </c>
      <c r="AK25" s="8" t="s">
        <v>173</v>
      </c>
    </row>
    <row r="26" spans="1:41" ht="21" customHeight="1">
      <c r="A26" s="361" t="s">
        <v>673</v>
      </c>
      <c r="B26" s="363"/>
      <c r="C26" s="1003" t="s">
        <v>73</v>
      </c>
      <c r="D26" s="1004"/>
      <c r="E26" s="1004"/>
      <c r="F26" s="1004"/>
      <c r="G26" s="1003" t="s">
        <v>132</v>
      </c>
      <c r="H26" s="1004"/>
      <c r="I26" s="1004"/>
      <c r="J26" s="1005"/>
      <c r="K26" s="1010" t="s">
        <v>133</v>
      </c>
      <c r="L26" s="1011"/>
      <c r="M26" s="1011"/>
      <c r="N26" s="1011"/>
      <c r="O26" s="1012"/>
      <c r="P26" s="1010" t="s">
        <v>134</v>
      </c>
      <c r="Q26" s="1011"/>
      <c r="R26" s="1011"/>
      <c r="S26" s="1011"/>
      <c r="T26" s="1012"/>
      <c r="U26" s="1010" t="s">
        <v>74</v>
      </c>
      <c r="V26" s="1011"/>
      <c r="W26" s="1011"/>
      <c r="X26" s="1012"/>
      <c r="Y26" s="1003" t="s">
        <v>75</v>
      </c>
      <c r="Z26" s="1004"/>
      <c r="AA26" s="1004"/>
      <c r="AB26" s="1004"/>
      <c r="AC26" s="1005"/>
      <c r="AD26" s="286"/>
      <c r="AE26" s="31"/>
      <c r="AF26" s="31"/>
      <c r="AG26" s="8">
        <v>18</v>
      </c>
      <c r="AH26" s="8">
        <v>18</v>
      </c>
      <c r="AJ26" s="8" t="s">
        <v>343</v>
      </c>
      <c r="AK26" s="8" t="s">
        <v>174</v>
      </c>
    </row>
    <row r="27" spans="1:41" ht="46.5" customHeight="1">
      <c r="A27" s="367"/>
      <c r="B27" s="369"/>
      <c r="C27" s="45"/>
      <c r="D27" s="1006">
        <v>10</v>
      </c>
      <c r="E27" s="329"/>
      <c r="F27" s="50" t="s">
        <v>76</v>
      </c>
      <c r="G27" s="45"/>
      <c r="H27" s="1006">
        <v>10</v>
      </c>
      <c r="I27" s="329"/>
      <c r="J27" s="50" t="s">
        <v>76</v>
      </c>
      <c r="K27" s="45"/>
      <c r="L27" s="1006">
        <v>10</v>
      </c>
      <c r="M27" s="329"/>
      <c r="N27" s="329"/>
      <c r="O27" s="50" t="s">
        <v>76</v>
      </c>
      <c r="P27" s="45"/>
      <c r="Q27" s="1006"/>
      <c r="R27" s="329"/>
      <c r="S27" s="327" t="s">
        <v>76</v>
      </c>
      <c r="T27" s="328"/>
      <c r="U27" s="45"/>
      <c r="V27" s="1006">
        <v>5</v>
      </c>
      <c r="W27" s="329"/>
      <c r="X27" s="50" t="s">
        <v>76</v>
      </c>
      <c r="Y27" s="45"/>
      <c r="Z27" s="1007">
        <f>D27+H27+L27+Q27+V27</f>
        <v>35</v>
      </c>
      <c r="AA27" s="327"/>
      <c r="AB27" s="327"/>
      <c r="AC27" s="51" t="s">
        <v>76</v>
      </c>
      <c r="AD27" s="7"/>
      <c r="AE27" s="31"/>
      <c r="AF27" s="31"/>
      <c r="AG27" s="8">
        <v>19</v>
      </c>
      <c r="AH27" s="8">
        <v>19</v>
      </c>
      <c r="AJ27" s="8" t="s">
        <v>344</v>
      </c>
      <c r="AK27" s="8" t="s">
        <v>175</v>
      </c>
    </row>
    <row r="28" spans="1:41" ht="21" customHeight="1">
      <c r="A28" s="464" t="str">
        <f>AC4&amp;"の契約児童数"</f>
        <v>令和7年10月1日の契約児童数</v>
      </c>
      <c r="B28" s="363"/>
      <c r="C28" s="1003" t="s">
        <v>73</v>
      </c>
      <c r="D28" s="1004"/>
      <c r="E28" s="1004"/>
      <c r="F28" s="1004"/>
      <c r="G28" s="1003" t="s">
        <v>77</v>
      </c>
      <c r="H28" s="1004"/>
      <c r="I28" s="1004"/>
      <c r="J28" s="1005"/>
      <c r="K28" s="1008" t="s">
        <v>78</v>
      </c>
      <c r="L28" s="1008"/>
      <c r="M28" s="1008"/>
      <c r="N28" s="1008"/>
      <c r="O28" s="1009"/>
      <c r="P28" s="1003" t="s">
        <v>79</v>
      </c>
      <c r="Q28" s="1004"/>
      <c r="R28" s="1004"/>
      <c r="S28" s="1004"/>
      <c r="T28" s="1005"/>
      <c r="U28" s="1010" t="s">
        <v>74</v>
      </c>
      <c r="V28" s="1011"/>
      <c r="W28" s="1011"/>
      <c r="X28" s="1012"/>
      <c r="Y28" s="1003" t="s">
        <v>75</v>
      </c>
      <c r="Z28" s="1004"/>
      <c r="AA28" s="1004"/>
      <c r="AB28" s="1004"/>
      <c r="AC28" s="1005"/>
      <c r="AD28" s="286"/>
      <c r="AE28" s="31"/>
      <c r="AF28" s="31"/>
      <c r="AG28" s="8">
        <v>20</v>
      </c>
      <c r="AH28" s="8">
        <v>20</v>
      </c>
      <c r="AJ28" s="8" t="s">
        <v>345</v>
      </c>
      <c r="AK28" s="8" t="s">
        <v>176</v>
      </c>
    </row>
    <row r="29" spans="1:41" ht="46.5" customHeight="1">
      <c r="A29" s="367"/>
      <c r="B29" s="369"/>
      <c r="C29" s="45"/>
      <c r="D29" s="1006">
        <v>10</v>
      </c>
      <c r="E29" s="329"/>
      <c r="F29" s="50" t="s">
        <v>76</v>
      </c>
      <c r="G29" s="45"/>
      <c r="H29" s="1006">
        <v>8</v>
      </c>
      <c r="I29" s="329"/>
      <c r="J29" s="50" t="s">
        <v>76</v>
      </c>
      <c r="K29" s="45"/>
      <c r="L29" s="1006">
        <v>6</v>
      </c>
      <c r="M29" s="329"/>
      <c r="N29" s="329"/>
      <c r="O29" s="50" t="s">
        <v>76</v>
      </c>
      <c r="P29" s="45"/>
      <c r="Q29" s="1006"/>
      <c r="R29" s="329"/>
      <c r="S29" s="327" t="s">
        <v>76</v>
      </c>
      <c r="T29" s="328"/>
      <c r="U29" s="45"/>
      <c r="V29" s="1006">
        <v>2</v>
      </c>
      <c r="W29" s="329"/>
      <c r="X29" s="50" t="s">
        <v>76</v>
      </c>
      <c r="Y29" s="45"/>
      <c r="Z29" s="1007">
        <f>D29+H29+L29+Q29+V29</f>
        <v>26</v>
      </c>
      <c r="AA29" s="327"/>
      <c r="AB29" s="327"/>
      <c r="AC29" s="51" t="s">
        <v>76</v>
      </c>
      <c r="AD29" s="7"/>
      <c r="AE29" s="31"/>
      <c r="AF29" s="31"/>
      <c r="AG29" s="8">
        <v>21</v>
      </c>
      <c r="AH29" s="8">
        <v>21</v>
      </c>
      <c r="AJ29" s="8" t="s">
        <v>346</v>
      </c>
      <c r="AK29" s="8" t="s">
        <v>177</v>
      </c>
    </row>
    <row r="30" spans="1:41" ht="21" customHeight="1">
      <c r="A30" s="584" t="s">
        <v>687</v>
      </c>
      <c r="B30" s="990"/>
      <c r="C30" s="1003" t="s">
        <v>73</v>
      </c>
      <c r="D30" s="1004"/>
      <c r="E30" s="1004"/>
      <c r="F30" s="1004"/>
      <c r="G30" s="1003" t="s">
        <v>77</v>
      </c>
      <c r="H30" s="1004"/>
      <c r="I30" s="1004"/>
      <c r="J30" s="1005"/>
      <c r="K30" s="1008" t="s">
        <v>78</v>
      </c>
      <c r="L30" s="1008"/>
      <c r="M30" s="1008"/>
      <c r="N30" s="1008"/>
      <c r="O30" s="1009"/>
      <c r="P30" s="1003" t="s">
        <v>79</v>
      </c>
      <c r="Q30" s="1004"/>
      <c r="R30" s="1004"/>
      <c r="S30" s="1004"/>
      <c r="T30" s="1005"/>
      <c r="U30" s="1010" t="s">
        <v>74</v>
      </c>
      <c r="V30" s="1011"/>
      <c r="W30" s="1011"/>
      <c r="X30" s="1012"/>
      <c r="Y30" s="1003" t="s">
        <v>75</v>
      </c>
      <c r="Z30" s="1004"/>
      <c r="AA30" s="1004"/>
      <c r="AB30" s="1004"/>
      <c r="AC30" s="1005"/>
      <c r="AD30" s="286"/>
      <c r="AE30" s="31"/>
      <c r="AF30" s="31"/>
      <c r="AG30" s="8">
        <v>22</v>
      </c>
      <c r="AH30" s="8">
        <v>22</v>
      </c>
      <c r="AJ30" s="8" t="s">
        <v>347</v>
      </c>
      <c r="AK30" s="8" t="s">
        <v>178</v>
      </c>
    </row>
    <row r="31" spans="1:41" ht="67.5" customHeight="1">
      <c r="A31" s="991"/>
      <c r="B31" s="993"/>
      <c r="C31" s="45"/>
      <c r="D31" s="1006">
        <v>8</v>
      </c>
      <c r="E31" s="1006"/>
      <c r="F31" s="50" t="s">
        <v>76</v>
      </c>
      <c r="G31" s="45"/>
      <c r="H31" s="1006">
        <v>6</v>
      </c>
      <c r="I31" s="1006"/>
      <c r="J31" s="50" t="s">
        <v>76</v>
      </c>
      <c r="K31" s="45"/>
      <c r="L31" s="1006">
        <v>4</v>
      </c>
      <c r="M31" s="1006"/>
      <c r="N31" s="1006"/>
      <c r="O31" s="50" t="s">
        <v>76</v>
      </c>
      <c r="P31" s="45"/>
      <c r="Q31" s="1006"/>
      <c r="R31" s="1006"/>
      <c r="S31" s="327" t="s">
        <v>76</v>
      </c>
      <c r="T31" s="328"/>
      <c r="U31" s="45"/>
      <c r="V31" s="1006"/>
      <c r="W31" s="1006"/>
      <c r="X31" s="50" t="s">
        <v>76</v>
      </c>
      <c r="Y31" s="45"/>
      <c r="Z31" s="1007">
        <f>D31+H31+L31+Q31+V31</f>
        <v>18</v>
      </c>
      <c r="AA31" s="327"/>
      <c r="AB31" s="327"/>
      <c r="AC31" s="51" t="s">
        <v>76</v>
      </c>
      <c r="AD31" s="7"/>
      <c r="AE31" s="31"/>
      <c r="AF31" s="31"/>
      <c r="AG31" s="8">
        <v>23</v>
      </c>
      <c r="AH31" s="8">
        <v>23</v>
      </c>
      <c r="AJ31" s="8" t="s">
        <v>348</v>
      </c>
      <c r="AK31" s="8" t="s">
        <v>179</v>
      </c>
    </row>
    <row r="32" spans="1:41" ht="41.25" customHeight="1">
      <c r="A32" s="1000" t="s">
        <v>306</v>
      </c>
      <c r="B32" s="1000"/>
      <c r="C32" s="1000"/>
      <c r="D32" s="1000"/>
      <c r="E32" s="1000"/>
      <c r="F32" s="1000"/>
      <c r="G32" s="1000"/>
      <c r="H32" s="1000"/>
      <c r="I32" s="1000"/>
      <c r="J32" s="1000"/>
      <c r="K32" s="1000"/>
      <c r="L32" s="1000"/>
      <c r="M32" s="1000"/>
      <c r="N32" s="1000"/>
      <c r="O32" s="1000"/>
      <c r="P32" s="1000"/>
      <c r="Q32" s="1000"/>
      <c r="R32" s="1000"/>
      <c r="S32" s="1000"/>
      <c r="T32" s="1000"/>
      <c r="U32" s="1000"/>
      <c r="V32" s="1000"/>
      <c r="W32" s="1000"/>
      <c r="X32" s="1000"/>
      <c r="Y32" s="1000"/>
      <c r="Z32" s="1000"/>
      <c r="AA32" s="1000"/>
      <c r="AB32" s="1000"/>
      <c r="AC32" s="1000"/>
      <c r="AD32" s="296"/>
      <c r="AE32" s="31"/>
      <c r="AF32" s="31"/>
      <c r="AG32" s="8">
        <v>24</v>
      </c>
      <c r="AH32" s="8">
        <v>24</v>
      </c>
      <c r="AJ32" s="8" t="s">
        <v>349</v>
      </c>
      <c r="AK32" s="8" t="s">
        <v>180</v>
      </c>
    </row>
    <row r="33" spans="1:47" ht="33" customHeight="1">
      <c r="A33" s="582" t="s">
        <v>466</v>
      </c>
      <c r="B33" s="582"/>
      <c r="C33" s="582"/>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278"/>
      <c r="AE33" s="170"/>
      <c r="AF33" s="53"/>
      <c r="AG33" s="8">
        <v>25</v>
      </c>
      <c r="AH33" s="8">
        <v>25</v>
      </c>
      <c r="AJ33" s="8" t="s">
        <v>350</v>
      </c>
      <c r="AK33" s="8" t="s">
        <v>181</v>
      </c>
    </row>
    <row r="34" spans="1:47" ht="53.25" customHeight="1">
      <c r="A34" s="1001" t="str">
        <f>AC4&amp;"の児童の状況"</f>
        <v>令和7年10月1日の児童の状況</v>
      </c>
      <c r="B34" s="963" t="str">
        <f>AC4&amp;"に
契約している児童の
日単位でみた契約時間数"</f>
        <v>令和7年10月1日に
契約している児童の
日単位でみた契約時間数</v>
      </c>
      <c r="C34" s="964"/>
      <c r="D34" s="964"/>
      <c r="E34" s="964"/>
      <c r="F34" s="964"/>
      <c r="G34" s="964" t="s">
        <v>73</v>
      </c>
      <c r="H34" s="964"/>
      <c r="I34" s="964"/>
      <c r="J34" s="1002" t="s">
        <v>77</v>
      </c>
      <c r="K34" s="1002"/>
      <c r="L34" s="1002"/>
      <c r="M34" s="964" t="s">
        <v>78</v>
      </c>
      <c r="N34" s="964"/>
      <c r="O34" s="964"/>
      <c r="P34" s="964"/>
      <c r="Q34" s="964" t="s">
        <v>79</v>
      </c>
      <c r="R34" s="964"/>
      <c r="S34" s="964"/>
      <c r="T34" s="964"/>
      <c r="U34" s="964" t="s">
        <v>80</v>
      </c>
      <c r="V34" s="964"/>
      <c r="W34" s="964"/>
      <c r="X34" s="964" t="s">
        <v>81</v>
      </c>
      <c r="Y34" s="964"/>
      <c r="Z34" s="964"/>
      <c r="AA34" s="964" t="s">
        <v>82</v>
      </c>
      <c r="AB34" s="964"/>
      <c r="AC34" s="964"/>
      <c r="AD34" s="286"/>
      <c r="AE34" s="170"/>
      <c r="AF34" s="53"/>
      <c r="AG34" s="8">
        <v>26</v>
      </c>
      <c r="AH34" s="8">
        <v>26</v>
      </c>
      <c r="AJ34" s="8" t="s">
        <v>351</v>
      </c>
      <c r="AK34" s="8" t="s">
        <v>182</v>
      </c>
    </row>
    <row r="35" spans="1:47" ht="18.75" customHeight="1">
      <c r="A35" s="331"/>
      <c r="B35" s="988" t="s">
        <v>542</v>
      </c>
      <c r="C35" s="989"/>
      <c r="D35" s="989"/>
      <c r="E35" s="989"/>
      <c r="F35" s="990"/>
      <c r="G35" s="974">
        <v>2</v>
      </c>
      <c r="H35" s="994"/>
      <c r="I35" s="995"/>
      <c r="J35" s="974"/>
      <c r="K35" s="994"/>
      <c r="L35" s="995"/>
      <c r="M35" s="996">
        <v>1</v>
      </c>
      <c r="N35" s="996"/>
      <c r="O35" s="997"/>
      <c r="P35" s="997"/>
      <c r="Q35" s="996"/>
      <c r="R35" s="996"/>
      <c r="S35" s="997"/>
      <c r="T35" s="997"/>
      <c r="U35" s="974">
        <v>1</v>
      </c>
      <c r="V35" s="975"/>
      <c r="W35" s="976"/>
      <c r="X35" s="974"/>
      <c r="Y35" s="975"/>
      <c r="Z35" s="976"/>
      <c r="AA35" s="998">
        <f>G35+J35+M35+Q35+U35+X35</f>
        <v>4</v>
      </c>
      <c r="AB35" s="999"/>
      <c r="AC35" s="999"/>
      <c r="AD35" s="297"/>
      <c r="AE35" s="53" t="s">
        <v>480</v>
      </c>
      <c r="AF35" s="31" t="str">
        <f>IF(D29=G51,"一致","不一致")</f>
        <v>一致</v>
      </c>
      <c r="AG35" s="8">
        <v>27</v>
      </c>
      <c r="AH35" s="8">
        <v>27</v>
      </c>
      <c r="AJ35" s="8" t="s">
        <v>352</v>
      </c>
      <c r="AK35" s="8" t="s">
        <v>183</v>
      </c>
    </row>
    <row r="36" spans="1:47" ht="18.75" customHeight="1">
      <c r="A36" s="331"/>
      <c r="B36" s="991"/>
      <c r="C36" s="992"/>
      <c r="D36" s="992"/>
      <c r="E36" s="992"/>
      <c r="F36" s="993"/>
      <c r="G36" s="979"/>
      <c r="H36" s="980"/>
      <c r="I36" s="981"/>
      <c r="J36" s="979"/>
      <c r="K36" s="980"/>
      <c r="L36" s="981"/>
      <c r="M36" s="979"/>
      <c r="N36" s="980"/>
      <c r="O36" s="980"/>
      <c r="P36" s="981"/>
      <c r="Q36" s="979"/>
      <c r="R36" s="980"/>
      <c r="S36" s="980"/>
      <c r="T36" s="981"/>
      <c r="U36" s="982"/>
      <c r="V36" s="983"/>
      <c r="W36" s="984"/>
      <c r="X36" s="982"/>
      <c r="Y36" s="983"/>
      <c r="Z36" s="984"/>
      <c r="AA36" s="985">
        <f>SUM(G36:Z36)</f>
        <v>0</v>
      </c>
      <c r="AB36" s="986"/>
      <c r="AC36" s="987"/>
      <c r="AD36" s="298"/>
      <c r="AE36" s="53" t="s">
        <v>481</v>
      </c>
      <c r="AF36" s="31" t="str">
        <f>IF(H29=J51,"一致","不一致")</f>
        <v>一致</v>
      </c>
      <c r="AG36" s="8">
        <v>28</v>
      </c>
      <c r="AH36" s="8">
        <v>28</v>
      </c>
      <c r="AJ36" s="8" t="s">
        <v>353</v>
      </c>
    </row>
    <row r="37" spans="1:47" ht="18.75" customHeight="1">
      <c r="A37" s="331"/>
      <c r="B37" s="988" t="s">
        <v>543</v>
      </c>
      <c r="C37" s="989"/>
      <c r="D37" s="989"/>
      <c r="E37" s="989"/>
      <c r="F37" s="990"/>
      <c r="G37" s="974">
        <v>2</v>
      </c>
      <c r="H37" s="994"/>
      <c r="I37" s="995"/>
      <c r="J37" s="974"/>
      <c r="K37" s="994"/>
      <c r="L37" s="995"/>
      <c r="M37" s="996">
        <v>1</v>
      </c>
      <c r="N37" s="996"/>
      <c r="O37" s="997"/>
      <c r="P37" s="997"/>
      <c r="Q37" s="996"/>
      <c r="R37" s="996"/>
      <c r="S37" s="997"/>
      <c r="T37" s="997"/>
      <c r="U37" s="974"/>
      <c r="V37" s="975"/>
      <c r="W37" s="976"/>
      <c r="X37" s="974">
        <v>1</v>
      </c>
      <c r="Y37" s="975"/>
      <c r="Z37" s="976"/>
      <c r="AA37" s="998">
        <f>G37+J37+M37+Q37+U37+X37</f>
        <v>4</v>
      </c>
      <c r="AB37" s="999"/>
      <c r="AC37" s="999"/>
      <c r="AD37" s="297"/>
      <c r="AE37" s="53" t="s">
        <v>482</v>
      </c>
      <c r="AF37" s="31" t="str">
        <f>IF(L29=M51,"一致","不一致")</f>
        <v>一致</v>
      </c>
      <c r="AG37" s="8">
        <v>29</v>
      </c>
      <c r="AH37" s="8">
        <v>29</v>
      </c>
      <c r="AJ37" s="8" t="s">
        <v>354</v>
      </c>
    </row>
    <row r="38" spans="1:47" ht="18.75" customHeight="1">
      <c r="A38" s="331"/>
      <c r="B38" s="991"/>
      <c r="C38" s="992"/>
      <c r="D38" s="992"/>
      <c r="E38" s="992"/>
      <c r="F38" s="993"/>
      <c r="G38" s="979"/>
      <c r="H38" s="980"/>
      <c r="I38" s="981"/>
      <c r="J38" s="979"/>
      <c r="K38" s="980"/>
      <c r="L38" s="981"/>
      <c r="M38" s="979"/>
      <c r="N38" s="980"/>
      <c r="O38" s="980"/>
      <c r="P38" s="981"/>
      <c r="Q38" s="979"/>
      <c r="R38" s="980"/>
      <c r="S38" s="980"/>
      <c r="T38" s="981"/>
      <c r="U38" s="982"/>
      <c r="V38" s="983"/>
      <c r="W38" s="984"/>
      <c r="X38" s="982"/>
      <c r="Y38" s="983"/>
      <c r="Z38" s="984"/>
      <c r="AA38" s="985">
        <f t="shared" ref="AA38:AA50" si="0">SUM(G38:Z38)</f>
        <v>0</v>
      </c>
      <c r="AB38" s="986"/>
      <c r="AC38" s="987"/>
      <c r="AD38" s="298"/>
      <c r="AE38" s="53" t="s">
        <v>483</v>
      </c>
      <c r="AF38" s="31" t="str">
        <f>IF(Q29=Q51,"一致","不一致")</f>
        <v>一致</v>
      </c>
      <c r="AG38" s="8">
        <v>30</v>
      </c>
      <c r="AH38" s="8">
        <v>30</v>
      </c>
      <c r="AJ38" s="8" t="s">
        <v>355</v>
      </c>
    </row>
    <row r="39" spans="1:47" ht="18.75" customHeight="1">
      <c r="A39" s="331"/>
      <c r="B39" s="988" t="s">
        <v>83</v>
      </c>
      <c r="C39" s="989"/>
      <c r="D39" s="989"/>
      <c r="E39" s="989"/>
      <c r="F39" s="990"/>
      <c r="G39" s="974">
        <v>2</v>
      </c>
      <c r="H39" s="994"/>
      <c r="I39" s="995"/>
      <c r="J39" s="974"/>
      <c r="K39" s="994"/>
      <c r="L39" s="995"/>
      <c r="M39" s="996">
        <v>1</v>
      </c>
      <c r="N39" s="996"/>
      <c r="O39" s="997"/>
      <c r="P39" s="997"/>
      <c r="Q39" s="996"/>
      <c r="R39" s="996"/>
      <c r="S39" s="997"/>
      <c r="T39" s="997"/>
      <c r="U39" s="974"/>
      <c r="V39" s="975"/>
      <c r="W39" s="976"/>
      <c r="X39" s="974"/>
      <c r="Y39" s="975"/>
      <c r="Z39" s="976"/>
      <c r="AA39" s="965">
        <f t="shared" si="0"/>
        <v>3</v>
      </c>
      <c r="AB39" s="977"/>
      <c r="AC39" s="978"/>
      <c r="AD39" s="299"/>
      <c r="AE39" s="53" t="s">
        <v>484</v>
      </c>
      <c r="AF39" s="31" t="str">
        <f>IF(V29=AL49,"一致","不一致")</f>
        <v>一致</v>
      </c>
      <c r="AG39" s="8">
        <v>31</v>
      </c>
      <c r="AH39" s="8">
        <v>31</v>
      </c>
      <c r="AJ39" s="8" t="s">
        <v>356</v>
      </c>
    </row>
    <row r="40" spans="1:47" ht="18.75" customHeight="1">
      <c r="A40" s="331"/>
      <c r="B40" s="991"/>
      <c r="C40" s="992"/>
      <c r="D40" s="992"/>
      <c r="E40" s="992"/>
      <c r="F40" s="993"/>
      <c r="G40" s="979"/>
      <c r="H40" s="980"/>
      <c r="I40" s="981"/>
      <c r="J40" s="979"/>
      <c r="K40" s="980"/>
      <c r="L40" s="981"/>
      <c r="M40" s="979"/>
      <c r="N40" s="980"/>
      <c r="O40" s="980"/>
      <c r="P40" s="981"/>
      <c r="Q40" s="979"/>
      <c r="R40" s="980"/>
      <c r="S40" s="980"/>
      <c r="T40" s="981"/>
      <c r="U40" s="982"/>
      <c r="V40" s="983"/>
      <c r="W40" s="984"/>
      <c r="X40" s="982"/>
      <c r="Y40" s="983"/>
      <c r="Z40" s="984"/>
      <c r="AA40" s="985">
        <f t="shared" si="0"/>
        <v>0</v>
      </c>
      <c r="AB40" s="986"/>
      <c r="AC40" s="987"/>
      <c r="AD40" s="298"/>
      <c r="AG40" s="8">
        <v>32</v>
      </c>
      <c r="AH40" s="8">
        <v>32</v>
      </c>
      <c r="AJ40" s="8" t="s">
        <v>357</v>
      </c>
    </row>
    <row r="41" spans="1:47" ht="18.75" customHeight="1">
      <c r="A41" s="331"/>
      <c r="B41" s="988" t="s">
        <v>84</v>
      </c>
      <c r="C41" s="989"/>
      <c r="D41" s="989"/>
      <c r="E41" s="989"/>
      <c r="F41" s="990"/>
      <c r="G41" s="974">
        <v>2</v>
      </c>
      <c r="H41" s="994"/>
      <c r="I41" s="995"/>
      <c r="J41" s="974"/>
      <c r="K41" s="994"/>
      <c r="L41" s="995"/>
      <c r="M41" s="996">
        <v>1</v>
      </c>
      <c r="N41" s="996"/>
      <c r="O41" s="997"/>
      <c r="P41" s="997"/>
      <c r="Q41" s="996"/>
      <c r="R41" s="996"/>
      <c r="S41" s="997"/>
      <c r="T41" s="997"/>
      <c r="U41" s="974"/>
      <c r="V41" s="975"/>
      <c r="W41" s="976"/>
      <c r="X41" s="974"/>
      <c r="Y41" s="975"/>
      <c r="Z41" s="976"/>
      <c r="AA41" s="965">
        <f>SUM(G41:Z41)</f>
        <v>3</v>
      </c>
      <c r="AB41" s="977"/>
      <c r="AC41" s="978"/>
      <c r="AD41" s="299"/>
      <c r="AG41" s="8">
        <v>33</v>
      </c>
      <c r="AH41" s="8">
        <v>33</v>
      </c>
      <c r="AI41" s="54"/>
      <c r="AJ41" s="8" t="s">
        <v>358</v>
      </c>
      <c r="AK41" s="53"/>
      <c r="AL41" s="53"/>
      <c r="AM41" s="53"/>
      <c r="AN41" s="53"/>
      <c r="AO41" s="53"/>
      <c r="AP41" s="53"/>
      <c r="AQ41" s="53"/>
      <c r="AR41" s="53"/>
      <c r="AS41" s="53"/>
      <c r="AT41" s="53"/>
      <c r="AU41" s="53"/>
    </row>
    <row r="42" spans="1:47" ht="18.75" customHeight="1">
      <c r="A42" s="331"/>
      <c r="B42" s="991"/>
      <c r="C42" s="992"/>
      <c r="D42" s="992"/>
      <c r="E42" s="992"/>
      <c r="F42" s="993"/>
      <c r="G42" s="979"/>
      <c r="H42" s="980"/>
      <c r="I42" s="981"/>
      <c r="J42" s="979"/>
      <c r="K42" s="980"/>
      <c r="L42" s="981"/>
      <c r="M42" s="979"/>
      <c r="N42" s="980"/>
      <c r="O42" s="980"/>
      <c r="P42" s="981"/>
      <c r="Q42" s="979"/>
      <c r="R42" s="980"/>
      <c r="S42" s="980"/>
      <c r="T42" s="981"/>
      <c r="U42" s="982"/>
      <c r="V42" s="983"/>
      <c r="W42" s="984"/>
      <c r="X42" s="982"/>
      <c r="Y42" s="983"/>
      <c r="Z42" s="984"/>
      <c r="AA42" s="985">
        <f t="shared" si="0"/>
        <v>0</v>
      </c>
      <c r="AB42" s="986"/>
      <c r="AC42" s="987"/>
      <c r="AD42" s="298"/>
      <c r="AE42" s="170"/>
      <c r="AF42" s="53"/>
      <c r="AG42" s="8">
        <v>34</v>
      </c>
      <c r="AH42" s="8">
        <v>34</v>
      </c>
      <c r="AI42" s="55"/>
      <c r="AJ42" s="8" t="s">
        <v>359</v>
      </c>
      <c r="AK42" s="56"/>
      <c r="AL42" s="56"/>
      <c r="AM42" s="56"/>
      <c r="AN42" s="56"/>
      <c r="AO42" s="56"/>
      <c r="AP42" s="56"/>
      <c r="AQ42" s="56"/>
      <c r="AR42" s="56"/>
      <c r="AS42" s="56"/>
      <c r="AT42" s="56"/>
      <c r="AU42" s="56"/>
    </row>
    <row r="43" spans="1:47" ht="18.75" customHeight="1">
      <c r="A43" s="331"/>
      <c r="B43" s="988" t="s">
        <v>85</v>
      </c>
      <c r="C43" s="989"/>
      <c r="D43" s="989"/>
      <c r="E43" s="989"/>
      <c r="F43" s="990"/>
      <c r="G43" s="974">
        <v>2</v>
      </c>
      <c r="H43" s="994"/>
      <c r="I43" s="995"/>
      <c r="J43" s="974"/>
      <c r="K43" s="994"/>
      <c r="L43" s="995"/>
      <c r="M43" s="996">
        <v>1</v>
      </c>
      <c r="N43" s="996"/>
      <c r="O43" s="997"/>
      <c r="P43" s="997"/>
      <c r="Q43" s="996"/>
      <c r="R43" s="996"/>
      <c r="S43" s="997"/>
      <c r="T43" s="997"/>
      <c r="U43" s="974"/>
      <c r="V43" s="975"/>
      <c r="W43" s="976"/>
      <c r="X43" s="974"/>
      <c r="Y43" s="975"/>
      <c r="Z43" s="976"/>
      <c r="AA43" s="965">
        <f t="shared" si="0"/>
        <v>3</v>
      </c>
      <c r="AB43" s="977"/>
      <c r="AC43" s="978"/>
      <c r="AD43" s="299"/>
      <c r="AE43" s="170"/>
      <c r="AF43" s="53"/>
      <c r="AG43" s="8">
        <v>35</v>
      </c>
      <c r="AH43" s="8">
        <v>35</v>
      </c>
      <c r="AJ43" s="8" t="s">
        <v>360</v>
      </c>
      <c r="AP43" s="11"/>
      <c r="AQ43" s="11"/>
    </row>
    <row r="44" spans="1:47" ht="18.75" customHeight="1">
      <c r="A44" s="331"/>
      <c r="B44" s="991"/>
      <c r="C44" s="992"/>
      <c r="D44" s="992"/>
      <c r="E44" s="992"/>
      <c r="F44" s="993"/>
      <c r="G44" s="979"/>
      <c r="H44" s="980"/>
      <c r="I44" s="981"/>
      <c r="J44" s="979"/>
      <c r="K44" s="980"/>
      <c r="L44" s="981"/>
      <c r="M44" s="979"/>
      <c r="N44" s="980"/>
      <c r="O44" s="980"/>
      <c r="P44" s="981"/>
      <c r="Q44" s="979"/>
      <c r="R44" s="980"/>
      <c r="S44" s="980"/>
      <c r="T44" s="981"/>
      <c r="U44" s="982"/>
      <c r="V44" s="983"/>
      <c r="W44" s="984"/>
      <c r="X44" s="982"/>
      <c r="Y44" s="983"/>
      <c r="Z44" s="984"/>
      <c r="AA44" s="985">
        <f t="shared" si="0"/>
        <v>0</v>
      </c>
      <c r="AB44" s="986"/>
      <c r="AC44" s="987"/>
      <c r="AD44" s="298"/>
      <c r="AE44" s="170"/>
      <c r="AF44" s="53"/>
      <c r="AG44" s="8">
        <v>36</v>
      </c>
      <c r="AH44" s="8">
        <v>36</v>
      </c>
      <c r="AJ44" s="8" t="s">
        <v>361</v>
      </c>
      <c r="AP44" s="11"/>
      <c r="AQ44" s="11"/>
    </row>
    <row r="45" spans="1:47" ht="18.75" customHeight="1">
      <c r="A45" s="331"/>
      <c r="B45" s="988" t="s">
        <v>86</v>
      </c>
      <c r="C45" s="989"/>
      <c r="D45" s="989"/>
      <c r="E45" s="989"/>
      <c r="F45" s="990"/>
      <c r="G45" s="974"/>
      <c r="H45" s="994"/>
      <c r="I45" s="995"/>
      <c r="J45" s="974">
        <v>3</v>
      </c>
      <c r="K45" s="994"/>
      <c r="L45" s="995"/>
      <c r="M45" s="996">
        <v>1</v>
      </c>
      <c r="N45" s="996"/>
      <c r="O45" s="997"/>
      <c r="P45" s="997"/>
      <c r="Q45" s="996"/>
      <c r="R45" s="996"/>
      <c r="S45" s="997"/>
      <c r="T45" s="997"/>
      <c r="U45" s="974"/>
      <c r="V45" s="975"/>
      <c r="W45" s="976"/>
      <c r="X45" s="974"/>
      <c r="Y45" s="975"/>
      <c r="Z45" s="976"/>
      <c r="AA45" s="965">
        <f t="shared" si="0"/>
        <v>4</v>
      </c>
      <c r="AB45" s="977"/>
      <c r="AC45" s="978"/>
      <c r="AD45" s="299"/>
      <c r="AE45" s="170"/>
      <c r="AF45" s="53"/>
      <c r="AG45" s="8">
        <v>37</v>
      </c>
      <c r="AH45" s="8">
        <v>37</v>
      </c>
      <c r="AJ45" s="8" t="s">
        <v>362</v>
      </c>
      <c r="AP45" s="11"/>
      <c r="AQ45" s="11"/>
    </row>
    <row r="46" spans="1:47" ht="18.75" customHeight="1">
      <c r="A46" s="331"/>
      <c r="B46" s="991"/>
      <c r="C46" s="992"/>
      <c r="D46" s="992"/>
      <c r="E46" s="992"/>
      <c r="F46" s="993"/>
      <c r="G46" s="979"/>
      <c r="H46" s="980"/>
      <c r="I46" s="981"/>
      <c r="J46" s="979"/>
      <c r="K46" s="980"/>
      <c r="L46" s="981"/>
      <c r="M46" s="979"/>
      <c r="N46" s="980"/>
      <c r="O46" s="980"/>
      <c r="P46" s="981"/>
      <c r="Q46" s="979"/>
      <c r="R46" s="980"/>
      <c r="S46" s="980"/>
      <c r="T46" s="981"/>
      <c r="U46" s="982"/>
      <c r="V46" s="983"/>
      <c r="W46" s="984"/>
      <c r="X46" s="982"/>
      <c r="Y46" s="983"/>
      <c r="Z46" s="984"/>
      <c r="AA46" s="985">
        <f t="shared" si="0"/>
        <v>0</v>
      </c>
      <c r="AB46" s="986"/>
      <c r="AC46" s="987"/>
      <c r="AD46" s="298"/>
      <c r="AE46" s="170"/>
      <c r="AF46" s="53"/>
      <c r="AG46" s="8">
        <v>38</v>
      </c>
      <c r="AH46" s="8">
        <v>38</v>
      </c>
      <c r="AJ46" s="8" t="s">
        <v>363</v>
      </c>
      <c r="AP46" s="11"/>
      <c r="AQ46" s="11"/>
    </row>
    <row r="47" spans="1:47" ht="18.75" customHeight="1">
      <c r="A47" s="331"/>
      <c r="B47" s="988" t="s">
        <v>87</v>
      </c>
      <c r="C47" s="989"/>
      <c r="D47" s="989"/>
      <c r="E47" s="989"/>
      <c r="F47" s="990"/>
      <c r="G47" s="974"/>
      <c r="H47" s="994"/>
      <c r="I47" s="995"/>
      <c r="J47" s="974">
        <v>3</v>
      </c>
      <c r="K47" s="994"/>
      <c r="L47" s="995"/>
      <c r="M47" s="996"/>
      <c r="N47" s="996"/>
      <c r="O47" s="997"/>
      <c r="P47" s="997"/>
      <c r="Q47" s="996"/>
      <c r="R47" s="996"/>
      <c r="S47" s="997"/>
      <c r="T47" s="997"/>
      <c r="U47" s="974"/>
      <c r="V47" s="975"/>
      <c r="W47" s="976"/>
      <c r="X47" s="974"/>
      <c r="Y47" s="975"/>
      <c r="Z47" s="976"/>
      <c r="AA47" s="965">
        <f t="shared" si="0"/>
        <v>3</v>
      </c>
      <c r="AB47" s="977"/>
      <c r="AC47" s="978"/>
      <c r="AD47" s="299"/>
      <c r="AE47" s="170"/>
      <c r="AF47" s="53"/>
      <c r="AG47" s="8">
        <v>39</v>
      </c>
      <c r="AH47" s="8">
        <v>39</v>
      </c>
      <c r="AJ47" s="8" t="s">
        <v>364</v>
      </c>
      <c r="AP47" s="11"/>
      <c r="AQ47" s="11"/>
    </row>
    <row r="48" spans="1:47" ht="18.75" customHeight="1">
      <c r="A48" s="331"/>
      <c r="B48" s="991"/>
      <c r="C48" s="992"/>
      <c r="D48" s="992"/>
      <c r="E48" s="992"/>
      <c r="F48" s="993"/>
      <c r="G48" s="979"/>
      <c r="H48" s="980"/>
      <c r="I48" s="981"/>
      <c r="J48" s="979"/>
      <c r="K48" s="980"/>
      <c r="L48" s="981"/>
      <c r="M48" s="979"/>
      <c r="N48" s="980"/>
      <c r="O48" s="980"/>
      <c r="P48" s="981"/>
      <c r="Q48" s="979"/>
      <c r="R48" s="980"/>
      <c r="S48" s="980"/>
      <c r="T48" s="981"/>
      <c r="U48" s="982"/>
      <c r="V48" s="983"/>
      <c r="W48" s="984"/>
      <c r="X48" s="982"/>
      <c r="Y48" s="983"/>
      <c r="Z48" s="984"/>
      <c r="AA48" s="985">
        <f t="shared" si="0"/>
        <v>0</v>
      </c>
      <c r="AB48" s="986"/>
      <c r="AC48" s="987"/>
      <c r="AD48" s="298"/>
      <c r="AE48" s="170"/>
      <c r="AF48" s="53"/>
      <c r="AG48" s="8">
        <v>40</v>
      </c>
      <c r="AH48" s="8">
        <v>40</v>
      </c>
      <c r="AJ48" s="8" t="s">
        <v>365</v>
      </c>
      <c r="AP48" s="11"/>
      <c r="AQ48" s="11"/>
    </row>
    <row r="49" spans="1:43" ht="18.75" customHeight="1">
      <c r="A49" s="331"/>
      <c r="B49" s="988" t="s">
        <v>88</v>
      </c>
      <c r="C49" s="989"/>
      <c r="D49" s="989"/>
      <c r="E49" s="989"/>
      <c r="F49" s="990"/>
      <c r="G49" s="974"/>
      <c r="H49" s="994"/>
      <c r="I49" s="995"/>
      <c r="J49" s="974">
        <v>2</v>
      </c>
      <c r="K49" s="994"/>
      <c r="L49" s="995"/>
      <c r="M49" s="996"/>
      <c r="N49" s="996"/>
      <c r="O49" s="997"/>
      <c r="P49" s="997"/>
      <c r="Q49" s="996"/>
      <c r="R49" s="996"/>
      <c r="S49" s="997"/>
      <c r="T49" s="997"/>
      <c r="U49" s="974"/>
      <c r="V49" s="975"/>
      <c r="W49" s="976"/>
      <c r="X49" s="974"/>
      <c r="Y49" s="975"/>
      <c r="Z49" s="976"/>
      <c r="AA49" s="965">
        <f t="shared" si="0"/>
        <v>2</v>
      </c>
      <c r="AB49" s="977"/>
      <c r="AC49" s="978"/>
      <c r="AD49" s="299"/>
      <c r="AE49" s="170"/>
      <c r="AF49" s="53"/>
      <c r="AG49" s="8">
        <v>41</v>
      </c>
      <c r="AH49" s="8">
        <v>41</v>
      </c>
      <c r="AJ49" s="8" t="s">
        <v>366</v>
      </c>
      <c r="AL49" s="172">
        <f>U51+X51</f>
        <v>2</v>
      </c>
      <c r="AP49" s="11"/>
      <c r="AQ49" s="11"/>
    </row>
    <row r="50" spans="1:43" ht="18.75" customHeight="1">
      <c r="A50" s="331"/>
      <c r="B50" s="991"/>
      <c r="C50" s="992"/>
      <c r="D50" s="992"/>
      <c r="E50" s="992"/>
      <c r="F50" s="993"/>
      <c r="G50" s="979"/>
      <c r="H50" s="980"/>
      <c r="I50" s="981"/>
      <c r="J50" s="979"/>
      <c r="K50" s="980"/>
      <c r="L50" s="981"/>
      <c r="M50" s="979"/>
      <c r="N50" s="980"/>
      <c r="O50" s="980"/>
      <c r="P50" s="981"/>
      <c r="Q50" s="979"/>
      <c r="R50" s="980"/>
      <c r="S50" s="980"/>
      <c r="T50" s="981"/>
      <c r="U50" s="982"/>
      <c r="V50" s="983"/>
      <c r="W50" s="984"/>
      <c r="X50" s="982"/>
      <c r="Y50" s="983"/>
      <c r="Z50" s="984"/>
      <c r="AA50" s="985">
        <f t="shared" si="0"/>
        <v>0</v>
      </c>
      <c r="AB50" s="986"/>
      <c r="AC50" s="987"/>
      <c r="AD50" s="298"/>
      <c r="AE50" s="170"/>
      <c r="AF50" s="53"/>
      <c r="AG50" s="8">
        <v>42</v>
      </c>
      <c r="AH50" s="8">
        <v>42</v>
      </c>
      <c r="AJ50" s="8" t="s">
        <v>367</v>
      </c>
      <c r="AP50" s="11"/>
      <c r="AQ50" s="11"/>
    </row>
    <row r="51" spans="1:43" ht="18.75" customHeight="1">
      <c r="A51" s="331"/>
      <c r="B51" s="712" t="s">
        <v>82</v>
      </c>
      <c r="C51" s="626"/>
      <c r="D51" s="626"/>
      <c r="E51" s="626"/>
      <c r="F51" s="628"/>
      <c r="G51" s="965">
        <f>G35+G37+G39+G41+G43+G45+G47+G49</f>
        <v>10</v>
      </c>
      <c r="H51" s="966"/>
      <c r="I51" s="967"/>
      <c r="J51" s="965">
        <f>J35+J37+J39+J41+J43+J45+J47+J49</f>
        <v>8</v>
      </c>
      <c r="K51" s="966"/>
      <c r="L51" s="967"/>
      <c r="M51" s="965">
        <f>M35+M37+M39+M41+M43+M45+M47+M49</f>
        <v>6</v>
      </c>
      <c r="N51" s="966"/>
      <c r="O51" s="966"/>
      <c r="P51" s="967"/>
      <c r="Q51" s="965">
        <f>Q35+Q37+Q39+Q41+Q43+Q45+Q47+Q49</f>
        <v>0</v>
      </c>
      <c r="R51" s="966"/>
      <c r="S51" s="966"/>
      <c r="T51" s="967"/>
      <c r="U51" s="965">
        <f>U35+U37+U39+U41+U43+U45+U47+U49</f>
        <v>1</v>
      </c>
      <c r="V51" s="966"/>
      <c r="W51" s="967"/>
      <c r="X51" s="965">
        <f>X35+X37+X39+X41+X43+X45+X47+X49</f>
        <v>1</v>
      </c>
      <c r="Y51" s="966"/>
      <c r="Z51" s="967"/>
      <c r="AA51" s="965">
        <f>SUM(G51:Z51)</f>
        <v>26</v>
      </c>
      <c r="AB51" s="966"/>
      <c r="AC51" s="967"/>
      <c r="AD51" s="300"/>
      <c r="AE51" s="170"/>
      <c r="AF51" s="53"/>
      <c r="AG51" s="8">
        <v>43</v>
      </c>
      <c r="AH51" s="8">
        <v>43</v>
      </c>
      <c r="AJ51" s="8" t="s">
        <v>368</v>
      </c>
      <c r="AP51" s="11"/>
      <c r="AQ51" s="11"/>
    </row>
    <row r="52" spans="1:43" ht="18.75" customHeight="1">
      <c r="A52" s="331"/>
      <c r="B52" s="840"/>
      <c r="C52" s="627"/>
      <c r="D52" s="627"/>
      <c r="E52" s="627"/>
      <c r="F52" s="629"/>
      <c r="G52" s="968">
        <f>G36+G38+G40+G42+G44+G46+G48+G50</f>
        <v>0</v>
      </c>
      <c r="H52" s="969"/>
      <c r="I52" s="970"/>
      <c r="J52" s="968">
        <f>J36+J38+J40+J42+J44+J46+J48+J50</f>
        <v>0</v>
      </c>
      <c r="K52" s="969"/>
      <c r="L52" s="970"/>
      <c r="M52" s="968">
        <f>M36+M38+M40+M42+M44+M46+M48+M50</f>
        <v>0</v>
      </c>
      <c r="N52" s="969"/>
      <c r="O52" s="969"/>
      <c r="P52" s="970"/>
      <c r="Q52" s="968">
        <f>Q36+Q38+Q40+Q42+Q44+Q46+Q48+Q50</f>
        <v>0</v>
      </c>
      <c r="R52" s="969"/>
      <c r="S52" s="969"/>
      <c r="T52" s="970"/>
      <c r="U52" s="968">
        <f>U36+U38+U40+U42+U44+U46+U48+U50</f>
        <v>0</v>
      </c>
      <c r="V52" s="969"/>
      <c r="W52" s="970"/>
      <c r="X52" s="968">
        <f>X36+X38+X40+X42+X44+X46+X48+X50</f>
        <v>0</v>
      </c>
      <c r="Y52" s="969"/>
      <c r="Z52" s="970"/>
      <c r="AA52" s="968">
        <f>SUM(G52:Z52)</f>
        <v>0</v>
      </c>
      <c r="AB52" s="969"/>
      <c r="AC52" s="970"/>
      <c r="AD52" s="301"/>
      <c r="AE52" s="170"/>
      <c r="AF52" s="53"/>
      <c r="AG52" s="8">
        <v>44</v>
      </c>
      <c r="AH52" s="8">
        <v>44</v>
      </c>
      <c r="AJ52" s="8" t="s">
        <v>668</v>
      </c>
      <c r="AP52" s="11"/>
      <c r="AQ52" s="11"/>
    </row>
    <row r="53" spans="1:43" ht="35.25" customHeight="1">
      <c r="A53" s="331"/>
      <c r="B53" s="473" t="str">
        <f>"※各行の下段（　　）内には、"&amp;AC4&amp;"に一時預かりした児童数を記入してください。"</f>
        <v>※各行の下段（　　）内には、令和7年10月1日に一時預かりした児童数を記入してください。</v>
      </c>
      <c r="C53" s="447"/>
      <c r="D53" s="447"/>
      <c r="E53" s="447"/>
      <c r="F53" s="447"/>
      <c r="G53" s="447"/>
      <c r="H53" s="447"/>
      <c r="I53" s="447"/>
      <c r="J53" s="447"/>
      <c r="K53" s="447"/>
      <c r="L53" s="447"/>
      <c r="M53" s="447"/>
      <c r="N53" s="447"/>
      <c r="O53" s="447"/>
      <c r="P53" s="447"/>
      <c r="Q53" s="971"/>
      <c r="R53" s="972"/>
      <c r="S53" s="972"/>
      <c r="T53" s="972"/>
      <c r="U53" s="972"/>
      <c r="V53" s="972"/>
      <c r="W53" s="972"/>
      <c r="X53" s="972"/>
      <c r="Y53" s="972"/>
      <c r="Z53" s="972"/>
      <c r="AA53" s="972"/>
      <c r="AB53" s="972"/>
      <c r="AC53" s="973"/>
      <c r="AD53" s="302"/>
      <c r="AE53" s="170"/>
      <c r="AF53" s="53"/>
      <c r="AG53" s="8">
        <v>45</v>
      </c>
      <c r="AH53" s="8">
        <v>45</v>
      </c>
      <c r="AP53" s="11"/>
      <c r="AQ53" s="11"/>
    </row>
    <row r="54" spans="1:43" ht="53.25" customHeight="1">
      <c r="A54" s="331"/>
      <c r="B54" s="963" t="str">
        <f>AC4&amp;"に
契約している児童の
月単位でみた契約時間数"</f>
        <v>令和7年10月1日に
契約している児童の
月単位でみた契約時間数</v>
      </c>
      <c r="C54" s="964"/>
      <c r="D54" s="964"/>
      <c r="E54" s="964"/>
      <c r="F54" s="964"/>
      <c r="G54" s="964" t="s">
        <v>73</v>
      </c>
      <c r="H54" s="964"/>
      <c r="I54" s="964"/>
      <c r="J54" s="964" t="s">
        <v>77</v>
      </c>
      <c r="K54" s="964"/>
      <c r="L54" s="964"/>
      <c r="M54" s="964" t="s">
        <v>78</v>
      </c>
      <c r="N54" s="964"/>
      <c r="O54" s="964"/>
      <c r="P54" s="964"/>
      <c r="Q54" s="964" t="s">
        <v>79</v>
      </c>
      <c r="R54" s="964"/>
      <c r="S54" s="964"/>
      <c r="T54" s="964"/>
      <c r="U54" s="964" t="s">
        <v>80</v>
      </c>
      <c r="V54" s="964"/>
      <c r="W54" s="964"/>
      <c r="X54" s="964" t="s">
        <v>81</v>
      </c>
      <c r="Y54" s="964"/>
      <c r="Z54" s="964"/>
      <c r="AA54" s="964" t="s">
        <v>82</v>
      </c>
      <c r="AB54" s="964"/>
      <c r="AC54" s="964"/>
      <c r="AD54" s="286"/>
      <c r="AE54" s="170"/>
      <c r="AF54" s="53"/>
      <c r="AG54" s="8">
        <v>46</v>
      </c>
      <c r="AH54" s="8">
        <v>46</v>
      </c>
      <c r="AP54" s="11"/>
      <c r="AQ54" s="11"/>
    </row>
    <row r="55" spans="1:43" ht="19.5" customHeight="1">
      <c r="A55" s="331"/>
      <c r="B55" s="584" t="s">
        <v>610</v>
      </c>
      <c r="C55" s="585"/>
      <c r="D55" s="585"/>
      <c r="E55" s="585"/>
      <c r="F55" s="586"/>
      <c r="G55" s="493">
        <v>2</v>
      </c>
      <c r="H55" s="494"/>
      <c r="I55" s="495"/>
      <c r="J55" s="493"/>
      <c r="K55" s="494"/>
      <c r="L55" s="495"/>
      <c r="M55" s="493">
        <v>2</v>
      </c>
      <c r="N55" s="494"/>
      <c r="O55" s="494"/>
      <c r="P55" s="495"/>
      <c r="Q55" s="493"/>
      <c r="R55" s="494"/>
      <c r="S55" s="494"/>
      <c r="T55" s="495"/>
      <c r="U55" s="493"/>
      <c r="V55" s="494"/>
      <c r="W55" s="495"/>
      <c r="X55" s="493"/>
      <c r="Y55" s="494"/>
      <c r="Z55" s="495"/>
      <c r="AA55" s="499">
        <f>SUM(G55:Z55)</f>
        <v>4</v>
      </c>
      <c r="AB55" s="488"/>
      <c r="AC55" s="489"/>
      <c r="AD55" s="303"/>
      <c r="AE55" s="1074" t="str">
        <f>IF(AA51=AA65,"OK","日単位でみた契約児童数と合計が異なりますので、修正してください")</f>
        <v>OK</v>
      </c>
      <c r="AF55" s="1074"/>
      <c r="AG55" s="8">
        <v>47</v>
      </c>
      <c r="AH55" s="8">
        <v>47</v>
      </c>
      <c r="AP55" s="11"/>
      <c r="AQ55" s="11"/>
    </row>
    <row r="56" spans="1:43" ht="19.5" customHeight="1">
      <c r="A56" s="331"/>
      <c r="B56" s="590"/>
      <c r="C56" s="591"/>
      <c r="D56" s="591"/>
      <c r="E56" s="591"/>
      <c r="F56" s="592"/>
      <c r="G56" s="496"/>
      <c r="H56" s="497"/>
      <c r="I56" s="498"/>
      <c r="J56" s="496"/>
      <c r="K56" s="497"/>
      <c r="L56" s="498"/>
      <c r="M56" s="496"/>
      <c r="N56" s="497"/>
      <c r="O56" s="497"/>
      <c r="P56" s="498"/>
      <c r="Q56" s="496"/>
      <c r="R56" s="497"/>
      <c r="S56" s="497"/>
      <c r="T56" s="498"/>
      <c r="U56" s="496"/>
      <c r="V56" s="497"/>
      <c r="W56" s="498"/>
      <c r="X56" s="496"/>
      <c r="Y56" s="497"/>
      <c r="Z56" s="498"/>
      <c r="AA56" s="490"/>
      <c r="AB56" s="491"/>
      <c r="AC56" s="492"/>
      <c r="AD56" s="303"/>
      <c r="AE56" s="1074"/>
      <c r="AF56" s="1074"/>
      <c r="AG56" s="8">
        <v>48</v>
      </c>
      <c r="AH56" s="8">
        <v>48</v>
      </c>
      <c r="AP56" s="11"/>
      <c r="AQ56" s="11"/>
    </row>
    <row r="57" spans="1:43" ht="19.5" customHeight="1">
      <c r="A57" s="331"/>
      <c r="B57" s="584" t="s">
        <v>611</v>
      </c>
      <c r="C57" s="585"/>
      <c r="D57" s="585"/>
      <c r="E57" s="585"/>
      <c r="F57" s="586"/>
      <c r="G57" s="493">
        <v>2</v>
      </c>
      <c r="H57" s="494"/>
      <c r="I57" s="495"/>
      <c r="J57" s="493"/>
      <c r="K57" s="494"/>
      <c r="L57" s="495"/>
      <c r="M57" s="493">
        <v>2</v>
      </c>
      <c r="N57" s="494"/>
      <c r="O57" s="494"/>
      <c r="P57" s="495"/>
      <c r="Q57" s="493"/>
      <c r="R57" s="494"/>
      <c r="S57" s="494"/>
      <c r="T57" s="495"/>
      <c r="U57" s="493"/>
      <c r="V57" s="494"/>
      <c r="W57" s="495"/>
      <c r="X57" s="493"/>
      <c r="Y57" s="494"/>
      <c r="Z57" s="495"/>
      <c r="AA57" s="499">
        <f>SUM(G57:Z57)</f>
        <v>4</v>
      </c>
      <c r="AB57" s="488"/>
      <c r="AC57" s="489"/>
      <c r="AD57" s="303"/>
      <c r="AE57" s="1074"/>
      <c r="AF57" s="1074"/>
      <c r="AG57" s="8">
        <v>49</v>
      </c>
      <c r="AH57" s="8">
        <v>49</v>
      </c>
      <c r="AP57" s="11"/>
      <c r="AQ57" s="11"/>
    </row>
    <row r="58" spans="1:43" ht="19.5" customHeight="1">
      <c r="A58" s="331"/>
      <c r="B58" s="590"/>
      <c r="C58" s="591"/>
      <c r="D58" s="591"/>
      <c r="E58" s="591"/>
      <c r="F58" s="592"/>
      <c r="G58" s="496"/>
      <c r="H58" s="497"/>
      <c r="I58" s="498"/>
      <c r="J58" s="496"/>
      <c r="K58" s="497"/>
      <c r="L58" s="498"/>
      <c r="M58" s="496"/>
      <c r="N58" s="497"/>
      <c r="O58" s="497"/>
      <c r="P58" s="498"/>
      <c r="Q58" s="496"/>
      <c r="R58" s="497"/>
      <c r="S58" s="497"/>
      <c r="T58" s="498"/>
      <c r="U58" s="496"/>
      <c r="V58" s="497"/>
      <c r="W58" s="498"/>
      <c r="X58" s="496"/>
      <c r="Y58" s="497"/>
      <c r="Z58" s="498"/>
      <c r="AA58" s="490"/>
      <c r="AB58" s="491"/>
      <c r="AC58" s="492"/>
      <c r="AD58" s="303"/>
      <c r="AE58" s="1074"/>
      <c r="AF58" s="1074"/>
      <c r="AG58" s="8">
        <v>50</v>
      </c>
      <c r="AH58" s="8">
        <v>50</v>
      </c>
      <c r="AP58" s="11"/>
      <c r="AQ58" s="11"/>
    </row>
    <row r="59" spans="1:43" ht="19.5" customHeight="1">
      <c r="A59" s="331"/>
      <c r="B59" s="584" t="s">
        <v>623</v>
      </c>
      <c r="C59" s="585"/>
      <c r="D59" s="585"/>
      <c r="E59" s="585"/>
      <c r="F59" s="586"/>
      <c r="G59" s="493">
        <v>2</v>
      </c>
      <c r="H59" s="494"/>
      <c r="I59" s="495"/>
      <c r="J59" s="493">
        <v>3</v>
      </c>
      <c r="K59" s="494"/>
      <c r="L59" s="495"/>
      <c r="M59" s="493">
        <v>2</v>
      </c>
      <c r="N59" s="494"/>
      <c r="O59" s="494"/>
      <c r="P59" s="495"/>
      <c r="Q59" s="493"/>
      <c r="R59" s="494"/>
      <c r="S59" s="494"/>
      <c r="T59" s="495"/>
      <c r="U59" s="493">
        <v>1</v>
      </c>
      <c r="V59" s="494"/>
      <c r="W59" s="495"/>
      <c r="X59" s="493"/>
      <c r="Y59" s="494"/>
      <c r="Z59" s="495"/>
      <c r="AA59" s="487">
        <f>SUM(G59:Z59)</f>
        <v>8</v>
      </c>
      <c r="AB59" s="488"/>
      <c r="AC59" s="489"/>
      <c r="AD59" s="303"/>
      <c r="AE59" s="1074"/>
      <c r="AF59" s="1074"/>
      <c r="AG59" s="8">
        <v>51</v>
      </c>
      <c r="AH59" s="8">
        <v>51</v>
      </c>
      <c r="AP59" s="11"/>
      <c r="AQ59" s="11"/>
    </row>
    <row r="60" spans="1:43" ht="19.5" customHeight="1">
      <c r="A60" s="331"/>
      <c r="B60" s="590"/>
      <c r="C60" s="591"/>
      <c r="D60" s="591"/>
      <c r="E60" s="591"/>
      <c r="F60" s="592"/>
      <c r="G60" s="496"/>
      <c r="H60" s="497"/>
      <c r="I60" s="498"/>
      <c r="J60" s="496"/>
      <c r="K60" s="497"/>
      <c r="L60" s="498"/>
      <c r="M60" s="496"/>
      <c r="N60" s="497"/>
      <c r="O60" s="497"/>
      <c r="P60" s="498"/>
      <c r="Q60" s="496"/>
      <c r="R60" s="497"/>
      <c r="S60" s="497"/>
      <c r="T60" s="498"/>
      <c r="U60" s="496"/>
      <c r="V60" s="497"/>
      <c r="W60" s="498"/>
      <c r="X60" s="496"/>
      <c r="Y60" s="497"/>
      <c r="Z60" s="498"/>
      <c r="AA60" s="490"/>
      <c r="AB60" s="491"/>
      <c r="AC60" s="492"/>
      <c r="AD60" s="303"/>
      <c r="AE60" s="1074"/>
      <c r="AF60" s="1074"/>
      <c r="AG60" s="8">
        <v>52</v>
      </c>
      <c r="AH60" s="8">
        <v>52</v>
      </c>
      <c r="AP60" s="11"/>
      <c r="AQ60" s="11"/>
    </row>
    <row r="61" spans="1:43" ht="19.5" customHeight="1">
      <c r="A61" s="331"/>
      <c r="B61" s="584" t="s">
        <v>624</v>
      </c>
      <c r="C61" s="585"/>
      <c r="D61" s="585"/>
      <c r="E61" s="585"/>
      <c r="F61" s="586"/>
      <c r="G61" s="493">
        <v>2</v>
      </c>
      <c r="H61" s="494"/>
      <c r="I61" s="495"/>
      <c r="J61" s="493">
        <v>3</v>
      </c>
      <c r="K61" s="494"/>
      <c r="L61" s="495"/>
      <c r="M61" s="493"/>
      <c r="N61" s="494"/>
      <c r="O61" s="494"/>
      <c r="P61" s="495"/>
      <c r="Q61" s="493"/>
      <c r="R61" s="494"/>
      <c r="S61" s="494"/>
      <c r="T61" s="495"/>
      <c r="U61" s="493"/>
      <c r="V61" s="494"/>
      <c r="W61" s="495"/>
      <c r="X61" s="493">
        <v>1</v>
      </c>
      <c r="Y61" s="494"/>
      <c r="Z61" s="495"/>
      <c r="AA61" s="487">
        <f>SUM(G61:Z61)</f>
        <v>6</v>
      </c>
      <c r="AB61" s="488"/>
      <c r="AC61" s="489"/>
      <c r="AD61" s="303"/>
      <c r="AE61" s="1074"/>
      <c r="AF61" s="1074"/>
      <c r="AG61" s="8">
        <v>53</v>
      </c>
      <c r="AH61" s="8">
        <v>53</v>
      </c>
      <c r="AP61" s="11"/>
      <c r="AQ61" s="11"/>
    </row>
    <row r="62" spans="1:43" ht="19.5" customHeight="1">
      <c r="A62" s="331"/>
      <c r="B62" s="590"/>
      <c r="C62" s="591"/>
      <c r="D62" s="591"/>
      <c r="E62" s="591"/>
      <c r="F62" s="592"/>
      <c r="G62" s="496"/>
      <c r="H62" s="497"/>
      <c r="I62" s="498"/>
      <c r="J62" s="496"/>
      <c r="K62" s="497"/>
      <c r="L62" s="498"/>
      <c r="M62" s="496"/>
      <c r="N62" s="497"/>
      <c r="O62" s="497"/>
      <c r="P62" s="498"/>
      <c r="Q62" s="496"/>
      <c r="R62" s="497"/>
      <c r="S62" s="497"/>
      <c r="T62" s="498"/>
      <c r="U62" s="496"/>
      <c r="V62" s="497"/>
      <c r="W62" s="498"/>
      <c r="X62" s="496"/>
      <c r="Y62" s="497"/>
      <c r="Z62" s="498"/>
      <c r="AA62" s="490"/>
      <c r="AB62" s="491"/>
      <c r="AC62" s="492"/>
      <c r="AD62" s="303"/>
      <c r="AE62" s="1074"/>
      <c r="AF62" s="1074"/>
      <c r="AG62" s="8">
        <v>54</v>
      </c>
      <c r="AH62" s="8">
        <v>54</v>
      </c>
      <c r="AP62" s="11"/>
      <c r="AQ62" s="11"/>
    </row>
    <row r="63" spans="1:43" ht="19.5" customHeight="1">
      <c r="A63" s="331"/>
      <c r="B63" s="988" t="s">
        <v>625</v>
      </c>
      <c r="C63" s="989"/>
      <c r="D63" s="989"/>
      <c r="E63" s="989"/>
      <c r="F63" s="990"/>
      <c r="G63" s="493">
        <v>2</v>
      </c>
      <c r="H63" s="494"/>
      <c r="I63" s="495"/>
      <c r="J63" s="493">
        <v>2</v>
      </c>
      <c r="K63" s="494"/>
      <c r="L63" s="495"/>
      <c r="M63" s="493"/>
      <c r="N63" s="494"/>
      <c r="O63" s="494"/>
      <c r="P63" s="495"/>
      <c r="Q63" s="493"/>
      <c r="R63" s="494"/>
      <c r="S63" s="494"/>
      <c r="T63" s="495"/>
      <c r="U63" s="493"/>
      <c r="V63" s="494"/>
      <c r="W63" s="495"/>
      <c r="X63" s="493"/>
      <c r="Y63" s="494"/>
      <c r="Z63" s="495"/>
      <c r="AA63" s="487">
        <f>SUM(G63:Z63)</f>
        <v>4</v>
      </c>
      <c r="AB63" s="488"/>
      <c r="AC63" s="489"/>
      <c r="AD63" s="303"/>
      <c r="AE63" s="1074"/>
      <c r="AF63" s="1074"/>
      <c r="AG63" s="8">
        <v>55</v>
      </c>
      <c r="AH63" s="8">
        <v>55</v>
      </c>
      <c r="AP63" s="11"/>
      <c r="AQ63" s="11"/>
    </row>
    <row r="64" spans="1:43" ht="19.5" customHeight="1">
      <c r="A64" s="331"/>
      <c r="B64" s="991"/>
      <c r="C64" s="992"/>
      <c r="D64" s="992"/>
      <c r="E64" s="992"/>
      <c r="F64" s="993"/>
      <c r="G64" s="496"/>
      <c r="H64" s="497"/>
      <c r="I64" s="498"/>
      <c r="J64" s="496"/>
      <c r="K64" s="497"/>
      <c r="L64" s="498"/>
      <c r="M64" s="496"/>
      <c r="N64" s="497"/>
      <c r="O64" s="497"/>
      <c r="P64" s="498"/>
      <c r="Q64" s="496"/>
      <c r="R64" s="497"/>
      <c r="S64" s="497"/>
      <c r="T64" s="498"/>
      <c r="U64" s="496"/>
      <c r="V64" s="497"/>
      <c r="W64" s="498"/>
      <c r="X64" s="496"/>
      <c r="Y64" s="497"/>
      <c r="Z64" s="498"/>
      <c r="AA64" s="490"/>
      <c r="AB64" s="491"/>
      <c r="AC64" s="492"/>
      <c r="AD64" s="303"/>
      <c r="AE64" s="1074"/>
      <c r="AF64" s="1074"/>
      <c r="AG64" s="8">
        <v>56</v>
      </c>
      <c r="AH64" s="8">
        <v>56</v>
      </c>
      <c r="AL64" s="172"/>
      <c r="AP64" s="11"/>
      <c r="AQ64" s="11"/>
    </row>
    <row r="65" spans="1:43" ht="18.75" customHeight="1">
      <c r="A65" s="331"/>
      <c r="B65" s="712" t="s">
        <v>82</v>
      </c>
      <c r="C65" s="626"/>
      <c r="D65" s="626"/>
      <c r="E65" s="626"/>
      <c r="F65" s="626"/>
      <c r="G65" s="499">
        <f>G55+G57+G59+G61+G63</f>
        <v>10</v>
      </c>
      <c r="H65" s="930"/>
      <c r="I65" s="931"/>
      <c r="J65" s="499">
        <f>J55+J57+J59+J61+J63</f>
        <v>8</v>
      </c>
      <c r="K65" s="488"/>
      <c r="L65" s="489"/>
      <c r="M65" s="499">
        <f>M55+M57+M59+M61+M63</f>
        <v>6</v>
      </c>
      <c r="N65" s="488"/>
      <c r="O65" s="488"/>
      <c r="P65" s="489"/>
      <c r="Q65" s="499">
        <f>Q55+Q57+Q59+Q61+Q63</f>
        <v>0</v>
      </c>
      <c r="R65" s="488"/>
      <c r="S65" s="488"/>
      <c r="T65" s="489"/>
      <c r="U65" s="499">
        <f>U55+U57+U59+U61+U63</f>
        <v>1</v>
      </c>
      <c r="V65" s="488"/>
      <c r="W65" s="489"/>
      <c r="X65" s="499">
        <f>X55+X57+X59+X61+X63</f>
        <v>1</v>
      </c>
      <c r="Y65" s="488"/>
      <c r="Z65" s="489"/>
      <c r="AA65" s="487">
        <f t="shared" ref="AA65" si="1">SUM(G65:Z65)</f>
        <v>26</v>
      </c>
      <c r="AB65" s="488"/>
      <c r="AC65" s="489"/>
      <c r="AD65" s="303"/>
      <c r="AE65" s="1074"/>
      <c r="AF65" s="1074"/>
      <c r="AG65" s="8">
        <v>57</v>
      </c>
      <c r="AH65" s="8">
        <v>57</v>
      </c>
      <c r="AP65" s="11"/>
      <c r="AQ65" s="11"/>
    </row>
    <row r="66" spans="1:43" ht="18.75" customHeight="1">
      <c r="A66" s="331"/>
      <c r="B66" s="840"/>
      <c r="C66" s="627"/>
      <c r="D66" s="627"/>
      <c r="E66" s="627"/>
      <c r="F66" s="627"/>
      <c r="G66" s="932"/>
      <c r="H66" s="933"/>
      <c r="I66" s="934"/>
      <c r="J66" s="490"/>
      <c r="K66" s="491"/>
      <c r="L66" s="492"/>
      <c r="M66" s="490"/>
      <c r="N66" s="491"/>
      <c r="O66" s="491"/>
      <c r="P66" s="492"/>
      <c r="Q66" s="490"/>
      <c r="R66" s="491"/>
      <c r="S66" s="491"/>
      <c r="T66" s="492"/>
      <c r="U66" s="490"/>
      <c r="V66" s="491"/>
      <c r="W66" s="492"/>
      <c r="X66" s="490"/>
      <c r="Y66" s="491"/>
      <c r="Z66" s="492"/>
      <c r="AA66" s="490"/>
      <c r="AB66" s="491"/>
      <c r="AC66" s="492"/>
      <c r="AD66" s="300"/>
      <c r="AE66" s="1074"/>
      <c r="AF66" s="1074"/>
      <c r="AG66" s="8">
        <v>58</v>
      </c>
      <c r="AH66" s="8">
        <v>58</v>
      </c>
      <c r="AP66" s="11"/>
      <c r="AQ66" s="11"/>
    </row>
    <row r="67" spans="1:43" ht="17.25" customHeight="1">
      <c r="A67" s="331"/>
      <c r="B67" s="948"/>
      <c r="C67" s="949"/>
      <c r="D67" s="949"/>
      <c r="E67" s="949"/>
      <c r="F67" s="949"/>
      <c r="G67" s="949"/>
      <c r="H67" s="949"/>
      <c r="I67" s="949"/>
      <c r="J67" s="949"/>
      <c r="K67" s="949"/>
      <c r="L67" s="949"/>
      <c r="M67" s="949"/>
      <c r="N67" s="949"/>
      <c r="O67" s="949"/>
      <c r="P67" s="949"/>
      <c r="Q67" s="949"/>
      <c r="R67" s="949"/>
      <c r="S67" s="949"/>
      <c r="T67" s="949"/>
      <c r="U67" s="949"/>
      <c r="V67" s="949"/>
      <c r="W67" s="949"/>
      <c r="X67" s="949"/>
      <c r="Y67" s="949"/>
      <c r="Z67" s="949"/>
      <c r="AA67" s="949"/>
      <c r="AB67" s="949"/>
      <c r="AC67" s="950"/>
      <c r="AD67" s="275"/>
      <c r="AE67" s="170"/>
      <c r="AF67" s="53"/>
      <c r="AG67" s="8">
        <v>59</v>
      </c>
      <c r="AH67" s="8">
        <v>59</v>
      </c>
      <c r="AP67" s="11"/>
      <c r="AQ67" s="11"/>
    </row>
    <row r="68" spans="1:43" ht="15" customHeight="1">
      <c r="A68" s="331"/>
      <c r="B68" s="951"/>
      <c r="C68" s="952"/>
      <c r="D68" s="952"/>
      <c r="E68" s="952"/>
      <c r="F68" s="952"/>
      <c r="G68" s="952"/>
      <c r="H68" s="952"/>
      <c r="I68" s="952"/>
      <c r="J68" s="952"/>
      <c r="K68" s="952"/>
      <c r="L68" s="952"/>
      <c r="M68" s="952"/>
      <c r="N68" s="952"/>
      <c r="O68" s="952"/>
      <c r="P68" s="952"/>
      <c r="Q68" s="952"/>
      <c r="R68" s="952"/>
      <c r="S68" s="952"/>
      <c r="T68" s="952"/>
      <c r="U68" s="952"/>
      <c r="V68" s="952"/>
      <c r="W68" s="952"/>
      <c r="X68" s="952"/>
      <c r="Y68" s="952"/>
      <c r="Z68" s="952"/>
      <c r="AA68" s="952"/>
      <c r="AB68" s="952"/>
      <c r="AC68" s="953"/>
      <c r="AD68" s="275"/>
      <c r="AE68" s="170"/>
      <c r="AF68" s="53"/>
      <c r="AH68" s="38" t="s">
        <v>393</v>
      </c>
    </row>
    <row r="69" spans="1:43" ht="11.25" customHeight="1">
      <c r="A69" s="332"/>
      <c r="B69" s="954"/>
      <c r="C69" s="955"/>
      <c r="D69" s="955"/>
      <c r="E69" s="955"/>
      <c r="F69" s="955"/>
      <c r="G69" s="955"/>
      <c r="H69" s="955"/>
      <c r="I69" s="955"/>
      <c r="J69" s="955"/>
      <c r="K69" s="955"/>
      <c r="L69" s="955"/>
      <c r="M69" s="955"/>
      <c r="N69" s="955"/>
      <c r="O69" s="955"/>
      <c r="P69" s="955"/>
      <c r="Q69" s="955"/>
      <c r="R69" s="955"/>
      <c r="S69" s="955"/>
      <c r="T69" s="955"/>
      <c r="U69" s="955"/>
      <c r="V69" s="955"/>
      <c r="W69" s="955"/>
      <c r="X69" s="955"/>
      <c r="Y69" s="955"/>
      <c r="Z69" s="955"/>
      <c r="AA69" s="955"/>
      <c r="AB69" s="955"/>
      <c r="AC69" s="956"/>
      <c r="AD69" s="275"/>
      <c r="AE69" s="170"/>
      <c r="AF69" s="53"/>
      <c r="AG69" s="38" t="s">
        <v>172</v>
      </c>
      <c r="AP69" s="11"/>
      <c r="AQ69" s="11"/>
    </row>
    <row r="70" spans="1:43" ht="28.2" customHeight="1">
      <c r="A70" s="58"/>
      <c r="B70" s="7"/>
      <c r="C70" s="7"/>
      <c r="D70" s="7"/>
      <c r="E70" s="7"/>
      <c r="F70" s="7"/>
      <c r="G70" s="7"/>
      <c r="H70" s="7"/>
      <c r="I70" s="7"/>
      <c r="J70" s="7"/>
      <c r="K70" s="7"/>
      <c r="L70" s="7"/>
      <c r="M70" s="10"/>
      <c r="N70" s="10"/>
      <c r="O70" s="10"/>
      <c r="P70" s="7"/>
      <c r="Q70" s="7"/>
      <c r="R70" s="7"/>
      <c r="S70" s="7"/>
      <c r="T70" s="7"/>
      <c r="U70" s="7"/>
      <c r="V70" s="7"/>
      <c r="W70" s="7"/>
      <c r="X70" s="7"/>
      <c r="Y70" s="7"/>
      <c r="Z70" s="7"/>
      <c r="AA70" s="7"/>
      <c r="AB70" s="7"/>
      <c r="AC70" s="7"/>
      <c r="AD70" s="7"/>
      <c r="AE70" s="170"/>
      <c r="AF70" s="53"/>
      <c r="AP70" s="11"/>
      <c r="AQ70" s="11"/>
    </row>
    <row r="71" spans="1:43" ht="9.75" customHeight="1">
      <c r="A71" s="330" t="s">
        <v>155</v>
      </c>
      <c r="B71" s="23"/>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5"/>
      <c r="AD71" s="19"/>
      <c r="AE71" s="31"/>
      <c r="AF71" s="53"/>
      <c r="AG71" s="8" t="s">
        <v>125</v>
      </c>
      <c r="AJ71" s="8" t="str">
        <f>様式【記入例】!K72</f>
        <v>はい</v>
      </c>
      <c r="AP71" s="11"/>
      <c r="AQ71" s="11"/>
    </row>
    <row r="72" spans="1:43" ht="27.75" customHeight="1">
      <c r="A72" s="957"/>
      <c r="B72" s="326" t="s">
        <v>185</v>
      </c>
      <c r="C72" s="327"/>
      <c r="D72" s="327"/>
      <c r="E72" s="327"/>
      <c r="F72" s="327"/>
      <c r="G72" s="327"/>
      <c r="H72" s="327"/>
      <c r="I72" s="327"/>
      <c r="J72" s="328"/>
      <c r="K72" s="321" t="s">
        <v>529</v>
      </c>
      <c r="L72" s="322"/>
      <c r="N72" s="958"/>
      <c r="O72" s="958"/>
      <c r="P72" s="958"/>
      <c r="Q72" s="958"/>
      <c r="R72" s="958"/>
      <c r="S72" s="958"/>
      <c r="T72" s="958"/>
      <c r="U72" s="958"/>
      <c r="V72" s="958"/>
      <c r="W72" s="958"/>
      <c r="X72" s="958"/>
      <c r="Y72" s="958"/>
      <c r="Z72" s="958"/>
      <c r="AA72" s="958"/>
      <c r="AB72" s="958"/>
      <c r="AC72" s="959"/>
      <c r="AD72" s="276"/>
      <c r="AE72" s="31" t="str">
        <f>IF(COUNTIF(K72,"")&gt;=1,"未入力","")</f>
        <v/>
      </c>
      <c r="AF72" s="53"/>
      <c r="AG72" s="8" t="s">
        <v>135</v>
      </c>
      <c r="AP72" s="11"/>
      <c r="AQ72" s="11"/>
    </row>
    <row r="73" spans="1:43" ht="21.75" customHeight="1">
      <c r="A73" s="331"/>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2"/>
      <c r="AD73" s="19"/>
      <c r="AE73" s="31"/>
      <c r="AF73" s="53"/>
      <c r="AP73" s="11"/>
      <c r="AQ73" s="11"/>
    </row>
    <row r="74" spans="1:43" ht="21.75" customHeight="1">
      <c r="A74" s="331"/>
      <c r="B74" s="960"/>
      <c r="C74" s="935" t="s">
        <v>89</v>
      </c>
      <c r="D74" s="936"/>
      <c r="E74" s="936"/>
      <c r="F74" s="936"/>
      <c r="G74" s="936"/>
      <c r="H74" s="936"/>
      <c r="I74" s="935" t="s">
        <v>370</v>
      </c>
      <c r="J74" s="936"/>
      <c r="K74" s="936"/>
      <c r="L74" s="585"/>
      <c r="M74" s="585"/>
      <c r="N74" s="585"/>
      <c r="O74" s="935" t="s">
        <v>557</v>
      </c>
      <c r="P74" s="936"/>
      <c r="Q74" s="936"/>
      <c r="R74" s="941"/>
      <c r="S74" s="941"/>
      <c r="T74" s="942"/>
      <c r="U74" s="935" t="s">
        <v>558</v>
      </c>
      <c r="V74" s="936"/>
      <c r="W74" s="936"/>
      <c r="X74" s="464" t="s">
        <v>677</v>
      </c>
      <c r="Y74" s="465"/>
      <c r="Z74" s="465"/>
      <c r="AA74" s="465"/>
      <c r="AB74" s="465"/>
      <c r="AC74" s="466"/>
      <c r="AD74" s="265"/>
      <c r="AE74" s="31"/>
      <c r="AF74" s="53"/>
      <c r="AG74" s="8" t="s">
        <v>186</v>
      </c>
      <c r="AP74" s="11"/>
      <c r="AQ74" s="11"/>
    </row>
    <row r="75" spans="1:43" ht="21.75" customHeight="1">
      <c r="A75" s="331"/>
      <c r="B75" s="961"/>
      <c r="C75" s="937"/>
      <c r="D75" s="938"/>
      <c r="E75" s="938"/>
      <c r="F75" s="943" t="s">
        <v>371</v>
      </c>
      <c r="G75" s="944"/>
      <c r="H75" s="945"/>
      <c r="I75" s="937"/>
      <c r="J75" s="938"/>
      <c r="K75" s="938"/>
      <c r="L75" s="943" t="s">
        <v>371</v>
      </c>
      <c r="M75" s="944"/>
      <c r="N75" s="945"/>
      <c r="O75" s="937"/>
      <c r="P75" s="938"/>
      <c r="Q75" s="938"/>
      <c r="R75" s="943" t="s">
        <v>371</v>
      </c>
      <c r="S75" s="944"/>
      <c r="T75" s="945"/>
      <c r="U75" s="937"/>
      <c r="V75" s="938"/>
      <c r="W75" s="938"/>
      <c r="X75" s="467"/>
      <c r="Y75" s="468"/>
      <c r="Z75" s="468"/>
      <c r="AA75" s="468"/>
      <c r="AB75" s="468"/>
      <c r="AC75" s="469"/>
      <c r="AD75" s="265"/>
      <c r="AE75" s="31"/>
      <c r="AF75" s="53"/>
      <c r="AG75" s="8" t="s">
        <v>187</v>
      </c>
      <c r="AP75" s="11"/>
      <c r="AQ75" s="11"/>
    </row>
    <row r="76" spans="1:43" ht="21.75" customHeight="1">
      <c r="A76" s="331"/>
      <c r="B76" s="962"/>
      <c r="C76" s="939"/>
      <c r="D76" s="940"/>
      <c r="E76" s="940"/>
      <c r="F76" s="946"/>
      <c r="G76" s="940"/>
      <c r="H76" s="947"/>
      <c r="I76" s="939"/>
      <c r="J76" s="940"/>
      <c r="K76" s="940"/>
      <c r="L76" s="946"/>
      <c r="M76" s="940"/>
      <c r="N76" s="947"/>
      <c r="O76" s="939"/>
      <c r="P76" s="940"/>
      <c r="Q76" s="940"/>
      <c r="R76" s="946"/>
      <c r="S76" s="940"/>
      <c r="T76" s="947"/>
      <c r="U76" s="939"/>
      <c r="V76" s="940"/>
      <c r="W76" s="940"/>
      <c r="X76" s="470"/>
      <c r="Y76" s="471"/>
      <c r="Z76" s="471"/>
      <c r="AA76" s="471"/>
      <c r="AB76" s="471"/>
      <c r="AC76" s="472"/>
      <c r="AD76" s="265"/>
      <c r="AE76" s="31"/>
      <c r="AF76" s="53"/>
      <c r="AP76" s="11"/>
      <c r="AQ76" s="11"/>
    </row>
    <row r="77" spans="1:43" ht="21.75" customHeight="1">
      <c r="A77" s="331"/>
      <c r="B77" s="59" t="s">
        <v>73</v>
      </c>
      <c r="C77" s="919">
        <v>75000</v>
      </c>
      <c r="D77" s="920"/>
      <c r="E77" s="921"/>
      <c r="F77" s="923">
        <v>70000</v>
      </c>
      <c r="G77" s="923"/>
      <c r="H77" s="923"/>
      <c r="I77" s="919">
        <v>66000</v>
      </c>
      <c r="J77" s="920"/>
      <c r="K77" s="921"/>
      <c r="L77" s="922">
        <v>61000</v>
      </c>
      <c r="M77" s="923"/>
      <c r="N77" s="924"/>
      <c r="O77" s="925">
        <v>60000</v>
      </c>
      <c r="P77" s="923"/>
      <c r="Q77" s="926"/>
      <c r="R77" s="923">
        <v>55000</v>
      </c>
      <c r="S77" s="923"/>
      <c r="T77" s="924"/>
      <c r="U77" s="927">
        <v>1300</v>
      </c>
      <c r="V77" s="928"/>
      <c r="W77" s="929"/>
      <c r="X77" s="1063" t="s">
        <v>389</v>
      </c>
      <c r="Y77" s="1064"/>
      <c r="Z77" s="1064"/>
      <c r="AA77" s="1065"/>
      <c r="AB77" s="521">
        <v>2000</v>
      </c>
      <c r="AC77" s="522"/>
      <c r="AD77" s="304"/>
      <c r="AE77" s="31" t="str">
        <f>IF(COUNTA(C77,F77,I77,L77,O77,R77)&lt;&gt;6,"未入力","")</f>
        <v/>
      </c>
      <c r="AF77" s="170"/>
      <c r="AG77" s="8" t="s">
        <v>189</v>
      </c>
      <c r="AP77" s="11"/>
      <c r="AQ77" s="11"/>
    </row>
    <row r="78" spans="1:43" ht="21.75" customHeight="1">
      <c r="A78" s="331"/>
      <c r="B78" s="61" t="s">
        <v>77</v>
      </c>
      <c r="C78" s="919">
        <v>73000</v>
      </c>
      <c r="D78" s="920"/>
      <c r="E78" s="921"/>
      <c r="F78" s="923">
        <v>68000</v>
      </c>
      <c r="G78" s="923"/>
      <c r="H78" s="923"/>
      <c r="I78" s="919">
        <v>64000</v>
      </c>
      <c r="J78" s="920"/>
      <c r="K78" s="921"/>
      <c r="L78" s="922">
        <v>59000</v>
      </c>
      <c r="M78" s="923"/>
      <c r="N78" s="924"/>
      <c r="O78" s="925">
        <v>58000</v>
      </c>
      <c r="P78" s="923"/>
      <c r="Q78" s="926"/>
      <c r="R78" s="923">
        <v>53000</v>
      </c>
      <c r="S78" s="923"/>
      <c r="T78" s="924"/>
      <c r="U78" s="927">
        <v>1250</v>
      </c>
      <c r="V78" s="928"/>
      <c r="W78" s="929"/>
      <c r="X78" s="1063" t="s">
        <v>390</v>
      </c>
      <c r="Y78" s="1064"/>
      <c r="Z78" s="1064"/>
      <c r="AA78" s="1065"/>
      <c r="AB78" s="525">
        <v>250</v>
      </c>
      <c r="AC78" s="526"/>
      <c r="AD78" s="305"/>
      <c r="AE78" s="31" t="str">
        <f t="shared" ref="AE78:AE82" si="2">IF(COUNTA(C78,F78,I78,L78,O78,R78)&lt;&gt;6,"未入力","")</f>
        <v/>
      </c>
      <c r="AF78" s="170"/>
      <c r="AG78" s="8" t="s">
        <v>190</v>
      </c>
      <c r="AP78" s="11"/>
      <c r="AQ78" s="11"/>
    </row>
    <row r="79" spans="1:43" ht="21.75" customHeight="1">
      <c r="A79" s="331"/>
      <c r="B79" s="61" t="s">
        <v>78</v>
      </c>
      <c r="C79" s="919">
        <v>70000</v>
      </c>
      <c r="D79" s="920"/>
      <c r="E79" s="921"/>
      <c r="F79" s="923">
        <v>64000</v>
      </c>
      <c r="G79" s="923"/>
      <c r="H79" s="923"/>
      <c r="I79" s="919">
        <v>61000</v>
      </c>
      <c r="J79" s="920"/>
      <c r="K79" s="921"/>
      <c r="L79" s="922">
        <v>55000</v>
      </c>
      <c r="M79" s="923"/>
      <c r="N79" s="924"/>
      <c r="O79" s="925">
        <v>55000</v>
      </c>
      <c r="P79" s="923"/>
      <c r="Q79" s="926"/>
      <c r="R79" s="923">
        <v>50000</v>
      </c>
      <c r="S79" s="923"/>
      <c r="T79" s="924"/>
      <c r="U79" s="927">
        <v>1150</v>
      </c>
      <c r="V79" s="928"/>
      <c r="W79" s="929"/>
      <c r="X79" s="1066" t="s">
        <v>602</v>
      </c>
      <c r="Y79" s="1067"/>
      <c r="Z79" s="1067"/>
      <c r="AA79" s="1068"/>
      <c r="AB79" s="525">
        <v>150</v>
      </c>
      <c r="AC79" s="526"/>
      <c r="AD79" s="305"/>
      <c r="AE79" s="31" t="str">
        <f t="shared" si="2"/>
        <v/>
      </c>
      <c r="AF79" s="170"/>
      <c r="AP79" s="11"/>
      <c r="AQ79" s="11"/>
    </row>
    <row r="80" spans="1:43" ht="21.75" customHeight="1">
      <c r="A80" s="331"/>
      <c r="B80" s="61" t="s">
        <v>79</v>
      </c>
      <c r="C80" s="919">
        <v>68000</v>
      </c>
      <c r="D80" s="920"/>
      <c r="E80" s="921"/>
      <c r="F80" s="923">
        <v>61000</v>
      </c>
      <c r="G80" s="923"/>
      <c r="H80" s="923"/>
      <c r="I80" s="919">
        <v>59000</v>
      </c>
      <c r="J80" s="920"/>
      <c r="K80" s="921"/>
      <c r="L80" s="922">
        <v>52000</v>
      </c>
      <c r="M80" s="923"/>
      <c r="N80" s="924"/>
      <c r="O80" s="925">
        <v>53000</v>
      </c>
      <c r="P80" s="923"/>
      <c r="Q80" s="926"/>
      <c r="R80" s="923">
        <v>48000</v>
      </c>
      <c r="S80" s="923"/>
      <c r="T80" s="924"/>
      <c r="U80" s="927">
        <v>1100</v>
      </c>
      <c r="V80" s="928"/>
      <c r="W80" s="929"/>
      <c r="X80" s="1060" t="s">
        <v>603</v>
      </c>
      <c r="Y80" s="1061"/>
      <c r="Z80" s="1061"/>
      <c r="AA80" s="1061"/>
      <c r="AB80" s="1061"/>
      <c r="AC80" s="1062"/>
      <c r="AD80" s="306"/>
      <c r="AE80" s="31" t="str">
        <f>IF(COUNTA(C80,F80,I80,L80,O80,R80)&lt;&gt;6,"未入力","")</f>
        <v/>
      </c>
      <c r="AF80" s="170"/>
      <c r="AG80" s="8" t="s">
        <v>212</v>
      </c>
      <c r="AP80" s="11"/>
      <c r="AQ80" s="11"/>
    </row>
    <row r="81" spans="1:43" ht="21.75" customHeight="1">
      <c r="A81" s="331"/>
      <c r="B81" s="61" t="s">
        <v>80</v>
      </c>
      <c r="C81" s="919">
        <v>65000</v>
      </c>
      <c r="D81" s="920"/>
      <c r="E81" s="921"/>
      <c r="F81" s="923">
        <v>58000</v>
      </c>
      <c r="G81" s="923"/>
      <c r="H81" s="923"/>
      <c r="I81" s="919">
        <v>56000</v>
      </c>
      <c r="J81" s="920"/>
      <c r="K81" s="921"/>
      <c r="L81" s="922">
        <v>49000</v>
      </c>
      <c r="M81" s="923"/>
      <c r="N81" s="924"/>
      <c r="O81" s="925">
        <v>50000</v>
      </c>
      <c r="P81" s="923"/>
      <c r="Q81" s="926"/>
      <c r="R81" s="923">
        <v>45000</v>
      </c>
      <c r="S81" s="923"/>
      <c r="T81" s="924"/>
      <c r="U81" s="927">
        <v>1000</v>
      </c>
      <c r="V81" s="928"/>
      <c r="W81" s="929"/>
      <c r="X81" s="60" t="s">
        <v>388</v>
      </c>
      <c r="Y81" s="527" t="s">
        <v>639</v>
      </c>
      <c r="Z81" s="527"/>
      <c r="AA81" s="528"/>
      <c r="AB81" s="529">
        <v>6000</v>
      </c>
      <c r="AC81" s="530"/>
      <c r="AD81" s="307"/>
      <c r="AE81" s="31" t="str">
        <f>IF(COUNTA(C81,F81,I81,L81,O81,R81)&lt;&gt;6,"未入力","")</f>
        <v/>
      </c>
      <c r="AF81" s="170"/>
      <c r="AG81" s="8" t="s">
        <v>213</v>
      </c>
      <c r="AP81" s="11"/>
      <c r="AQ81" s="11"/>
    </row>
    <row r="82" spans="1:43" ht="21.75" customHeight="1">
      <c r="A82" s="331"/>
      <c r="B82" s="61" t="s">
        <v>81</v>
      </c>
      <c r="C82" s="919">
        <v>65000</v>
      </c>
      <c r="D82" s="920"/>
      <c r="E82" s="921"/>
      <c r="F82" s="923">
        <v>58000</v>
      </c>
      <c r="G82" s="923"/>
      <c r="H82" s="923"/>
      <c r="I82" s="919">
        <v>56000</v>
      </c>
      <c r="J82" s="920"/>
      <c r="K82" s="921"/>
      <c r="L82" s="922">
        <v>49000</v>
      </c>
      <c r="M82" s="923"/>
      <c r="N82" s="924"/>
      <c r="O82" s="925">
        <v>50000</v>
      </c>
      <c r="P82" s="923"/>
      <c r="Q82" s="926"/>
      <c r="R82" s="923">
        <v>45000</v>
      </c>
      <c r="S82" s="923"/>
      <c r="T82" s="924"/>
      <c r="U82" s="927">
        <v>1000</v>
      </c>
      <c r="V82" s="928"/>
      <c r="W82" s="929"/>
      <c r="X82" s="60" t="s">
        <v>388</v>
      </c>
      <c r="Y82" s="527" t="s">
        <v>640</v>
      </c>
      <c r="Z82" s="527"/>
      <c r="AA82" s="528"/>
      <c r="AB82" s="529">
        <v>3000</v>
      </c>
      <c r="AC82" s="530"/>
      <c r="AD82" s="307"/>
      <c r="AE82" s="31" t="str">
        <f t="shared" si="2"/>
        <v/>
      </c>
      <c r="AF82" s="170"/>
    </row>
    <row r="83" spans="1:43" ht="18.75" customHeight="1">
      <c r="A83" s="331"/>
      <c r="B83" s="10"/>
      <c r="C83" s="7"/>
      <c r="D83" s="7"/>
      <c r="E83" s="7"/>
      <c r="F83" s="7"/>
      <c r="G83" s="7"/>
      <c r="H83" s="62"/>
      <c r="I83" s="62"/>
      <c r="J83" s="7"/>
      <c r="K83" s="7"/>
      <c r="L83" s="7"/>
      <c r="M83" s="7"/>
      <c r="N83" s="7"/>
      <c r="O83" s="62"/>
      <c r="P83" s="62"/>
      <c r="Q83" s="7"/>
      <c r="R83" s="7"/>
      <c r="S83" s="7"/>
      <c r="T83" s="62"/>
      <c r="U83" s="62"/>
      <c r="V83" s="7"/>
      <c r="W83" s="7"/>
      <c r="X83" s="62"/>
      <c r="Y83" s="62"/>
      <c r="Z83" s="7"/>
      <c r="AA83" s="7"/>
      <c r="AB83" s="7"/>
      <c r="AC83" s="63"/>
      <c r="AD83" s="62"/>
      <c r="AE83" s="31"/>
      <c r="AF83" s="53"/>
      <c r="AG83" s="8" t="s">
        <v>189</v>
      </c>
    </row>
    <row r="84" spans="1:43" ht="15.75" customHeight="1">
      <c r="A84" s="331"/>
      <c r="B84" s="1070" t="s">
        <v>372</v>
      </c>
      <c r="C84" s="1071"/>
      <c r="D84" s="1071"/>
      <c r="E84" s="1071"/>
      <c r="F84" s="1071"/>
      <c r="G84" s="1071"/>
      <c r="H84" s="1071"/>
      <c r="I84" s="1071"/>
      <c r="J84" s="1071"/>
      <c r="K84" s="1071"/>
      <c r="L84" s="1071"/>
      <c r="M84" s="1071"/>
      <c r="N84" s="1071"/>
      <c r="O84" s="1071"/>
      <c r="P84" s="1071"/>
      <c r="Q84" s="1071"/>
      <c r="R84" s="1071"/>
      <c r="S84" s="1071"/>
      <c r="T84" s="1071"/>
      <c r="U84" s="1071"/>
      <c r="V84" s="1071"/>
      <c r="W84" s="1071"/>
      <c r="X84" s="1071"/>
      <c r="Y84" s="1071"/>
      <c r="Z84" s="1071"/>
      <c r="AA84" s="1071"/>
      <c r="AB84" s="1071"/>
      <c r="AC84" s="1072"/>
      <c r="AD84" s="19"/>
      <c r="AE84" s="31"/>
      <c r="AF84" s="53"/>
      <c r="AG84" s="8" t="s">
        <v>214</v>
      </c>
    </row>
    <row r="85" spans="1:43" ht="15.75" customHeight="1">
      <c r="A85" s="331"/>
      <c r="B85" s="1070" t="s">
        <v>590</v>
      </c>
      <c r="C85" s="829"/>
      <c r="D85" s="829"/>
      <c r="E85" s="829"/>
      <c r="F85" s="829"/>
      <c r="G85" s="829"/>
      <c r="H85" s="829"/>
      <c r="I85" s="829"/>
      <c r="J85" s="829"/>
      <c r="K85" s="829"/>
      <c r="L85" s="829"/>
      <c r="M85" s="829"/>
      <c r="N85" s="829"/>
      <c r="O85" s="829"/>
      <c r="P85" s="829"/>
      <c r="Q85" s="829"/>
      <c r="R85" s="829"/>
      <c r="S85" s="829"/>
      <c r="T85" s="829"/>
      <c r="U85" s="829"/>
      <c r="V85" s="829"/>
      <c r="W85" s="829"/>
      <c r="X85" s="829"/>
      <c r="Y85" s="829"/>
      <c r="Z85" s="829"/>
      <c r="AA85" s="829"/>
      <c r="AB85" s="829"/>
      <c r="AC85" s="1073"/>
      <c r="AD85" s="273"/>
      <c r="AE85" s="31"/>
      <c r="AF85" s="53"/>
    </row>
    <row r="86" spans="1:43" ht="18.75" customHeight="1">
      <c r="A86" s="331"/>
      <c r="B86" s="47" t="s">
        <v>589</v>
      </c>
      <c r="C86" s="10"/>
      <c r="D86" s="10"/>
      <c r="E86" s="10"/>
      <c r="F86" s="10"/>
      <c r="G86" s="7"/>
      <c r="H86" s="7"/>
      <c r="I86" s="7"/>
      <c r="J86" s="62"/>
      <c r="K86" s="62"/>
      <c r="L86" s="62"/>
      <c r="M86" s="7"/>
      <c r="N86" s="7"/>
      <c r="O86" s="10"/>
      <c r="P86" s="10"/>
      <c r="Q86" s="7"/>
      <c r="R86" s="7"/>
      <c r="S86" s="7"/>
      <c r="T86" s="62"/>
      <c r="U86" s="62"/>
      <c r="V86" s="7"/>
      <c r="W86" s="7"/>
      <c r="X86" s="7"/>
      <c r="Y86" s="7"/>
      <c r="Z86" s="7"/>
      <c r="AA86" s="7"/>
      <c r="AB86" s="7"/>
      <c r="AC86" s="63"/>
      <c r="AD86" s="62"/>
      <c r="AE86" s="53"/>
      <c r="AF86" s="53"/>
      <c r="AG86" s="8" t="s">
        <v>215</v>
      </c>
      <c r="AP86" s="11"/>
      <c r="AQ86" s="11"/>
    </row>
    <row r="87" spans="1:43" ht="11.25" customHeight="1">
      <c r="A87" s="331"/>
      <c r="B87" s="64"/>
      <c r="AC87" s="65"/>
      <c r="AE87" s="53"/>
      <c r="AF87" s="53"/>
      <c r="AP87" s="11"/>
      <c r="AQ87" s="11"/>
    </row>
    <row r="88" spans="1:43" ht="18.75" customHeight="1">
      <c r="A88" s="331"/>
      <c r="B88" s="1070" t="s">
        <v>560</v>
      </c>
      <c r="C88" s="1071"/>
      <c r="D88" s="1071"/>
      <c r="E88" s="1071"/>
      <c r="F88" s="1071"/>
      <c r="G88" s="1071"/>
      <c r="H88" s="1071"/>
      <c r="I88" s="1071"/>
      <c r="J88" s="1071"/>
      <c r="K88" s="1071"/>
      <c r="L88" s="1071"/>
      <c r="M88" s="1071"/>
      <c r="N88" s="1071"/>
      <c r="O88" s="1071"/>
      <c r="P88" s="1071"/>
      <c r="Q88" s="1071"/>
      <c r="R88" s="1071"/>
      <c r="S88" s="1071"/>
      <c r="T88" s="1071"/>
      <c r="U88" s="1071"/>
      <c r="V88" s="1071"/>
      <c r="W88" s="1071"/>
      <c r="X88" s="1071"/>
      <c r="Y88" s="1071"/>
      <c r="Z88" s="1071"/>
      <c r="AA88" s="1071"/>
      <c r="AB88" s="1071"/>
      <c r="AC88" s="1072"/>
      <c r="AD88" s="19"/>
      <c r="AE88" s="53"/>
      <c r="AF88" s="53"/>
      <c r="AP88" s="11"/>
      <c r="AQ88" s="11"/>
    </row>
    <row r="89" spans="1:43" ht="11.25" customHeight="1">
      <c r="A89" s="331"/>
      <c r="B89" s="373" t="s">
        <v>559</v>
      </c>
      <c r="C89" s="374"/>
      <c r="D89" s="374"/>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5"/>
      <c r="AD89" s="29"/>
      <c r="AE89" s="53"/>
      <c r="AF89" s="53"/>
      <c r="AP89" s="11"/>
      <c r="AQ89" s="11"/>
    </row>
    <row r="90" spans="1:43" ht="19.5" customHeight="1">
      <c r="A90" s="331"/>
      <c r="B90" s="373" t="s">
        <v>128</v>
      </c>
      <c r="C90" s="374"/>
      <c r="D90" s="374"/>
      <c r="E90" s="374"/>
      <c r="F90" s="374"/>
      <c r="G90" s="374"/>
      <c r="H90" s="374"/>
      <c r="I90" s="374"/>
      <c r="J90" s="374"/>
      <c r="K90" s="374"/>
      <c r="L90" s="374"/>
      <c r="M90" s="374"/>
      <c r="N90" s="374"/>
      <c r="O90" s="374"/>
      <c r="P90" s="374"/>
      <c r="Q90" s="374"/>
      <c r="R90" s="374"/>
      <c r="S90" s="374"/>
      <c r="T90" s="374"/>
      <c r="U90" s="374"/>
      <c r="V90" s="374"/>
      <c r="W90" s="374"/>
      <c r="X90" s="374"/>
      <c r="Y90" s="374"/>
      <c r="Z90" s="374"/>
      <c r="AA90" s="374"/>
      <c r="AB90" s="374"/>
      <c r="AC90" s="375"/>
      <c r="AD90" s="29"/>
      <c r="AE90" s="53"/>
      <c r="AF90" s="53"/>
      <c r="AP90" s="11"/>
      <c r="AQ90" s="11"/>
    </row>
    <row r="91" spans="1:43" ht="11.25" customHeight="1">
      <c r="A91" s="331"/>
      <c r="B91" s="28"/>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30"/>
      <c r="AD91" s="29"/>
      <c r="AE91" s="53"/>
      <c r="AF91" s="53"/>
      <c r="AP91" s="11"/>
      <c r="AQ91" s="11"/>
    </row>
    <row r="92" spans="1:43" ht="15.75" customHeight="1">
      <c r="A92" s="331"/>
      <c r="B92" s="897" t="s">
        <v>628</v>
      </c>
      <c r="C92" s="898"/>
      <c r="D92" s="898"/>
      <c r="E92" s="898"/>
      <c r="F92" s="898"/>
      <c r="G92" s="898"/>
      <c r="H92" s="898"/>
      <c r="I92" s="898"/>
      <c r="J92" s="898"/>
      <c r="K92" s="898"/>
      <c r="L92" s="898"/>
      <c r="M92" s="898"/>
      <c r="N92" s="898"/>
      <c r="O92" s="898"/>
      <c r="P92" s="898"/>
      <c r="Q92" s="898"/>
      <c r="R92" s="898"/>
      <c r="S92" s="898"/>
      <c r="T92" s="898"/>
      <c r="U92" s="898"/>
      <c r="V92" s="898"/>
      <c r="W92" s="898"/>
      <c r="X92" s="898"/>
      <c r="Y92" s="898"/>
      <c r="Z92" s="898"/>
      <c r="AA92" s="898"/>
      <c r="AB92" s="898"/>
      <c r="AC92" s="899"/>
      <c r="AD92" s="66"/>
      <c r="AE92" s="53"/>
      <c r="AF92" s="53"/>
      <c r="AP92" s="11"/>
      <c r="AQ92" s="11"/>
    </row>
    <row r="93" spans="1:43" ht="15.75" customHeight="1">
      <c r="A93" s="331"/>
      <c r="B93" s="900" t="s">
        <v>676</v>
      </c>
      <c r="C93" s="901"/>
      <c r="D93" s="901"/>
      <c r="E93" s="901"/>
      <c r="F93" s="901"/>
      <c r="G93" s="901"/>
      <c r="H93" s="901"/>
      <c r="I93" s="901"/>
      <c r="J93" s="901"/>
      <c r="K93" s="901"/>
      <c r="L93" s="901"/>
      <c r="M93" s="901"/>
      <c r="N93" s="901"/>
      <c r="O93" s="901"/>
      <c r="P93" s="901"/>
      <c r="Q93" s="901"/>
      <c r="R93" s="901"/>
      <c r="S93" s="901"/>
      <c r="T93" s="901"/>
      <c r="U93" s="901"/>
      <c r="V93" s="901"/>
      <c r="W93" s="901"/>
      <c r="X93" s="901"/>
      <c r="Y93" s="901"/>
      <c r="Z93" s="66"/>
      <c r="AA93" s="66"/>
      <c r="AB93" s="66"/>
      <c r="AC93" s="67"/>
      <c r="AD93" s="66"/>
      <c r="AE93" s="53"/>
      <c r="AF93" s="53"/>
      <c r="AP93" s="11"/>
      <c r="AQ93" s="11"/>
    </row>
    <row r="94" spans="1:43" ht="15.75" customHeight="1">
      <c r="A94" s="332"/>
      <c r="B94" s="68"/>
      <c r="C94" s="34"/>
      <c r="D94" s="34"/>
      <c r="E94" s="34"/>
      <c r="F94" s="34"/>
      <c r="G94" s="34"/>
      <c r="H94" s="34"/>
      <c r="I94" s="34"/>
      <c r="J94" s="34"/>
      <c r="K94" s="34"/>
      <c r="L94" s="34"/>
      <c r="M94" s="34"/>
      <c r="N94" s="34"/>
      <c r="O94" s="34"/>
      <c r="P94" s="34"/>
      <c r="Q94" s="34"/>
      <c r="R94" s="34"/>
      <c r="S94" s="34"/>
      <c r="T94" s="34"/>
      <c r="U94" s="34"/>
      <c r="V94" s="34"/>
      <c r="W94" s="34"/>
      <c r="X94" s="34"/>
      <c r="Y94" s="34"/>
      <c r="Z94" s="69"/>
      <c r="AA94" s="69"/>
      <c r="AB94" s="69"/>
      <c r="AC94" s="70"/>
      <c r="AD94" s="274"/>
      <c r="AE94" s="53"/>
      <c r="AF94" s="53"/>
    </row>
    <row r="95" spans="1:43" ht="15.75" customHeight="1">
      <c r="A95" s="71"/>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274"/>
      <c r="AE95" s="53"/>
      <c r="AF95" s="53"/>
    </row>
    <row r="96" spans="1:43" ht="32.25" customHeight="1">
      <c r="A96" s="902" t="s">
        <v>713</v>
      </c>
      <c r="B96" s="902"/>
      <c r="C96" s="902"/>
      <c r="D96" s="902"/>
      <c r="E96" s="902"/>
      <c r="F96" s="902"/>
      <c r="G96" s="902"/>
      <c r="H96" s="902"/>
      <c r="I96" s="902"/>
      <c r="J96" s="902"/>
      <c r="K96" s="902"/>
      <c r="L96" s="902"/>
      <c r="M96" s="902"/>
      <c r="N96" s="902"/>
      <c r="O96" s="902"/>
      <c r="P96" s="902"/>
      <c r="Q96" s="902"/>
      <c r="R96" s="902"/>
      <c r="S96" s="902"/>
      <c r="T96" s="902"/>
      <c r="U96" s="902"/>
      <c r="V96" s="902"/>
      <c r="W96" s="902"/>
      <c r="X96" s="902"/>
      <c r="Y96" s="902"/>
      <c r="Z96" s="902"/>
      <c r="AA96" s="902"/>
      <c r="AB96" s="902"/>
      <c r="AC96" s="902"/>
      <c r="AD96" s="278"/>
      <c r="AE96" s="53"/>
      <c r="AF96" s="53"/>
      <c r="AG96" s="8" t="s">
        <v>317</v>
      </c>
      <c r="AH96" s="8" t="s">
        <v>395</v>
      </c>
    </row>
    <row r="97" spans="1:35" ht="26.4" customHeight="1">
      <c r="A97" s="903" t="s">
        <v>679</v>
      </c>
      <c r="B97" s="904"/>
      <c r="C97" s="904"/>
      <c r="D97" s="904"/>
      <c r="E97" s="904"/>
      <c r="F97" s="904"/>
      <c r="G97" s="904"/>
      <c r="H97" s="904"/>
      <c r="I97" s="904"/>
      <c r="J97" s="904"/>
      <c r="K97" s="904"/>
      <c r="L97" s="904"/>
      <c r="M97" s="904"/>
      <c r="N97" s="904"/>
      <c r="O97" s="904"/>
      <c r="P97" s="904"/>
      <c r="Q97" s="904"/>
      <c r="R97" s="904"/>
      <c r="S97" s="904"/>
      <c r="T97" s="904"/>
      <c r="U97" s="904"/>
      <c r="V97" s="904"/>
      <c r="W97" s="904"/>
      <c r="X97" s="904"/>
      <c r="Y97" s="904"/>
      <c r="Z97" s="904"/>
      <c r="AA97" s="904"/>
      <c r="AB97" s="904"/>
      <c r="AC97" s="904"/>
      <c r="AD97" s="187"/>
      <c r="AE97" s="108"/>
      <c r="AF97" s="108"/>
      <c r="AG97" s="8" t="s">
        <v>318</v>
      </c>
      <c r="AH97" s="8" t="s">
        <v>396</v>
      </c>
    </row>
    <row r="98" spans="1:35" ht="21" customHeight="1">
      <c r="A98" s="915" t="str">
        <f>AC4&amp;"に保育に従事した職員の勤務実績"</f>
        <v>令和7年10月1日に保育に従事した職員の勤務実績</v>
      </c>
      <c r="B98" s="361" t="s">
        <v>99</v>
      </c>
      <c r="C98" s="363"/>
      <c r="D98" s="593" t="s">
        <v>303</v>
      </c>
      <c r="E98" s="907"/>
      <c r="F98" s="909" t="s">
        <v>720</v>
      </c>
      <c r="G98" s="910"/>
      <c r="H98" s="464" t="s">
        <v>100</v>
      </c>
      <c r="I98" s="466"/>
      <c r="J98" s="464" t="s">
        <v>678</v>
      </c>
      <c r="K98" s="466"/>
      <c r="L98" s="464" t="s">
        <v>680</v>
      </c>
      <c r="M98" s="465"/>
      <c r="N98" s="465"/>
      <c r="O98" s="466"/>
      <c r="P98" s="464" t="str">
        <f>AC4&amp;"の実際の勤務時間帯"</f>
        <v>令和7年10月1日の実際の勤務時間帯</v>
      </c>
      <c r="Q98" s="362"/>
      <c r="R98" s="362"/>
      <c r="S98" s="362"/>
      <c r="T98" s="362"/>
      <c r="U98" s="362"/>
      <c r="V98" s="362"/>
      <c r="W98" s="362"/>
      <c r="X98" s="362"/>
      <c r="Y98" s="362"/>
      <c r="Z98" s="362"/>
      <c r="AA98" s="362"/>
      <c r="AB98" s="362"/>
      <c r="AC98" s="362"/>
      <c r="AD98" s="309" t="s">
        <v>706</v>
      </c>
      <c r="AE98" s="53"/>
      <c r="AF98" s="53"/>
      <c r="AG98" s="8" t="s">
        <v>307</v>
      </c>
      <c r="AH98" s="8" t="s">
        <v>397</v>
      </c>
    </row>
    <row r="99" spans="1:35" ht="21" customHeight="1">
      <c r="A99" s="916"/>
      <c r="B99" s="364"/>
      <c r="C99" s="366"/>
      <c r="D99" s="408"/>
      <c r="E99" s="908"/>
      <c r="F99" s="911"/>
      <c r="G99" s="912"/>
      <c r="H99" s="467"/>
      <c r="I99" s="469"/>
      <c r="J99" s="467"/>
      <c r="K99" s="469"/>
      <c r="L99" s="467"/>
      <c r="M99" s="468"/>
      <c r="N99" s="468"/>
      <c r="O99" s="469"/>
      <c r="P99" s="364"/>
      <c r="Q99" s="365"/>
      <c r="R99" s="365"/>
      <c r="S99" s="365"/>
      <c r="T99" s="365"/>
      <c r="U99" s="365"/>
      <c r="V99" s="365"/>
      <c r="W99" s="365"/>
      <c r="X99" s="365"/>
      <c r="Y99" s="365"/>
      <c r="Z99" s="365"/>
      <c r="AA99" s="365"/>
      <c r="AB99" s="365"/>
      <c r="AC99" s="365"/>
      <c r="AD99" s="309"/>
      <c r="AE99" s="31"/>
      <c r="AF99" s="31"/>
      <c r="AG99" s="8" t="s">
        <v>308</v>
      </c>
      <c r="AH99" s="8" t="s">
        <v>398</v>
      </c>
    </row>
    <row r="100" spans="1:35" ht="21" customHeight="1" thickBot="1">
      <c r="A100" s="916"/>
      <c r="B100" s="905"/>
      <c r="C100" s="906"/>
      <c r="D100" s="408"/>
      <c r="E100" s="908"/>
      <c r="F100" s="911"/>
      <c r="G100" s="912"/>
      <c r="H100" s="881"/>
      <c r="I100" s="882"/>
      <c r="J100" s="881"/>
      <c r="K100" s="882"/>
      <c r="L100" s="881"/>
      <c r="M100" s="746"/>
      <c r="N100" s="746"/>
      <c r="O100" s="882"/>
      <c r="P100" s="367"/>
      <c r="Q100" s="368"/>
      <c r="R100" s="368"/>
      <c r="S100" s="368"/>
      <c r="T100" s="368"/>
      <c r="U100" s="368"/>
      <c r="V100" s="368"/>
      <c r="W100" s="368"/>
      <c r="X100" s="368"/>
      <c r="Y100" s="368"/>
      <c r="Z100" s="368"/>
      <c r="AA100" s="368"/>
      <c r="AB100" s="368"/>
      <c r="AC100" s="368"/>
      <c r="AD100" s="309"/>
      <c r="AE100" s="31"/>
      <c r="AF100" s="31"/>
      <c r="AG100" s="8" t="s">
        <v>261</v>
      </c>
      <c r="AH100" s="8" t="s">
        <v>399</v>
      </c>
      <c r="AI100" s="8" t="s">
        <v>478</v>
      </c>
    </row>
    <row r="101" spans="1:35" ht="17.399999999999999" customHeight="1">
      <c r="A101" s="916"/>
      <c r="B101" s="651" t="s">
        <v>101</v>
      </c>
      <c r="C101" s="652"/>
      <c r="D101" s="883" t="s">
        <v>141</v>
      </c>
      <c r="E101" s="884"/>
      <c r="F101" s="887">
        <v>40</v>
      </c>
      <c r="G101" s="888"/>
      <c r="H101" s="889" t="s">
        <v>102</v>
      </c>
      <c r="I101" s="890"/>
      <c r="J101" s="891">
        <v>10</v>
      </c>
      <c r="K101" s="890" t="s">
        <v>126</v>
      </c>
      <c r="L101" s="893">
        <v>5</v>
      </c>
      <c r="M101" s="895" t="s">
        <v>126</v>
      </c>
      <c r="N101" s="876">
        <v>6</v>
      </c>
      <c r="O101" s="878" t="s">
        <v>562</v>
      </c>
      <c r="P101" s="736"/>
      <c r="Q101" s="874"/>
      <c r="R101" s="698" t="s">
        <v>170</v>
      </c>
      <c r="S101" s="874"/>
      <c r="T101" s="698" t="s">
        <v>168</v>
      </c>
      <c r="U101" s="698" t="s">
        <v>184</v>
      </c>
      <c r="V101" s="874"/>
      <c r="W101" s="698" t="s">
        <v>170</v>
      </c>
      <c r="X101" s="874"/>
      <c r="Y101" s="698" t="s">
        <v>168</v>
      </c>
      <c r="Z101" s="698" t="s">
        <v>260</v>
      </c>
      <c r="AA101" s="913" t="s">
        <v>477</v>
      </c>
      <c r="AB101" s="913"/>
      <c r="AC101" s="913"/>
      <c r="AD101" s="310" t="s">
        <v>712</v>
      </c>
      <c r="AE101" s="31" t="str">
        <f>IF(COUNTA(F101,J101,L101,N101)&lt;&gt;4,"未入力","")</f>
        <v/>
      </c>
      <c r="AF101" s="31" t="str">
        <f>IF(COUNTA(AD101)&lt;&gt;1,"未入力","")</f>
        <v/>
      </c>
      <c r="AG101" s="8" t="s">
        <v>309</v>
      </c>
      <c r="AH101" s="8" t="s">
        <v>400</v>
      </c>
      <c r="AI101" s="8" t="s">
        <v>497</v>
      </c>
    </row>
    <row r="102" spans="1:35" ht="17.399999999999999" customHeight="1" thickBot="1">
      <c r="A102" s="916"/>
      <c r="B102" s="653"/>
      <c r="C102" s="654"/>
      <c r="D102" s="885"/>
      <c r="E102" s="886"/>
      <c r="F102" s="713" t="s">
        <v>188</v>
      </c>
      <c r="G102" s="714"/>
      <c r="H102" s="713"/>
      <c r="I102" s="714"/>
      <c r="J102" s="892"/>
      <c r="K102" s="714"/>
      <c r="L102" s="894"/>
      <c r="M102" s="896"/>
      <c r="N102" s="877"/>
      <c r="O102" s="879"/>
      <c r="P102" s="880"/>
      <c r="Q102" s="875"/>
      <c r="R102" s="671"/>
      <c r="S102" s="875"/>
      <c r="T102" s="671"/>
      <c r="U102" s="671"/>
      <c r="V102" s="875"/>
      <c r="W102" s="671"/>
      <c r="X102" s="875"/>
      <c r="Y102" s="671"/>
      <c r="Z102" s="671"/>
      <c r="AA102" s="914" t="s">
        <v>497</v>
      </c>
      <c r="AB102" s="914"/>
      <c r="AC102" s="914"/>
      <c r="AD102" s="310"/>
      <c r="AE102" s="31" t="str">
        <f>IF(COUNTA(AA102)&lt;&gt;1,"未入力","")</f>
        <v/>
      </c>
      <c r="AF102" s="31"/>
      <c r="AG102" s="8" t="s">
        <v>262</v>
      </c>
      <c r="AH102" s="8" t="s">
        <v>401</v>
      </c>
    </row>
    <row r="103" spans="1:35" ht="15.6" customHeight="1">
      <c r="A103" s="916"/>
      <c r="B103" s="571" t="s">
        <v>818</v>
      </c>
      <c r="C103" s="572"/>
      <c r="D103" s="571" t="s">
        <v>141</v>
      </c>
      <c r="E103" s="572"/>
      <c r="F103" s="849">
        <v>40</v>
      </c>
      <c r="G103" s="850"/>
      <c r="H103" s="866" t="s">
        <v>189</v>
      </c>
      <c r="I103" s="867"/>
      <c r="J103" s="918">
        <v>5</v>
      </c>
      <c r="K103" s="906" t="s">
        <v>126</v>
      </c>
      <c r="L103" s="870">
        <v>4</v>
      </c>
      <c r="M103" s="871" t="s">
        <v>126</v>
      </c>
      <c r="N103" s="872">
        <v>6</v>
      </c>
      <c r="O103" s="873" t="s">
        <v>562</v>
      </c>
      <c r="P103" s="364"/>
      <c r="Q103" s="869">
        <v>14</v>
      </c>
      <c r="R103" s="365" t="s">
        <v>170</v>
      </c>
      <c r="S103" s="869"/>
      <c r="T103" s="365" t="s">
        <v>168</v>
      </c>
      <c r="U103" s="365" t="s">
        <v>184</v>
      </c>
      <c r="V103" s="869">
        <v>22</v>
      </c>
      <c r="W103" s="365" t="s">
        <v>170</v>
      </c>
      <c r="X103" s="869"/>
      <c r="Y103" s="365" t="s">
        <v>168</v>
      </c>
      <c r="Z103" s="365" t="s">
        <v>260</v>
      </c>
      <c r="AA103" s="365"/>
      <c r="AB103" s="365"/>
      <c r="AC103" s="366"/>
      <c r="AD103" s="10"/>
      <c r="AE103" s="31" t="str">
        <f>IF(COUNTA(F103,J103,L103,N103)&lt;&gt;4,"未入力","")</f>
        <v/>
      </c>
      <c r="AF103" s="31" t="str">
        <f>IF(COUNTA(Q103,S103,V103,X103)&lt;&gt;4,"未入力","")</f>
        <v>未入力</v>
      </c>
      <c r="AG103" s="8" t="s">
        <v>310</v>
      </c>
      <c r="AH103" s="8" t="s">
        <v>402</v>
      </c>
    </row>
    <row r="104" spans="1:35" ht="15.6" customHeight="1">
      <c r="A104" s="916"/>
      <c r="B104" s="417"/>
      <c r="C104" s="475"/>
      <c r="D104" s="417"/>
      <c r="E104" s="475"/>
      <c r="F104" s="840" t="s">
        <v>188</v>
      </c>
      <c r="G104" s="629"/>
      <c r="H104" s="853"/>
      <c r="I104" s="854"/>
      <c r="J104" s="856"/>
      <c r="K104" s="629"/>
      <c r="L104" s="842"/>
      <c r="M104" s="844"/>
      <c r="N104" s="846"/>
      <c r="O104" s="848"/>
      <c r="P104" s="367"/>
      <c r="Q104" s="839"/>
      <c r="R104" s="368"/>
      <c r="S104" s="839"/>
      <c r="T104" s="368"/>
      <c r="U104" s="368"/>
      <c r="V104" s="839"/>
      <c r="W104" s="368"/>
      <c r="X104" s="839"/>
      <c r="Y104" s="368"/>
      <c r="Z104" s="368"/>
      <c r="AA104" s="368"/>
      <c r="AB104" s="368"/>
      <c r="AC104" s="369"/>
      <c r="AD104" s="10"/>
      <c r="AE104" s="31"/>
      <c r="AF104" s="31"/>
      <c r="AG104" s="8" t="s">
        <v>263</v>
      </c>
      <c r="AH104" s="8" t="s">
        <v>403</v>
      </c>
    </row>
    <row r="105" spans="1:35" ht="15.6" customHeight="1">
      <c r="A105" s="916"/>
      <c r="B105" s="571" t="s">
        <v>818</v>
      </c>
      <c r="C105" s="572"/>
      <c r="D105" s="415" t="s">
        <v>141</v>
      </c>
      <c r="E105" s="474"/>
      <c r="F105" s="849">
        <v>40</v>
      </c>
      <c r="G105" s="850"/>
      <c r="H105" s="866" t="s">
        <v>189</v>
      </c>
      <c r="I105" s="867"/>
      <c r="J105" s="855">
        <v>4</v>
      </c>
      <c r="K105" s="628" t="s">
        <v>126</v>
      </c>
      <c r="L105" s="841">
        <v>3</v>
      </c>
      <c r="M105" s="843" t="s">
        <v>126</v>
      </c>
      <c r="N105" s="845">
        <v>5</v>
      </c>
      <c r="O105" s="847" t="s">
        <v>562</v>
      </c>
      <c r="P105" s="361"/>
      <c r="Q105" s="838">
        <v>14</v>
      </c>
      <c r="R105" s="362" t="s">
        <v>170</v>
      </c>
      <c r="S105" s="838"/>
      <c r="T105" s="362" t="s">
        <v>168</v>
      </c>
      <c r="U105" s="362" t="s">
        <v>184</v>
      </c>
      <c r="V105" s="838">
        <v>21</v>
      </c>
      <c r="W105" s="362" t="s">
        <v>170</v>
      </c>
      <c r="X105" s="838">
        <v>30</v>
      </c>
      <c r="Y105" s="362" t="s">
        <v>168</v>
      </c>
      <c r="Z105" s="362" t="s">
        <v>260</v>
      </c>
      <c r="AA105" s="362"/>
      <c r="AB105" s="362"/>
      <c r="AC105" s="363"/>
      <c r="AD105" s="10"/>
      <c r="AE105" s="31" t="str">
        <f>IF(COUNTA(F105,J105,L105,N105)&lt;&gt;4,"未入力","")</f>
        <v/>
      </c>
      <c r="AF105" s="31" t="str">
        <f>IF(COUNTA(Q105,S105,V105,X105)&lt;&gt;4,"未入力","")</f>
        <v>未入力</v>
      </c>
      <c r="AG105" s="8" t="s">
        <v>311</v>
      </c>
      <c r="AH105" s="8" t="s">
        <v>404</v>
      </c>
    </row>
    <row r="106" spans="1:35" ht="15.6" customHeight="1">
      <c r="A106" s="916"/>
      <c r="B106" s="417"/>
      <c r="C106" s="475"/>
      <c r="D106" s="417"/>
      <c r="E106" s="475"/>
      <c r="F106" s="840" t="s">
        <v>188</v>
      </c>
      <c r="G106" s="629"/>
      <c r="H106" s="853"/>
      <c r="I106" s="854"/>
      <c r="J106" s="856"/>
      <c r="K106" s="629"/>
      <c r="L106" s="842"/>
      <c r="M106" s="844"/>
      <c r="N106" s="846"/>
      <c r="O106" s="848"/>
      <c r="P106" s="367"/>
      <c r="Q106" s="839"/>
      <c r="R106" s="368"/>
      <c r="S106" s="839"/>
      <c r="T106" s="368"/>
      <c r="U106" s="368"/>
      <c r="V106" s="839"/>
      <c r="W106" s="368"/>
      <c r="X106" s="839"/>
      <c r="Y106" s="368"/>
      <c r="Z106" s="368"/>
      <c r="AA106" s="368"/>
      <c r="AB106" s="368"/>
      <c r="AC106" s="369"/>
      <c r="AD106" s="10"/>
      <c r="AE106" s="31"/>
      <c r="AF106" s="31"/>
      <c r="AG106" s="8" t="s">
        <v>264</v>
      </c>
      <c r="AH106" s="8" t="s">
        <v>405</v>
      </c>
      <c r="AI106" s="8" t="s">
        <v>305</v>
      </c>
    </row>
    <row r="107" spans="1:35" ht="15.6" customHeight="1">
      <c r="A107" s="916"/>
      <c r="B107" s="571" t="s">
        <v>818</v>
      </c>
      <c r="C107" s="572"/>
      <c r="D107" s="415" t="s">
        <v>141</v>
      </c>
      <c r="E107" s="474"/>
      <c r="F107" s="849">
        <v>40</v>
      </c>
      <c r="G107" s="850"/>
      <c r="H107" s="866" t="s">
        <v>189</v>
      </c>
      <c r="I107" s="867"/>
      <c r="J107" s="855">
        <v>3</v>
      </c>
      <c r="K107" s="628" t="s">
        <v>126</v>
      </c>
      <c r="L107" s="841">
        <v>2</v>
      </c>
      <c r="M107" s="843" t="s">
        <v>126</v>
      </c>
      <c r="N107" s="845">
        <v>4</v>
      </c>
      <c r="O107" s="847" t="s">
        <v>562</v>
      </c>
      <c r="P107" s="361"/>
      <c r="Q107" s="838">
        <v>11</v>
      </c>
      <c r="R107" s="362" t="s">
        <v>170</v>
      </c>
      <c r="S107" s="838">
        <v>30</v>
      </c>
      <c r="T107" s="362" t="s">
        <v>168</v>
      </c>
      <c r="U107" s="362" t="s">
        <v>184</v>
      </c>
      <c r="V107" s="838">
        <v>20</v>
      </c>
      <c r="W107" s="362" t="s">
        <v>170</v>
      </c>
      <c r="X107" s="838">
        <v>30</v>
      </c>
      <c r="Y107" s="362" t="s">
        <v>168</v>
      </c>
      <c r="Z107" s="362" t="s">
        <v>260</v>
      </c>
      <c r="AA107" s="362"/>
      <c r="AB107" s="362"/>
      <c r="AC107" s="363"/>
      <c r="AD107" s="10"/>
      <c r="AE107" s="31" t="str">
        <f>IF(COUNTA(F107,J107,L107,N107)&lt;&gt;4,"未入力","")</f>
        <v/>
      </c>
      <c r="AF107" s="31" t="str">
        <f>IF(COUNTA(Q107,S107,V107,X107)&lt;&gt;4,"未入力","")</f>
        <v/>
      </c>
      <c r="AG107" s="8" t="s">
        <v>312</v>
      </c>
      <c r="AH107" s="8" t="s">
        <v>406</v>
      </c>
      <c r="AI107" s="8">
        <f>COUNTA(H103:I166)</f>
        <v>7</v>
      </c>
    </row>
    <row r="108" spans="1:35" ht="15.6" customHeight="1">
      <c r="A108" s="916"/>
      <c r="B108" s="417"/>
      <c r="C108" s="475"/>
      <c r="D108" s="417"/>
      <c r="E108" s="475"/>
      <c r="F108" s="840" t="s">
        <v>188</v>
      </c>
      <c r="G108" s="629"/>
      <c r="H108" s="853"/>
      <c r="I108" s="854"/>
      <c r="J108" s="856"/>
      <c r="K108" s="629"/>
      <c r="L108" s="842"/>
      <c r="M108" s="844"/>
      <c r="N108" s="846"/>
      <c r="O108" s="848"/>
      <c r="P108" s="367"/>
      <c r="Q108" s="839"/>
      <c r="R108" s="368"/>
      <c r="S108" s="839"/>
      <c r="T108" s="368"/>
      <c r="U108" s="368"/>
      <c r="V108" s="839"/>
      <c r="W108" s="368"/>
      <c r="X108" s="839"/>
      <c r="Y108" s="368"/>
      <c r="Z108" s="368"/>
      <c r="AA108" s="368"/>
      <c r="AB108" s="368"/>
      <c r="AC108" s="369"/>
      <c r="AD108" s="10"/>
      <c r="AE108" s="31"/>
      <c r="AF108" s="31"/>
      <c r="AG108" s="8" t="s">
        <v>265</v>
      </c>
      <c r="AH108" s="8" t="s">
        <v>407</v>
      </c>
    </row>
    <row r="109" spans="1:35" ht="15.6" customHeight="1">
      <c r="A109" s="916"/>
      <c r="B109" s="571" t="s">
        <v>818</v>
      </c>
      <c r="C109" s="572"/>
      <c r="D109" s="415" t="s">
        <v>141</v>
      </c>
      <c r="E109" s="474"/>
      <c r="F109" s="849">
        <v>40</v>
      </c>
      <c r="G109" s="850"/>
      <c r="H109" s="866" t="s">
        <v>189</v>
      </c>
      <c r="I109" s="867"/>
      <c r="J109" s="855">
        <v>2</v>
      </c>
      <c r="K109" s="628" t="s">
        <v>126</v>
      </c>
      <c r="L109" s="841">
        <v>1</v>
      </c>
      <c r="M109" s="843" t="s">
        <v>126</v>
      </c>
      <c r="N109" s="845">
        <v>3</v>
      </c>
      <c r="O109" s="847" t="s">
        <v>562</v>
      </c>
      <c r="P109" s="361"/>
      <c r="Q109" s="838">
        <v>11</v>
      </c>
      <c r="R109" s="362" t="s">
        <v>170</v>
      </c>
      <c r="S109" s="838">
        <v>30</v>
      </c>
      <c r="T109" s="362" t="s">
        <v>168</v>
      </c>
      <c r="U109" s="362" t="s">
        <v>184</v>
      </c>
      <c r="V109" s="838">
        <v>20</v>
      </c>
      <c r="W109" s="362" t="s">
        <v>170</v>
      </c>
      <c r="X109" s="838">
        <v>30</v>
      </c>
      <c r="Y109" s="362" t="s">
        <v>168</v>
      </c>
      <c r="Z109" s="362" t="s">
        <v>260</v>
      </c>
      <c r="AA109" s="362"/>
      <c r="AB109" s="362"/>
      <c r="AC109" s="363"/>
      <c r="AD109" s="10"/>
      <c r="AE109" s="31" t="str">
        <f>IF(COUNTA(F109,J109,L109,N109)&lt;&gt;4,"未入力","")</f>
        <v/>
      </c>
      <c r="AF109" s="31" t="str">
        <f>IF(COUNTA(Q109,S109,V109,X109)&lt;&gt;4,"未入力","")</f>
        <v/>
      </c>
      <c r="AG109" s="8" t="s">
        <v>313</v>
      </c>
      <c r="AH109" s="8" t="s">
        <v>408</v>
      </c>
    </row>
    <row r="110" spans="1:35" ht="15.6" customHeight="1">
      <c r="A110" s="916"/>
      <c r="B110" s="417"/>
      <c r="C110" s="475"/>
      <c r="D110" s="417"/>
      <c r="E110" s="475"/>
      <c r="F110" s="840" t="s">
        <v>188</v>
      </c>
      <c r="G110" s="629"/>
      <c r="H110" s="853"/>
      <c r="I110" s="854"/>
      <c r="J110" s="856"/>
      <c r="K110" s="629"/>
      <c r="L110" s="842"/>
      <c r="M110" s="844"/>
      <c r="N110" s="846"/>
      <c r="O110" s="848"/>
      <c r="P110" s="367"/>
      <c r="Q110" s="839"/>
      <c r="R110" s="368"/>
      <c r="S110" s="839"/>
      <c r="T110" s="368"/>
      <c r="U110" s="368"/>
      <c r="V110" s="839"/>
      <c r="W110" s="368"/>
      <c r="X110" s="839"/>
      <c r="Y110" s="368"/>
      <c r="Z110" s="368"/>
      <c r="AA110" s="368"/>
      <c r="AB110" s="368"/>
      <c r="AC110" s="369"/>
      <c r="AD110" s="10"/>
      <c r="AE110" s="31"/>
      <c r="AF110" s="31"/>
      <c r="AG110" s="8" t="s">
        <v>266</v>
      </c>
      <c r="AH110" s="8" t="s">
        <v>409</v>
      </c>
    </row>
    <row r="111" spans="1:35" ht="15.6" customHeight="1">
      <c r="A111" s="916"/>
      <c r="B111" s="571" t="s">
        <v>818</v>
      </c>
      <c r="C111" s="572"/>
      <c r="D111" s="415" t="s">
        <v>141</v>
      </c>
      <c r="E111" s="474"/>
      <c r="F111" s="849">
        <v>40</v>
      </c>
      <c r="G111" s="850"/>
      <c r="H111" s="866" t="s">
        <v>189</v>
      </c>
      <c r="I111" s="867"/>
      <c r="J111" s="855">
        <v>1</v>
      </c>
      <c r="K111" s="628" t="s">
        <v>126</v>
      </c>
      <c r="L111" s="841">
        <v>0</v>
      </c>
      <c r="M111" s="843" t="s">
        <v>126</v>
      </c>
      <c r="N111" s="845">
        <v>2</v>
      </c>
      <c r="O111" s="847" t="s">
        <v>562</v>
      </c>
      <c r="P111" s="361"/>
      <c r="Q111" s="838">
        <v>7</v>
      </c>
      <c r="R111" s="362" t="s">
        <v>170</v>
      </c>
      <c r="S111" s="838"/>
      <c r="T111" s="362" t="s">
        <v>168</v>
      </c>
      <c r="U111" s="362" t="s">
        <v>184</v>
      </c>
      <c r="V111" s="838">
        <v>15</v>
      </c>
      <c r="W111" s="362" t="s">
        <v>170</v>
      </c>
      <c r="X111" s="838"/>
      <c r="Y111" s="362" t="s">
        <v>168</v>
      </c>
      <c r="Z111" s="362" t="s">
        <v>260</v>
      </c>
      <c r="AA111" s="362"/>
      <c r="AB111" s="362"/>
      <c r="AC111" s="363"/>
      <c r="AD111" s="10"/>
      <c r="AE111" s="31" t="str">
        <f>IF(COUNTA(F111,J111,L111,N111)&lt;&gt;4,"未入力","")</f>
        <v/>
      </c>
      <c r="AF111" s="31" t="str">
        <f>IF(COUNTA(Q111,S111,V111,X111)&lt;&gt;4,"未入力","")</f>
        <v>未入力</v>
      </c>
      <c r="AG111" s="8" t="s">
        <v>314</v>
      </c>
      <c r="AH111" s="8" t="s">
        <v>410</v>
      </c>
    </row>
    <row r="112" spans="1:35" ht="15.6" customHeight="1">
      <c r="A112" s="916"/>
      <c r="B112" s="417"/>
      <c r="C112" s="475"/>
      <c r="D112" s="417"/>
      <c r="E112" s="475"/>
      <c r="F112" s="840" t="s">
        <v>188</v>
      </c>
      <c r="G112" s="629"/>
      <c r="H112" s="853"/>
      <c r="I112" s="854"/>
      <c r="J112" s="856"/>
      <c r="K112" s="629"/>
      <c r="L112" s="842"/>
      <c r="M112" s="844"/>
      <c r="N112" s="846"/>
      <c r="O112" s="848"/>
      <c r="P112" s="367"/>
      <c r="Q112" s="839"/>
      <c r="R112" s="368"/>
      <c r="S112" s="839"/>
      <c r="T112" s="368"/>
      <c r="U112" s="368"/>
      <c r="V112" s="839"/>
      <c r="W112" s="368"/>
      <c r="X112" s="839"/>
      <c r="Y112" s="368"/>
      <c r="Z112" s="368"/>
      <c r="AA112" s="368"/>
      <c r="AB112" s="368"/>
      <c r="AC112" s="369"/>
      <c r="AD112" s="10"/>
      <c r="AE112" s="31"/>
      <c r="AF112" s="31"/>
      <c r="AG112" s="8" t="s">
        <v>267</v>
      </c>
      <c r="AH112" s="8" t="s">
        <v>411</v>
      </c>
    </row>
    <row r="113" spans="1:34" ht="15.6" customHeight="1">
      <c r="A113" s="916"/>
      <c r="B113" s="571" t="s">
        <v>818</v>
      </c>
      <c r="C113" s="572"/>
      <c r="D113" s="415" t="s">
        <v>141</v>
      </c>
      <c r="E113" s="474"/>
      <c r="F113" s="849">
        <v>40</v>
      </c>
      <c r="G113" s="850"/>
      <c r="H113" s="866" t="s">
        <v>189</v>
      </c>
      <c r="I113" s="867"/>
      <c r="J113" s="855">
        <v>5</v>
      </c>
      <c r="K113" s="628" t="s">
        <v>126</v>
      </c>
      <c r="L113" s="841">
        <v>0</v>
      </c>
      <c r="M113" s="843" t="s">
        <v>126</v>
      </c>
      <c r="N113" s="845">
        <v>1</v>
      </c>
      <c r="O113" s="847" t="s">
        <v>562</v>
      </c>
      <c r="P113" s="361"/>
      <c r="Q113" s="838">
        <v>7</v>
      </c>
      <c r="R113" s="362" t="s">
        <v>170</v>
      </c>
      <c r="S113" s="838"/>
      <c r="T113" s="362" t="s">
        <v>168</v>
      </c>
      <c r="U113" s="362" t="s">
        <v>184</v>
      </c>
      <c r="V113" s="838">
        <v>15</v>
      </c>
      <c r="W113" s="362" t="s">
        <v>170</v>
      </c>
      <c r="X113" s="838"/>
      <c r="Y113" s="362" t="s">
        <v>168</v>
      </c>
      <c r="Z113" s="362" t="s">
        <v>260</v>
      </c>
      <c r="AA113" s="362"/>
      <c r="AB113" s="362"/>
      <c r="AC113" s="363"/>
      <c r="AD113" s="10"/>
      <c r="AE113" s="31" t="str">
        <f>IF(COUNTA(F113,J113,L113,N113)&lt;&gt;4,"未入力","")</f>
        <v/>
      </c>
      <c r="AF113" s="31" t="str">
        <f>IF(COUNTA(Q113,S113,V113,X113)&lt;&gt;4,"未入力","")</f>
        <v>未入力</v>
      </c>
      <c r="AG113" s="8" t="s">
        <v>315</v>
      </c>
      <c r="AH113" s="8" t="s">
        <v>412</v>
      </c>
    </row>
    <row r="114" spans="1:34" ht="15.6" customHeight="1">
      <c r="A114" s="916"/>
      <c r="B114" s="417"/>
      <c r="C114" s="475"/>
      <c r="D114" s="417"/>
      <c r="E114" s="475"/>
      <c r="F114" s="840" t="s">
        <v>188</v>
      </c>
      <c r="G114" s="629"/>
      <c r="H114" s="853"/>
      <c r="I114" s="854"/>
      <c r="J114" s="856"/>
      <c r="K114" s="629"/>
      <c r="L114" s="842"/>
      <c r="M114" s="844"/>
      <c r="N114" s="846"/>
      <c r="O114" s="848"/>
      <c r="P114" s="367"/>
      <c r="Q114" s="839"/>
      <c r="R114" s="368"/>
      <c r="S114" s="839"/>
      <c r="T114" s="368"/>
      <c r="U114" s="368"/>
      <c r="V114" s="839"/>
      <c r="W114" s="368"/>
      <c r="X114" s="839"/>
      <c r="Y114" s="368"/>
      <c r="Z114" s="368"/>
      <c r="AA114" s="368"/>
      <c r="AB114" s="368"/>
      <c r="AC114" s="369"/>
      <c r="AD114" s="10"/>
      <c r="AE114" s="31"/>
      <c r="AF114" s="31"/>
      <c r="AG114" s="8" t="s">
        <v>268</v>
      </c>
      <c r="AH114" s="8" t="s">
        <v>413</v>
      </c>
    </row>
    <row r="115" spans="1:34" ht="15.6" customHeight="1">
      <c r="A115" s="916"/>
      <c r="B115" s="571" t="s">
        <v>818</v>
      </c>
      <c r="C115" s="572"/>
      <c r="D115" s="415" t="s">
        <v>141</v>
      </c>
      <c r="E115" s="474"/>
      <c r="F115" s="849">
        <v>40</v>
      </c>
      <c r="G115" s="850"/>
      <c r="H115" s="866" t="s">
        <v>190</v>
      </c>
      <c r="I115" s="867"/>
      <c r="J115" s="855">
        <v>0</v>
      </c>
      <c r="K115" s="628" t="s">
        <v>126</v>
      </c>
      <c r="L115" s="841"/>
      <c r="M115" s="843" t="s">
        <v>126</v>
      </c>
      <c r="N115" s="845">
        <v>6</v>
      </c>
      <c r="O115" s="847" t="s">
        <v>562</v>
      </c>
      <c r="P115" s="361"/>
      <c r="Q115" s="838">
        <v>8</v>
      </c>
      <c r="R115" s="362" t="s">
        <v>170</v>
      </c>
      <c r="S115" s="838"/>
      <c r="T115" s="362" t="s">
        <v>168</v>
      </c>
      <c r="U115" s="362" t="s">
        <v>184</v>
      </c>
      <c r="V115" s="838">
        <v>16</v>
      </c>
      <c r="W115" s="362" t="s">
        <v>170</v>
      </c>
      <c r="X115" s="838"/>
      <c r="Y115" s="362" t="s">
        <v>168</v>
      </c>
      <c r="Z115" s="362" t="s">
        <v>260</v>
      </c>
      <c r="AA115" s="362"/>
      <c r="AB115" s="362"/>
      <c r="AC115" s="363"/>
      <c r="AD115" s="10"/>
      <c r="AE115" s="31" t="str">
        <f>IF(COUNTA(F115,J115,L115,N115)&lt;&gt;4,"未入力","")</f>
        <v>未入力</v>
      </c>
      <c r="AF115" s="31" t="str">
        <f>IF(COUNTA(Q115,S115,V115,X115)&lt;&gt;4,"未入力","")</f>
        <v>未入力</v>
      </c>
      <c r="AG115" s="8" t="s">
        <v>316</v>
      </c>
      <c r="AH115" s="8" t="s">
        <v>414</v>
      </c>
    </row>
    <row r="116" spans="1:34" ht="15.6" customHeight="1">
      <c r="A116" s="916"/>
      <c r="B116" s="417"/>
      <c r="C116" s="475"/>
      <c r="D116" s="417"/>
      <c r="E116" s="475"/>
      <c r="F116" s="840" t="s">
        <v>188</v>
      </c>
      <c r="G116" s="629"/>
      <c r="H116" s="853"/>
      <c r="I116" s="854"/>
      <c r="J116" s="856"/>
      <c r="K116" s="629"/>
      <c r="L116" s="842"/>
      <c r="M116" s="844"/>
      <c r="N116" s="846"/>
      <c r="O116" s="848"/>
      <c r="P116" s="367"/>
      <c r="Q116" s="839"/>
      <c r="R116" s="368"/>
      <c r="S116" s="839"/>
      <c r="T116" s="368"/>
      <c r="U116" s="368"/>
      <c r="V116" s="839"/>
      <c r="W116" s="368"/>
      <c r="X116" s="839"/>
      <c r="Y116" s="368"/>
      <c r="Z116" s="368"/>
      <c r="AA116" s="368"/>
      <c r="AB116" s="368"/>
      <c r="AC116" s="369"/>
      <c r="AD116" s="10"/>
      <c r="AE116" s="31"/>
      <c r="AF116" s="31"/>
      <c r="AH116" s="8" t="s">
        <v>415</v>
      </c>
    </row>
    <row r="117" spans="1:34" ht="15.6" customHeight="1">
      <c r="A117" s="916"/>
      <c r="B117" s="571" t="s">
        <v>818</v>
      </c>
      <c r="C117" s="572"/>
      <c r="D117" s="415" t="s">
        <v>141</v>
      </c>
      <c r="E117" s="474"/>
      <c r="F117" s="849"/>
      <c r="G117" s="850"/>
      <c r="H117" s="866"/>
      <c r="I117" s="867"/>
      <c r="J117" s="855"/>
      <c r="K117" s="628" t="s">
        <v>126</v>
      </c>
      <c r="L117" s="841"/>
      <c r="M117" s="843" t="s">
        <v>126</v>
      </c>
      <c r="N117" s="845"/>
      <c r="O117" s="847" t="s">
        <v>562</v>
      </c>
      <c r="P117" s="361"/>
      <c r="Q117" s="838"/>
      <c r="R117" s="362" t="s">
        <v>170</v>
      </c>
      <c r="S117" s="838"/>
      <c r="T117" s="362" t="s">
        <v>168</v>
      </c>
      <c r="U117" s="362" t="s">
        <v>184</v>
      </c>
      <c r="V117" s="838"/>
      <c r="W117" s="362" t="s">
        <v>170</v>
      </c>
      <c r="X117" s="838"/>
      <c r="Y117" s="362" t="s">
        <v>168</v>
      </c>
      <c r="Z117" s="362" t="s">
        <v>260</v>
      </c>
      <c r="AA117" s="362"/>
      <c r="AB117" s="362"/>
      <c r="AC117" s="363"/>
      <c r="AD117" s="10"/>
      <c r="AE117" s="31" t="str">
        <f>IF(COUNTA(F117,J117,L117,N117)&lt;&gt;4,"未入力","")</f>
        <v>未入力</v>
      </c>
      <c r="AF117" s="31" t="str">
        <f>IF(COUNTA(Q117,S117,V117,X117)&lt;&gt;4,"未入力","")</f>
        <v>未入力</v>
      </c>
      <c r="AH117" s="8" t="s">
        <v>416</v>
      </c>
    </row>
    <row r="118" spans="1:34" ht="15.6" customHeight="1">
      <c r="A118" s="916"/>
      <c r="B118" s="417"/>
      <c r="C118" s="475"/>
      <c r="D118" s="417"/>
      <c r="E118" s="475"/>
      <c r="F118" s="840" t="s">
        <v>188</v>
      </c>
      <c r="G118" s="629"/>
      <c r="H118" s="853"/>
      <c r="I118" s="854"/>
      <c r="J118" s="856"/>
      <c r="K118" s="629"/>
      <c r="L118" s="842"/>
      <c r="M118" s="844"/>
      <c r="N118" s="846"/>
      <c r="O118" s="848"/>
      <c r="P118" s="367"/>
      <c r="Q118" s="839"/>
      <c r="R118" s="368"/>
      <c r="S118" s="839"/>
      <c r="T118" s="368"/>
      <c r="U118" s="368"/>
      <c r="V118" s="839"/>
      <c r="W118" s="368"/>
      <c r="X118" s="839"/>
      <c r="Y118" s="368"/>
      <c r="Z118" s="368"/>
      <c r="AA118" s="368"/>
      <c r="AB118" s="368"/>
      <c r="AC118" s="369"/>
      <c r="AD118" s="10"/>
      <c r="AE118" s="31"/>
      <c r="AF118" s="31"/>
      <c r="AH118" s="8" t="s">
        <v>417</v>
      </c>
    </row>
    <row r="119" spans="1:34" ht="15.6" customHeight="1">
      <c r="A119" s="916"/>
      <c r="B119" s="571" t="s">
        <v>818</v>
      </c>
      <c r="C119" s="572"/>
      <c r="D119" s="415" t="s">
        <v>141</v>
      </c>
      <c r="E119" s="474"/>
      <c r="F119" s="849"/>
      <c r="G119" s="850"/>
      <c r="H119" s="866"/>
      <c r="I119" s="867"/>
      <c r="J119" s="855"/>
      <c r="K119" s="628" t="s">
        <v>126</v>
      </c>
      <c r="L119" s="841"/>
      <c r="M119" s="843" t="s">
        <v>126</v>
      </c>
      <c r="N119" s="845"/>
      <c r="O119" s="847" t="s">
        <v>562</v>
      </c>
      <c r="P119" s="361"/>
      <c r="Q119" s="838"/>
      <c r="R119" s="362" t="s">
        <v>170</v>
      </c>
      <c r="S119" s="838"/>
      <c r="T119" s="362" t="s">
        <v>168</v>
      </c>
      <c r="U119" s="362" t="s">
        <v>184</v>
      </c>
      <c r="V119" s="838"/>
      <c r="W119" s="362" t="s">
        <v>170</v>
      </c>
      <c r="X119" s="838"/>
      <c r="Y119" s="362" t="s">
        <v>168</v>
      </c>
      <c r="Z119" s="362" t="s">
        <v>260</v>
      </c>
      <c r="AA119" s="362"/>
      <c r="AB119" s="362"/>
      <c r="AC119" s="363"/>
      <c r="AD119" s="10"/>
      <c r="AE119" s="31" t="str">
        <f>IF(COUNTA(F119,J119,L119,N119)&lt;&gt;4,"未入力","")</f>
        <v>未入力</v>
      </c>
      <c r="AF119" s="31" t="str">
        <f>IF(COUNTA(Q119,S119,V119,X119)&lt;&gt;4,"未入力","")</f>
        <v>未入力</v>
      </c>
      <c r="AH119" s="8" t="s">
        <v>418</v>
      </c>
    </row>
    <row r="120" spans="1:34" ht="15.6" customHeight="1">
      <c r="A120" s="916"/>
      <c r="B120" s="417"/>
      <c r="C120" s="475"/>
      <c r="D120" s="417"/>
      <c r="E120" s="475"/>
      <c r="F120" s="840" t="s">
        <v>188</v>
      </c>
      <c r="G120" s="629"/>
      <c r="H120" s="853"/>
      <c r="I120" s="854"/>
      <c r="J120" s="856"/>
      <c r="K120" s="629"/>
      <c r="L120" s="842"/>
      <c r="M120" s="844"/>
      <c r="N120" s="846"/>
      <c r="O120" s="848"/>
      <c r="P120" s="367"/>
      <c r="Q120" s="839"/>
      <c r="R120" s="368"/>
      <c r="S120" s="839"/>
      <c r="T120" s="368"/>
      <c r="U120" s="368"/>
      <c r="V120" s="839"/>
      <c r="W120" s="368"/>
      <c r="X120" s="839"/>
      <c r="Y120" s="368"/>
      <c r="Z120" s="368"/>
      <c r="AA120" s="368"/>
      <c r="AB120" s="368"/>
      <c r="AC120" s="369"/>
      <c r="AD120" s="10"/>
      <c r="AE120" s="31"/>
      <c r="AF120" s="31"/>
      <c r="AH120" s="8" t="s">
        <v>419</v>
      </c>
    </row>
    <row r="121" spans="1:34" ht="15.6" customHeight="1">
      <c r="A121" s="916"/>
      <c r="B121" s="571" t="s">
        <v>818</v>
      </c>
      <c r="C121" s="572"/>
      <c r="D121" s="415" t="s">
        <v>141</v>
      </c>
      <c r="E121" s="474"/>
      <c r="F121" s="849"/>
      <c r="G121" s="850"/>
      <c r="H121" s="866"/>
      <c r="I121" s="867"/>
      <c r="J121" s="855"/>
      <c r="K121" s="628" t="s">
        <v>126</v>
      </c>
      <c r="L121" s="841"/>
      <c r="M121" s="843" t="s">
        <v>126</v>
      </c>
      <c r="N121" s="845"/>
      <c r="O121" s="847" t="s">
        <v>562</v>
      </c>
      <c r="P121" s="361"/>
      <c r="Q121" s="838"/>
      <c r="R121" s="362" t="s">
        <v>170</v>
      </c>
      <c r="S121" s="838"/>
      <c r="T121" s="362" t="s">
        <v>168</v>
      </c>
      <c r="U121" s="362" t="s">
        <v>184</v>
      </c>
      <c r="V121" s="838"/>
      <c r="W121" s="362" t="s">
        <v>170</v>
      </c>
      <c r="X121" s="838"/>
      <c r="Y121" s="362" t="s">
        <v>168</v>
      </c>
      <c r="Z121" s="362" t="s">
        <v>260</v>
      </c>
      <c r="AA121" s="362"/>
      <c r="AB121" s="362"/>
      <c r="AC121" s="363"/>
      <c r="AD121" s="10"/>
      <c r="AE121" s="31" t="str">
        <f>IF(COUNTA(F121,J121,L121,N121)&lt;&gt;4,"未入力","")</f>
        <v>未入力</v>
      </c>
      <c r="AF121" s="31" t="str">
        <f>IF(COUNTA(Q121,S121,V121,X121)&lt;&gt;4,"未入力","")</f>
        <v>未入力</v>
      </c>
      <c r="AH121" s="8" t="s">
        <v>420</v>
      </c>
    </row>
    <row r="122" spans="1:34" ht="15.6" customHeight="1">
      <c r="A122" s="916"/>
      <c r="B122" s="417"/>
      <c r="C122" s="475"/>
      <c r="D122" s="417"/>
      <c r="E122" s="475"/>
      <c r="F122" s="840" t="s">
        <v>188</v>
      </c>
      <c r="G122" s="629"/>
      <c r="H122" s="853"/>
      <c r="I122" s="854"/>
      <c r="J122" s="856"/>
      <c r="K122" s="629"/>
      <c r="L122" s="842"/>
      <c r="M122" s="844"/>
      <c r="N122" s="846"/>
      <c r="O122" s="848"/>
      <c r="P122" s="367"/>
      <c r="Q122" s="839"/>
      <c r="R122" s="368"/>
      <c r="S122" s="839"/>
      <c r="T122" s="368"/>
      <c r="U122" s="368"/>
      <c r="V122" s="839"/>
      <c r="W122" s="368"/>
      <c r="X122" s="839"/>
      <c r="Y122" s="368"/>
      <c r="Z122" s="368"/>
      <c r="AA122" s="368"/>
      <c r="AB122" s="368"/>
      <c r="AC122" s="369"/>
      <c r="AD122" s="10"/>
      <c r="AE122" s="31"/>
      <c r="AF122" s="31"/>
      <c r="AH122" s="8" t="s">
        <v>421</v>
      </c>
    </row>
    <row r="123" spans="1:34" ht="15.6" customHeight="1">
      <c r="A123" s="916"/>
      <c r="B123" s="571" t="s">
        <v>818</v>
      </c>
      <c r="C123" s="572"/>
      <c r="D123" s="415" t="s">
        <v>141</v>
      </c>
      <c r="E123" s="474"/>
      <c r="F123" s="849"/>
      <c r="G123" s="850"/>
      <c r="H123" s="866"/>
      <c r="I123" s="867"/>
      <c r="J123" s="855"/>
      <c r="K123" s="628" t="s">
        <v>126</v>
      </c>
      <c r="L123" s="841"/>
      <c r="M123" s="843" t="s">
        <v>126</v>
      </c>
      <c r="N123" s="845"/>
      <c r="O123" s="847" t="s">
        <v>562</v>
      </c>
      <c r="P123" s="361"/>
      <c r="Q123" s="838"/>
      <c r="R123" s="362" t="s">
        <v>170</v>
      </c>
      <c r="S123" s="838"/>
      <c r="T123" s="362" t="s">
        <v>168</v>
      </c>
      <c r="U123" s="362" t="s">
        <v>184</v>
      </c>
      <c r="V123" s="838"/>
      <c r="W123" s="362" t="s">
        <v>170</v>
      </c>
      <c r="X123" s="838"/>
      <c r="Y123" s="362" t="s">
        <v>168</v>
      </c>
      <c r="Z123" s="362" t="s">
        <v>260</v>
      </c>
      <c r="AA123" s="362"/>
      <c r="AB123" s="362"/>
      <c r="AC123" s="363"/>
      <c r="AD123" s="10"/>
      <c r="AE123" s="31" t="str">
        <f>IF(COUNTA(F123,J123,L123,N123)&lt;&gt;4,"未入力","")</f>
        <v>未入力</v>
      </c>
      <c r="AF123" s="31" t="str">
        <f>IF(COUNTA(Q123,S123,V123,X123)&lt;&gt;4,"未入力","")</f>
        <v>未入力</v>
      </c>
      <c r="AH123" s="8" t="s">
        <v>422</v>
      </c>
    </row>
    <row r="124" spans="1:34" ht="15.6" customHeight="1">
      <c r="A124" s="916"/>
      <c r="B124" s="417"/>
      <c r="C124" s="475"/>
      <c r="D124" s="417"/>
      <c r="E124" s="475"/>
      <c r="F124" s="840" t="s">
        <v>188</v>
      </c>
      <c r="G124" s="629"/>
      <c r="H124" s="853"/>
      <c r="I124" s="854"/>
      <c r="J124" s="856"/>
      <c r="K124" s="629"/>
      <c r="L124" s="842"/>
      <c r="M124" s="844"/>
      <c r="N124" s="846"/>
      <c r="O124" s="848"/>
      <c r="P124" s="367"/>
      <c r="Q124" s="839"/>
      <c r="R124" s="368"/>
      <c r="S124" s="839"/>
      <c r="T124" s="368"/>
      <c r="U124" s="368"/>
      <c r="V124" s="839"/>
      <c r="W124" s="368"/>
      <c r="X124" s="839"/>
      <c r="Y124" s="368"/>
      <c r="Z124" s="368"/>
      <c r="AA124" s="368"/>
      <c r="AB124" s="368"/>
      <c r="AC124" s="369"/>
      <c r="AD124" s="10"/>
      <c r="AE124" s="31"/>
      <c r="AF124" s="31"/>
      <c r="AH124" s="8" t="s">
        <v>423</v>
      </c>
    </row>
    <row r="125" spans="1:34" ht="15.6" customHeight="1">
      <c r="A125" s="916"/>
      <c r="B125" s="571" t="s">
        <v>818</v>
      </c>
      <c r="C125" s="572"/>
      <c r="D125" s="415" t="s">
        <v>141</v>
      </c>
      <c r="E125" s="474"/>
      <c r="F125" s="849"/>
      <c r="G125" s="850"/>
      <c r="H125" s="866"/>
      <c r="I125" s="867"/>
      <c r="J125" s="855"/>
      <c r="K125" s="628" t="s">
        <v>126</v>
      </c>
      <c r="L125" s="841"/>
      <c r="M125" s="843" t="s">
        <v>126</v>
      </c>
      <c r="N125" s="845"/>
      <c r="O125" s="847" t="s">
        <v>562</v>
      </c>
      <c r="P125" s="361"/>
      <c r="Q125" s="838"/>
      <c r="R125" s="362" t="s">
        <v>170</v>
      </c>
      <c r="S125" s="838"/>
      <c r="T125" s="362" t="s">
        <v>168</v>
      </c>
      <c r="U125" s="362" t="s">
        <v>184</v>
      </c>
      <c r="V125" s="838"/>
      <c r="W125" s="362" t="s">
        <v>170</v>
      </c>
      <c r="X125" s="838"/>
      <c r="Y125" s="362" t="s">
        <v>168</v>
      </c>
      <c r="Z125" s="362" t="s">
        <v>260</v>
      </c>
      <c r="AA125" s="362"/>
      <c r="AB125" s="362"/>
      <c r="AC125" s="363"/>
      <c r="AD125" s="10"/>
      <c r="AE125" s="31" t="str">
        <f>IF(COUNTA(F125,J125,L125,N125)&lt;&gt;4,"未入力","")</f>
        <v>未入力</v>
      </c>
      <c r="AF125" s="31" t="str">
        <f>IF(COUNTA(Q125,S125,V125,X125)&lt;&gt;4,"未入力","")</f>
        <v>未入力</v>
      </c>
      <c r="AH125" s="8" t="s">
        <v>424</v>
      </c>
    </row>
    <row r="126" spans="1:34" ht="15.6" customHeight="1">
      <c r="A126" s="916"/>
      <c r="B126" s="417"/>
      <c r="C126" s="475"/>
      <c r="D126" s="417"/>
      <c r="E126" s="475"/>
      <c r="F126" s="840" t="s">
        <v>188</v>
      </c>
      <c r="G126" s="629"/>
      <c r="H126" s="853"/>
      <c r="I126" s="854"/>
      <c r="J126" s="856"/>
      <c r="K126" s="629"/>
      <c r="L126" s="842"/>
      <c r="M126" s="844"/>
      <c r="N126" s="846"/>
      <c r="O126" s="848"/>
      <c r="P126" s="367"/>
      <c r="Q126" s="839"/>
      <c r="R126" s="368"/>
      <c r="S126" s="839"/>
      <c r="T126" s="368"/>
      <c r="U126" s="368"/>
      <c r="V126" s="839"/>
      <c r="W126" s="368"/>
      <c r="X126" s="839"/>
      <c r="Y126" s="368"/>
      <c r="Z126" s="368"/>
      <c r="AA126" s="368"/>
      <c r="AB126" s="368"/>
      <c r="AC126" s="369"/>
      <c r="AD126" s="10"/>
      <c r="AE126" s="31"/>
      <c r="AF126" s="31"/>
      <c r="AH126" s="8" t="s">
        <v>425</v>
      </c>
    </row>
    <row r="127" spans="1:34" ht="15.6" customHeight="1">
      <c r="A127" s="916"/>
      <c r="B127" s="571" t="s">
        <v>818</v>
      </c>
      <c r="C127" s="572"/>
      <c r="D127" s="415" t="s">
        <v>141</v>
      </c>
      <c r="E127" s="474"/>
      <c r="F127" s="849"/>
      <c r="G127" s="850"/>
      <c r="H127" s="866"/>
      <c r="I127" s="867"/>
      <c r="J127" s="855"/>
      <c r="K127" s="628" t="s">
        <v>126</v>
      </c>
      <c r="L127" s="841"/>
      <c r="M127" s="843" t="s">
        <v>126</v>
      </c>
      <c r="N127" s="845"/>
      <c r="O127" s="847" t="s">
        <v>562</v>
      </c>
      <c r="P127" s="361"/>
      <c r="Q127" s="838"/>
      <c r="R127" s="362" t="s">
        <v>170</v>
      </c>
      <c r="S127" s="838"/>
      <c r="T127" s="362" t="s">
        <v>168</v>
      </c>
      <c r="U127" s="362" t="s">
        <v>184</v>
      </c>
      <c r="V127" s="838"/>
      <c r="W127" s="362" t="s">
        <v>170</v>
      </c>
      <c r="X127" s="838"/>
      <c r="Y127" s="362" t="s">
        <v>168</v>
      </c>
      <c r="Z127" s="362" t="s">
        <v>260</v>
      </c>
      <c r="AA127" s="362"/>
      <c r="AB127" s="362"/>
      <c r="AC127" s="363"/>
      <c r="AD127" s="10"/>
      <c r="AE127" s="31" t="str">
        <f>IF(COUNTA(F127,J127,L127,N127)&lt;&gt;4,"未入力","")</f>
        <v>未入力</v>
      </c>
      <c r="AF127" s="31" t="str">
        <f>IF(COUNTA(Q127,S127,V127,X127)&lt;&gt;4,"未入力","")</f>
        <v>未入力</v>
      </c>
      <c r="AH127" s="8" t="s">
        <v>426</v>
      </c>
    </row>
    <row r="128" spans="1:34" ht="15.6" customHeight="1">
      <c r="A128" s="916"/>
      <c r="B128" s="417"/>
      <c r="C128" s="475"/>
      <c r="D128" s="417"/>
      <c r="E128" s="475"/>
      <c r="F128" s="840" t="s">
        <v>188</v>
      </c>
      <c r="G128" s="629"/>
      <c r="H128" s="853"/>
      <c r="I128" s="854"/>
      <c r="J128" s="856"/>
      <c r="K128" s="629"/>
      <c r="L128" s="842"/>
      <c r="M128" s="844"/>
      <c r="N128" s="846"/>
      <c r="O128" s="848"/>
      <c r="P128" s="367"/>
      <c r="Q128" s="839"/>
      <c r="R128" s="368"/>
      <c r="S128" s="839"/>
      <c r="T128" s="368"/>
      <c r="U128" s="368"/>
      <c r="V128" s="839"/>
      <c r="W128" s="368"/>
      <c r="X128" s="839"/>
      <c r="Y128" s="368"/>
      <c r="Z128" s="368"/>
      <c r="AA128" s="368"/>
      <c r="AB128" s="368"/>
      <c r="AC128" s="369"/>
      <c r="AD128" s="10"/>
      <c r="AE128" s="31"/>
      <c r="AF128" s="31"/>
      <c r="AH128" s="8" t="s">
        <v>427</v>
      </c>
    </row>
    <row r="129" spans="1:34" ht="15.6" customHeight="1">
      <c r="A129" s="916"/>
      <c r="B129" s="571" t="s">
        <v>818</v>
      </c>
      <c r="C129" s="572"/>
      <c r="D129" s="415" t="s">
        <v>141</v>
      </c>
      <c r="E129" s="474"/>
      <c r="F129" s="849"/>
      <c r="G129" s="850"/>
      <c r="H129" s="866"/>
      <c r="I129" s="867"/>
      <c r="J129" s="855"/>
      <c r="K129" s="628" t="s">
        <v>126</v>
      </c>
      <c r="L129" s="841"/>
      <c r="M129" s="843" t="s">
        <v>126</v>
      </c>
      <c r="N129" s="845"/>
      <c r="O129" s="847" t="s">
        <v>562</v>
      </c>
      <c r="P129" s="361"/>
      <c r="Q129" s="838"/>
      <c r="R129" s="362" t="s">
        <v>170</v>
      </c>
      <c r="S129" s="838"/>
      <c r="T129" s="362" t="s">
        <v>168</v>
      </c>
      <c r="U129" s="362" t="s">
        <v>184</v>
      </c>
      <c r="V129" s="838"/>
      <c r="W129" s="362" t="s">
        <v>170</v>
      </c>
      <c r="X129" s="838"/>
      <c r="Y129" s="362" t="s">
        <v>168</v>
      </c>
      <c r="Z129" s="362" t="s">
        <v>260</v>
      </c>
      <c r="AA129" s="362"/>
      <c r="AB129" s="362"/>
      <c r="AC129" s="363"/>
      <c r="AD129" s="10"/>
      <c r="AE129" s="31" t="str">
        <f>IF(COUNTA(F129,J129,L129,N129)&lt;&gt;4,"未入力","")</f>
        <v>未入力</v>
      </c>
      <c r="AF129" s="31" t="str">
        <f>IF(COUNTA(Q129,S129,V129,X129)&lt;&gt;4,"未入力","")</f>
        <v>未入力</v>
      </c>
      <c r="AH129" s="8" t="s">
        <v>428</v>
      </c>
    </row>
    <row r="130" spans="1:34" ht="15.6" customHeight="1">
      <c r="A130" s="916"/>
      <c r="B130" s="417"/>
      <c r="C130" s="475"/>
      <c r="D130" s="417"/>
      <c r="E130" s="475"/>
      <c r="F130" s="840" t="s">
        <v>188</v>
      </c>
      <c r="G130" s="629"/>
      <c r="H130" s="853"/>
      <c r="I130" s="854"/>
      <c r="J130" s="856"/>
      <c r="K130" s="629"/>
      <c r="L130" s="842"/>
      <c r="M130" s="844"/>
      <c r="N130" s="846"/>
      <c r="O130" s="848"/>
      <c r="P130" s="367"/>
      <c r="Q130" s="839"/>
      <c r="R130" s="368"/>
      <c r="S130" s="839"/>
      <c r="T130" s="368"/>
      <c r="U130" s="368"/>
      <c r="V130" s="839"/>
      <c r="W130" s="368"/>
      <c r="X130" s="839"/>
      <c r="Y130" s="368"/>
      <c r="Z130" s="368"/>
      <c r="AA130" s="368"/>
      <c r="AB130" s="368"/>
      <c r="AC130" s="369"/>
      <c r="AD130" s="10"/>
      <c r="AE130" s="31"/>
      <c r="AF130" s="31"/>
      <c r="AH130" s="8" t="s">
        <v>429</v>
      </c>
    </row>
    <row r="131" spans="1:34" ht="15.6" customHeight="1">
      <c r="A131" s="916"/>
      <c r="B131" s="571" t="s">
        <v>818</v>
      </c>
      <c r="C131" s="572"/>
      <c r="D131" s="415" t="s">
        <v>141</v>
      </c>
      <c r="E131" s="474"/>
      <c r="F131" s="849"/>
      <c r="G131" s="850"/>
      <c r="H131" s="866"/>
      <c r="I131" s="867"/>
      <c r="J131" s="855"/>
      <c r="K131" s="628" t="s">
        <v>126</v>
      </c>
      <c r="L131" s="841"/>
      <c r="M131" s="843" t="s">
        <v>126</v>
      </c>
      <c r="N131" s="845"/>
      <c r="O131" s="847" t="s">
        <v>562</v>
      </c>
      <c r="P131" s="361"/>
      <c r="Q131" s="838"/>
      <c r="R131" s="362" t="s">
        <v>170</v>
      </c>
      <c r="S131" s="838"/>
      <c r="T131" s="362" t="s">
        <v>168</v>
      </c>
      <c r="U131" s="362" t="s">
        <v>184</v>
      </c>
      <c r="V131" s="838"/>
      <c r="W131" s="362" t="s">
        <v>170</v>
      </c>
      <c r="X131" s="838"/>
      <c r="Y131" s="362" t="s">
        <v>168</v>
      </c>
      <c r="Z131" s="362" t="s">
        <v>260</v>
      </c>
      <c r="AA131" s="362"/>
      <c r="AB131" s="362"/>
      <c r="AC131" s="363"/>
      <c r="AD131" s="10"/>
      <c r="AE131" s="31" t="str">
        <f>IF(COUNTA(F131,J131,L131,N131)&lt;&gt;4,"未入力","")</f>
        <v>未入力</v>
      </c>
      <c r="AF131" s="31" t="str">
        <f>IF(COUNTA(Q131,S131,V131,X131)&lt;&gt;4,"未入力","")</f>
        <v>未入力</v>
      </c>
      <c r="AH131" s="8" t="s">
        <v>430</v>
      </c>
    </row>
    <row r="132" spans="1:34" ht="15.6" customHeight="1">
      <c r="A132" s="916"/>
      <c r="B132" s="417"/>
      <c r="C132" s="475"/>
      <c r="D132" s="417"/>
      <c r="E132" s="475"/>
      <c r="F132" s="840" t="s">
        <v>188</v>
      </c>
      <c r="G132" s="629"/>
      <c r="H132" s="853"/>
      <c r="I132" s="854"/>
      <c r="J132" s="856"/>
      <c r="K132" s="629"/>
      <c r="L132" s="842"/>
      <c r="M132" s="844"/>
      <c r="N132" s="846"/>
      <c r="O132" s="848"/>
      <c r="P132" s="367"/>
      <c r="Q132" s="839"/>
      <c r="R132" s="368"/>
      <c r="S132" s="839"/>
      <c r="T132" s="368"/>
      <c r="U132" s="368"/>
      <c r="V132" s="839"/>
      <c r="W132" s="368"/>
      <c r="X132" s="839"/>
      <c r="Y132" s="368"/>
      <c r="Z132" s="368"/>
      <c r="AA132" s="368"/>
      <c r="AB132" s="368"/>
      <c r="AC132" s="369"/>
      <c r="AD132" s="10"/>
      <c r="AE132" s="31"/>
      <c r="AF132" s="31"/>
      <c r="AH132" s="8" t="s">
        <v>431</v>
      </c>
    </row>
    <row r="133" spans="1:34" ht="15.6" customHeight="1">
      <c r="A133" s="916"/>
      <c r="B133" s="571" t="s">
        <v>818</v>
      </c>
      <c r="C133" s="572"/>
      <c r="D133" s="415" t="s">
        <v>141</v>
      </c>
      <c r="E133" s="474"/>
      <c r="F133" s="849"/>
      <c r="G133" s="850"/>
      <c r="H133" s="866"/>
      <c r="I133" s="867"/>
      <c r="J133" s="855"/>
      <c r="K133" s="628" t="s">
        <v>126</v>
      </c>
      <c r="L133" s="841"/>
      <c r="M133" s="843" t="s">
        <v>126</v>
      </c>
      <c r="N133" s="845"/>
      <c r="O133" s="847" t="s">
        <v>562</v>
      </c>
      <c r="P133" s="361"/>
      <c r="Q133" s="838"/>
      <c r="R133" s="362" t="s">
        <v>170</v>
      </c>
      <c r="S133" s="838"/>
      <c r="T133" s="362" t="s">
        <v>168</v>
      </c>
      <c r="U133" s="362" t="s">
        <v>184</v>
      </c>
      <c r="V133" s="838"/>
      <c r="W133" s="362" t="s">
        <v>170</v>
      </c>
      <c r="X133" s="838"/>
      <c r="Y133" s="362" t="s">
        <v>168</v>
      </c>
      <c r="Z133" s="362" t="s">
        <v>260</v>
      </c>
      <c r="AA133" s="362"/>
      <c r="AB133" s="362"/>
      <c r="AC133" s="363"/>
      <c r="AD133" s="10"/>
      <c r="AE133" s="31" t="str">
        <f>IF(COUNTA(F133,J133,L133,N133)&lt;&gt;4,"未入力","")</f>
        <v>未入力</v>
      </c>
      <c r="AF133" s="31" t="str">
        <f>IF(COUNTA(Q133,S133,V133,X133)&lt;&gt;4,"未入力","")</f>
        <v>未入力</v>
      </c>
      <c r="AH133" s="8" t="s">
        <v>432</v>
      </c>
    </row>
    <row r="134" spans="1:34" ht="15.6" customHeight="1">
      <c r="A134" s="916"/>
      <c r="B134" s="417"/>
      <c r="C134" s="475"/>
      <c r="D134" s="417"/>
      <c r="E134" s="475"/>
      <c r="F134" s="840" t="s">
        <v>188</v>
      </c>
      <c r="G134" s="629"/>
      <c r="H134" s="853"/>
      <c r="I134" s="854"/>
      <c r="J134" s="856"/>
      <c r="K134" s="629"/>
      <c r="L134" s="842"/>
      <c r="M134" s="844"/>
      <c r="N134" s="846"/>
      <c r="O134" s="848"/>
      <c r="P134" s="367"/>
      <c r="Q134" s="839"/>
      <c r="R134" s="368"/>
      <c r="S134" s="839"/>
      <c r="T134" s="368"/>
      <c r="U134" s="368"/>
      <c r="V134" s="839"/>
      <c r="W134" s="368"/>
      <c r="X134" s="839"/>
      <c r="Y134" s="368"/>
      <c r="Z134" s="368"/>
      <c r="AA134" s="368"/>
      <c r="AB134" s="368"/>
      <c r="AC134" s="369"/>
      <c r="AD134" s="10"/>
      <c r="AE134" s="31"/>
      <c r="AF134" s="31"/>
      <c r="AH134" s="8" t="s">
        <v>433</v>
      </c>
    </row>
    <row r="135" spans="1:34" ht="15.6" customHeight="1">
      <c r="A135" s="916"/>
      <c r="B135" s="571" t="s">
        <v>818</v>
      </c>
      <c r="C135" s="572"/>
      <c r="D135" s="571" t="s">
        <v>141</v>
      </c>
      <c r="E135" s="572"/>
      <c r="F135" s="849"/>
      <c r="G135" s="850"/>
      <c r="H135" s="866"/>
      <c r="I135" s="867"/>
      <c r="J135" s="918"/>
      <c r="K135" s="906" t="s">
        <v>126</v>
      </c>
      <c r="L135" s="870"/>
      <c r="M135" s="871" t="s">
        <v>126</v>
      </c>
      <c r="N135" s="872"/>
      <c r="O135" s="873" t="s">
        <v>562</v>
      </c>
      <c r="P135" s="364"/>
      <c r="Q135" s="869"/>
      <c r="R135" s="365" t="s">
        <v>170</v>
      </c>
      <c r="S135" s="869"/>
      <c r="T135" s="365" t="s">
        <v>168</v>
      </c>
      <c r="U135" s="365" t="s">
        <v>184</v>
      </c>
      <c r="V135" s="869"/>
      <c r="W135" s="365" t="s">
        <v>170</v>
      </c>
      <c r="X135" s="869"/>
      <c r="Y135" s="365" t="s">
        <v>168</v>
      </c>
      <c r="Z135" s="365" t="s">
        <v>260</v>
      </c>
      <c r="AA135" s="365"/>
      <c r="AB135" s="365"/>
      <c r="AC135" s="366"/>
      <c r="AD135" s="10"/>
      <c r="AE135" s="31" t="str">
        <f>IF(COUNTA(F135,J135,L135,N135)&lt;&gt;4,"未入力","")</f>
        <v>未入力</v>
      </c>
      <c r="AF135" s="31" t="str">
        <f>IF(COUNTA(Q135,S135,V135,X135)&lt;&gt;4,"未入力","")</f>
        <v>未入力</v>
      </c>
      <c r="AH135" s="8" t="s">
        <v>434</v>
      </c>
    </row>
    <row r="136" spans="1:34" ht="15.6" customHeight="1">
      <c r="A136" s="916"/>
      <c r="B136" s="417"/>
      <c r="C136" s="475"/>
      <c r="D136" s="417"/>
      <c r="E136" s="475"/>
      <c r="F136" s="840" t="s">
        <v>188</v>
      </c>
      <c r="G136" s="629"/>
      <c r="H136" s="853"/>
      <c r="I136" s="854"/>
      <c r="J136" s="856"/>
      <c r="K136" s="629"/>
      <c r="L136" s="842"/>
      <c r="M136" s="844"/>
      <c r="N136" s="846"/>
      <c r="O136" s="848"/>
      <c r="P136" s="367"/>
      <c r="Q136" s="839"/>
      <c r="R136" s="368"/>
      <c r="S136" s="839"/>
      <c r="T136" s="368"/>
      <c r="U136" s="368"/>
      <c r="V136" s="839"/>
      <c r="W136" s="368"/>
      <c r="X136" s="839"/>
      <c r="Y136" s="368"/>
      <c r="Z136" s="368"/>
      <c r="AA136" s="368"/>
      <c r="AB136" s="368"/>
      <c r="AC136" s="369"/>
      <c r="AD136" s="10"/>
      <c r="AE136" s="31"/>
      <c r="AF136" s="31"/>
      <c r="AH136" s="8" t="s">
        <v>435</v>
      </c>
    </row>
    <row r="137" spans="1:34" ht="15.6" customHeight="1">
      <c r="A137" s="916"/>
      <c r="B137" s="571" t="s">
        <v>818</v>
      </c>
      <c r="C137" s="572"/>
      <c r="D137" s="415" t="s">
        <v>141</v>
      </c>
      <c r="E137" s="474"/>
      <c r="F137" s="849"/>
      <c r="G137" s="850"/>
      <c r="H137" s="866"/>
      <c r="I137" s="867"/>
      <c r="J137" s="855"/>
      <c r="K137" s="628" t="s">
        <v>126</v>
      </c>
      <c r="L137" s="841"/>
      <c r="M137" s="843" t="s">
        <v>126</v>
      </c>
      <c r="N137" s="845"/>
      <c r="O137" s="847" t="s">
        <v>562</v>
      </c>
      <c r="P137" s="361"/>
      <c r="Q137" s="838"/>
      <c r="R137" s="362" t="s">
        <v>170</v>
      </c>
      <c r="S137" s="838"/>
      <c r="T137" s="362" t="s">
        <v>168</v>
      </c>
      <c r="U137" s="362" t="s">
        <v>184</v>
      </c>
      <c r="V137" s="838"/>
      <c r="W137" s="362" t="s">
        <v>170</v>
      </c>
      <c r="X137" s="838"/>
      <c r="Y137" s="362" t="s">
        <v>168</v>
      </c>
      <c r="Z137" s="362" t="s">
        <v>260</v>
      </c>
      <c r="AA137" s="362"/>
      <c r="AB137" s="362"/>
      <c r="AC137" s="363"/>
      <c r="AD137" s="10"/>
      <c r="AE137" s="31" t="str">
        <f>IF(COUNTA(F137,J137,L137,N137)&lt;&gt;4,"未入力","")</f>
        <v>未入力</v>
      </c>
      <c r="AF137" s="31" t="str">
        <f>IF(COUNTA(Q137,S137,V137,X137)&lt;&gt;4,"未入力","")</f>
        <v>未入力</v>
      </c>
      <c r="AH137" s="8" t="s">
        <v>436</v>
      </c>
    </row>
    <row r="138" spans="1:34" ht="15.6" customHeight="1">
      <c r="A138" s="916"/>
      <c r="B138" s="417"/>
      <c r="C138" s="475"/>
      <c r="D138" s="417"/>
      <c r="E138" s="475"/>
      <c r="F138" s="840" t="s">
        <v>188</v>
      </c>
      <c r="G138" s="629"/>
      <c r="H138" s="853"/>
      <c r="I138" s="854"/>
      <c r="J138" s="856"/>
      <c r="K138" s="629"/>
      <c r="L138" s="842"/>
      <c r="M138" s="844"/>
      <c r="N138" s="846"/>
      <c r="O138" s="848"/>
      <c r="P138" s="367"/>
      <c r="Q138" s="839"/>
      <c r="R138" s="368"/>
      <c r="S138" s="839"/>
      <c r="T138" s="368"/>
      <c r="U138" s="368"/>
      <c r="V138" s="839"/>
      <c r="W138" s="368"/>
      <c r="X138" s="839"/>
      <c r="Y138" s="368"/>
      <c r="Z138" s="368"/>
      <c r="AA138" s="368"/>
      <c r="AB138" s="368"/>
      <c r="AC138" s="369"/>
      <c r="AD138" s="10"/>
      <c r="AE138" s="31"/>
      <c r="AF138" s="31"/>
      <c r="AH138" s="8" t="s">
        <v>437</v>
      </c>
    </row>
    <row r="139" spans="1:34" ht="15.6" customHeight="1">
      <c r="A139" s="916"/>
      <c r="B139" s="571" t="s">
        <v>818</v>
      </c>
      <c r="C139" s="572"/>
      <c r="D139" s="415" t="s">
        <v>141</v>
      </c>
      <c r="E139" s="474"/>
      <c r="F139" s="849"/>
      <c r="G139" s="850"/>
      <c r="H139" s="866"/>
      <c r="I139" s="867"/>
      <c r="J139" s="855"/>
      <c r="K139" s="628" t="s">
        <v>126</v>
      </c>
      <c r="L139" s="841"/>
      <c r="M139" s="843" t="s">
        <v>126</v>
      </c>
      <c r="N139" s="845"/>
      <c r="O139" s="847" t="s">
        <v>562</v>
      </c>
      <c r="P139" s="361"/>
      <c r="Q139" s="838"/>
      <c r="R139" s="362" t="s">
        <v>170</v>
      </c>
      <c r="S139" s="838"/>
      <c r="T139" s="362" t="s">
        <v>168</v>
      </c>
      <c r="U139" s="362" t="s">
        <v>184</v>
      </c>
      <c r="V139" s="838"/>
      <c r="W139" s="362" t="s">
        <v>170</v>
      </c>
      <c r="X139" s="838"/>
      <c r="Y139" s="362" t="s">
        <v>168</v>
      </c>
      <c r="Z139" s="362" t="s">
        <v>260</v>
      </c>
      <c r="AA139" s="362"/>
      <c r="AB139" s="362"/>
      <c r="AC139" s="363"/>
      <c r="AD139" s="10"/>
      <c r="AE139" s="31" t="str">
        <f>IF(COUNTA(F139,J139,L139,N139)&lt;&gt;4,"未入力","")</f>
        <v>未入力</v>
      </c>
      <c r="AF139" s="31" t="str">
        <f>IF(COUNTA(Q139,S139,V139,X139)&lt;&gt;4,"未入力","")</f>
        <v>未入力</v>
      </c>
      <c r="AH139" s="8" t="s">
        <v>438</v>
      </c>
    </row>
    <row r="140" spans="1:34" ht="15.6" customHeight="1">
      <c r="A140" s="916"/>
      <c r="B140" s="417"/>
      <c r="C140" s="475"/>
      <c r="D140" s="417"/>
      <c r="E140" s="475"/>
      <c r="F140" s="840" t="s">
        <v>188</v>
      </c>
      <c r="G140" s="629"/>
      <c r="H140" s="853"/>
      <c r="I140" s="854"/>
      <c r="J140" s="856"/>
      <c r="K140" s="629"/>
      <c r="L140" s="842"/>
      <c r="M140" s="844"/>
      <c r="N140" s="846"/>
      <c r="O140" s="848"/>
      <c r="P140" s="367"/>
      <c r="Q140" s="839"/>
      <c r="R140" s="368"/>
      <c r="S140" s="839"/>
      <c r="T140" s="368"/>
      <c r="U140" s="368"/>
      <c r="V140" s="839"/>
      <c r="W140" s="368"/>
      <c r="X140" s="839"/>
      <c r="Y140" s="368"/>
      <c r="Z140" s="368"/>
      <c r="AA140" s="368"/>
      <c r="AB140" s="368"/>
      <c r="AC140" s="369"/>
      <c r="AD140" s="10"/>
      <c r="AE140" s="31"/>
      <c r="AF140" s="31"/>
      <c r="AH140" s="8" t="s">
        <v>439</v>
      </c>
    </row>
    <row r="141" spans="1:34" ht="15.6" customHeight="1">
      <c r="A141" s="916"/>
      <c r="B141" s="571" t="s">
        <v>818</v>
      </c>
      <c r="C141" s="572"/>
      <c r="D141" s="415" t="s">
        <v>141</v>
      </c>
      <c r="E141" s="474"/>
      <c r="F141" s="849"/>
      <c r="G141" s="850"/>
      <c r="H141" s="866"/>
      <c r="I141" s="867"/>
      <c r="J141" s="855"/>
      <c r="K141" s="628" t="s">
        <v>126</v>
      </c>
      <c r="L141" s="841"/>
      <c r="M141" s="843" t="s">
        <v>126</v>
      </c>
      <c r="N141" s="845"/>
      <c r="O141" s="847" t="s">
        <v>562</v>
      </c>
      <c r="P141" s="361"/>
      <c r="Q141" s="838"/>
      <c r="R141" s="362" t="s">
        <v>170</v>
      </c>
      <c r="S141" s="838"/>
      <c r="T141" s="362" t="s">
        <v>168</v>
      </c>
      <c r="U141" s="362" t="s">
        <v>184</v>
      </c>
      <c r="V141" s="838"/>
      <c r="W141" s="362" t="s">
        <v>170</v>
      </c>
      <c r="X141" s="838"/>
      <c r="Y141" s="362" t="s">
        <v>168</v>
      </c>
      <c r="Z141" s="362" t="s">
        <v>260</v>
      </c>
      <c r="AA141" s="362"/>
      <c r="AB141" s="362"/>
      <c r="AC141" s="363"/>
      <c r="AD141" s="10"/>
      <c r="AE141" s="31" t="str">
        <f>IF(COUNTA(F141,J141,L141,N141)&lt;&gt;4,"未入力","")</f>
        <v>未入力</v>
      </c>
      <c r="AF141" s="31" t="str">
        <f>IF(COUNTA(Q141,S141,V141,X141)&lt;&gt;4,"未入力","")</f>
        <v>未入力</v>
      </c>
      <c r="AH141" s="8" t="s">
        <v>440</v>
      </c>
    </row>
    <row r="142" spans="1:34" ht="15.6" customHeight="1">
      <c r="A142" s="916"/>
      <c r="B142" s="417"/>
      <c r="C142" s="475"/>
      <c r="D142" s="417"/>
      <c r="E142" s="475"/>
      <c r="F142" s="840" t="s">
        <v>188</v>
      </c>
      <c r="G142" s="629"/>
      <c r="H142" s="853"/>
      <c r="I142" s="854"/>
      <c r="J142" s="856"/>
      <c r="K142" s="629"/>
      <c r="L142" s="842"/>
      <c r="M142" s="844"/>
      <c r="N142" s="846"/>
      <c r="O142" s="848"/>
      <c r="P142" s="367"/>
      <c r="Q142" s="839"/>
      <c r="R142" s="368"/>
      <c r="S142" s="839"/>
      <c r="T142" s="368"/>
      <c r="U142" s="368"/>
      <c r="V142" s="839"/>
      <c r="W142" s="368"/>
      <c r="X142" s="839"/>
      <c r="Y142" s="368"/>
      <c r="Z142" s="368"/>
      <c r="AA142" s="368"/>
      <c r="AB142" s="368"/>
      <c r="AC142" s="369"/>
      <c r="AD142" s="10"/>
      <c r="AE142" s="31"/>
      <c r="AF142" s="31"/>
      <c r="AH142" s="8" t="s">
        <v>441</v>
      </c>
    </row>
    <row r="143" spans="1:34" ht="15.6" customHeight="1">
      <c r="A143" s="916"/>
      <c r="B143" s="571" t="s">
        <v>818</v>
      </c>
      <c r="C143" s="572"/>
      <c r="D143" s="415" t="s">
        <v>141</v>
      </c>
      <c r="E143" s="474"/>
      <c r="F143" s="849"/>
      <c r="G143" s="850"/>
      <c r="H143" s="866"/>
      <c r="I143" s="867"/>
      <c r="J143" s="855"/>
      <c r="K143" s="628" t="s">
        <v>126</v>
      </c>
      <c r="L143" s="841"/>
      <c r="M143" s="843" t="s">
        <v>126</v>
      </c>
      <c r="N143" s="845"/>
      <c r="O143" s="847" t="s">
        <v>562</v>
      </c>
      <c r="P143" s="361"/>
      <c r="Q143" s="838"/>
      <c r="R143" s="362" t="s">
        <v>170</v>
      </c>
      <c r="S143" s="838"/>
      <c r="T143" s="362" t="s">
        <v>168</v>
      </c>
      <c r="U143" s="362" t="s">
        <v>184</v>
      </c>
      <c r="V143" s="838"/>
      <c r="W143" s="362" t="s">
        <v>170</v>
      </c>
      <c r="X143" s="838"/>
      <c r="Y143" s="362" t="s">
        <v>168</v>
      </c>
      <c r="Z143" s="362" t="s">
        <v>260</v>
      </c>
      <c r="AA143" s="362"/>
      <c r="AB143" s="362"/>
      <c r="AC143" s="363"/>
      <c r="AD143" s="10"/>
      <c r="AE143" s="31" t="str">
        <f>IF(COUNTA(F143,J143,L143,N143)&lt;&gt;4,"未入力","")</f>
        <v>未入力</v>
      </c>
      <c r="AF143" s="31" t="str">
        <f>IF(COUNTA(Q143,S143,V143,X143)&lt;&gt;4,"未入力","")</f>
        <v>未入力</v>
      </c>
      <c r="AH143" s="8" t="s">
        <v>442</v>
      </c>
    </row>
    <row r="144" spans="1:34" ht="15.6" customHeight="1">
      <c r="A144" s="916"/>
      <c r="B144" s="417"/>
      <c r="C144" s="475"/>
      <c r="D144" s="417"/>
      <c r="E144" s="475"/>
      <c r="F144" s="840" t="s">
        <v>188</v>
      </c>
      <c r="G144" s="629"/>
      <c r="H144" s="853"/>
      <c r="I144" s="854"/>
      <c r="J144" s="856"/>
      <c r="K144" s="629"/>
      <c r="L144" s="842"/>
      <c r="M144" s="844"/>
      <c r="N144" s="846"/>
      <c r="O144" s="848"/>
      <c r="P144" s="367"/>
      <c r="Q144" s="839"/>
      <c r="R144" s="368"/>
      <c r="S144" s="839"/>
      <c r="T144" s="368"/>
      <c r="U144" s="368"/>
      <c r="V144" s="839"/>
      <c r="W144" s="368"/>
      <c r="X144" s="839"/>
      <c r="Y144" s="368"/>
      <c r="Z144" s="368"/>
      <c r="AA144" s="368"/>
      <c r="AB144" s="368"/>
      <c r="AC144" s="369"/>
      <c r="AD144" s="10"/>
      <c r="AE144" s="31"/>
      <c r="AF144" s="31"/>
      <c r="AH144" s="8" t="s">
        <v>443</v>
      </c>
    </row>
    <row r="145" spans="1:34" ht="15.6" customHeight="1">
      <c r="A145" s="916"/>
      <c r="B145" s="571" t="s">
        <v>818</v>
      </c>
      <c r="C145" s="572"/>
      <c r="D145" s="415" t="s">
        <v>141</v>
      </c>
      <c r="E145" s="474"/>
      <c r="F145" s="849"/>
      <c r="G145" s="850"/>
      <c r="H145" s="866"/>
      <c r="I145" s="867"/>
      <c r="J145" s="855"/>
      <c r="K145" s="628" t="s">
        <v>126</v>
      </c>
      <c r="L145" s="841"/>
      <c r="M145" s="843" t="s">
        <v>126</v>
      </c>
      <c r="N145" s="845"/>
      <c r="O145" s="847" t="s">
        <v>562</v>
      </c>
      <c r="P145" s="361"/>
      <c r="Q145" s="838"/>
      <c r="R145" s="362" t="s">
        <v>170</v>
      </c>
      <c r="S145" s="838"/>
      <c r="T145" s="362" t="s">
        <v>168</v>
      </c>
      <c r="U145" s="362" t="s">
        <v>184</v>
      </c>
      <c r="V145" s="838"/>
      <c r="W145" s="362" t="s">
        <v>170</v>
      </c>
      <c r="X145" s="838"/>
      <c r="Y145" s="362" t="s">
        <v>168</v>
      </c>
      <c r="Z145" s="362" t="s">
        <v>260</v>
      </c>
      <c r="AA145" s="362"/>
      <c r="AB145" s="362"/>
      <c r="AC145" s="363"/>
      <c r="AD145" s="10"/>
      <c r="AE145" s="31" t="str">
        <f>IF(COUNTA(F145,J145,L145,N145)&lt;&gt;4,"未入力","")</f>
        <v>未入力</v>
      </c>
      <c r="AF145" s="31" t="str">
        <f>IF(COUNTA(Q145,S145,V145,X145)&lt;&gt;4,"未入力","")</f>
        <v>未入力</v>
      </c>
      <c r="AH145" s="8" t="s">
        <v>444</v>
      </c>
    </row>
    <row r="146" spans="1:34" ht="15.6" customHeight="1">
      <c r="A146" s="916"/>
      <c r="B146" s="417"/>
      <c r="C146" s="475"/>
      <c r="D146" s="417"/>
      <c r="E146" s="475"/>
      <c r="F146" s="840" t="s">
        <v>188</v>
      </c>
      <c r="G146" s="629"/>
      <c r="H146" s="853"/>
      <c r="I146" s="854"/>
      <c r="J146" s="856"/>
      <c r="K146" s="629"/>
      <c r="L146" s="842"/>
      <c r="M146" s="844"/>
      <c r="N146" s="846"/>
      <c r="O146" s="848"/>
      <c r="P146" s="367"/>
      <c r="Q146" s="839"/>
      <c r="R146" s="368"/>
      <c r="S146" s="839"/>
      <c r="T146" s="368"/>
      <c r="U146" s="368"/>
      <c r="V146" s="839"/>
      <c r="W146" s="368"/>
      <c r="X146" s="839"/>
      <c r="Y146" s="368"/>
      <c r="Z146" s="368"/>
      <c r="AA146" s="368"/>
      <c r="AB146" s="368"/>
      <c r="AC146" s="369"/>
      <c r="AD146" s="10"/>
      <c r="AE146" s="31"/>
      <c r="AF146" s="31"/>
      <c r="AH146" s="8" t="s">
        <v>445</v>
      </c>
    </row>
    <row r="147" spans="1:34" ht="15.6" customHeight="1">
      <c r="A147" s="916"/>
      <c r="B147" s="571" t="s">
        <v>818</v>
      </c>
      <c r="C147" s="572"/>
      <c r="D147" s="415" t="s">
        <v>141</v>
      </c>
      <c r="E147" s="474"/>
      <c r="F147" s="849"/>
      <c r="G147" s="850"/>
      <c r="H147" s="866"/>
      <c r="I147" s="867"/>
      <c r="J147" s="855"/>
      <c r="K147" s="628" t="s">
        <v>126</v>
      </c>
      <c r="L147" s="841"/>
      <c r="M147" s="843" t="s">
        <v>126</v>
      </c>
      <c r="N147" s="845"/>
      <c r="O147" s="847" t="s">
        <v>562</v>
      </c>
      <c r="P147" s="361"/>
      <c r="Q147" s="838"/>
      <c r="R147" s="362" t="s">
        <v>170</v>
      </c>
      <c r="S147" s="838"/>
      <c r="T147" s="362" t="s">
        <v>168</v>
      </c>
      <c r="U147" s="362" t="s">
        <v>184</v>
      </c>
      <c r="V147" s="838"/>
      <c r="W147" s="362" t="s">
        <v>170</v>
      </c>
      <c r="X147" s="838"/>
      <c r="Y147" s="362" t="s">
        <v>168</v>
      </c>
      <c r="Z147" s="362" t="s">
        <v>260</v>
      </c>
      <c r="AA147" s="362"/>
      <c r="AB147" s="362"/>
      <c r="AC147" s="363"/>
      <c r="AD147" s="10"/>
      <c r="AE147" s="31" t="str">
        <f>IF(COUNTA(F147,J147,L147,N147)&lt;&gt;4,"未入力","")</f>
        <v>未入力</v>
      </c>
      <c r="AF147" s="31" t="str">
        <f>IF(COUNTA(Q147,S147,V147,X147)&lt;&gt;4,"未入力","")</f>
        <v>未入力</v>
      </c>
      <c r="AH147" s="8" t="s">
        <v>446</v>
      </c>
    </row>
    <row r="148" spans="1:34" ht="15.6" customHeight="1">
      <c r="A148" s="916"/>
      <c r="B148" s="417"/>
      <c r="C148" s="475"/>
      <c r="D148" s="417"/>
      <c r="E148" s="475"/>
      <c r="F148" s="840" t="s">
        <v>188</v>
      </c>
      <c r="G148" s="629"/>
      <c r="H148" s="853"/>
      <c r="I148" s="854"/>
      <c r="J148" s="856"/>
      <c r="K148" s="629"/>
      <c r="L148" s="842"/>
      <c r="M148" s="844"/>
      <c r="N148" s="846"/>
      <c r="O148" s="848"/>
      <c r="P148" s="367"/>
      <c r="Q148" s="839"/>
      <c r="R148" s="368"/>
      <c r="S148" s="839"/>
      <c r="T148" s="368"/>
      <c r="U148" s="368"/>
      <c r="V148" s="839"/>
      <c r="W148" s="368"/>
      <c r="X148" s="839"/>
      <c r="Y148" s="368"/>
      <c r="Z148" s="368"/>
      <c r="AA148" s="368"/>
      <c r="AB148" s="368"/>
      <c r="AC148" s="369"/>
      <c r="AD148" s="10"/>
      <c r="AE148" s="31"/>
      <c r="AF148" s="31"/>
      <c r="AH148" s="8" t="s">
        <v>447</v>
      </c>
    </row>
    <row r="149" spans="1:34" ht="15.6" customHeight="1">
      <c r="A149" s="916"/>
      <c r="B149" s="571" t="s">
        <v>818</v>
      </c>
      <c r="C149" s="572"/>
      <c r="D149" s="415" t="s">
        <v>141</v>
      </c>
      <c r="E149" s="474"/>
      <c r="F149" s="849"/>
      <c r="G149" s="850"/>
      <c r="H149" s="866"/>
      <c r="I149" s="867"/>
      <c r="J149" s="855"/>
      <c r="K149" s="628" t="s">
        <v>126</v>
      </c>
      <c r="L149" s="841"/>
      <c r="M149" s="843" t="s">
        <v>126</v>
      </c>
      <c r="N149" s="845"/>
      <c r="O149" s="847" t="s">
        <v>562</v>
      </c>
      <c r="P149" s="361"/>
      <c r="Q149" s="838"/>
      <c r="R149" s="362" t="s">
        <v>170</v>
      </c>
      <c r="S149" s="838"/>
      <c r="T149" s="362" t="s">
        <v>168</v>
      </c>
      <c r="U149" s="362" t="s">
        <v>184</v>
      </c>
      <c r="V149" s="838"/>
      <c r="W149" s="362" t="s">
        <v>170</v>
      </c>
      <c r="X149" s="838"/>
      <c r="Y149" s="362" t="s">
        <v>168</v>
      </c>
      <c r="Z149" s="362" t="s">
        <v>260</v>
      </c>
      <c r="AA149" s="362"/>
      <c r="AB149" s="362"/>
      <c r="AC149" s="363"/>
      <c r="AD149" s="10"/>
      <c r="AE149" s="31" t="str">
        <f>IF(COUNTA(F149,J149,L149,N149)&lt;&gt;4,"未入力","")</f>
        <v>未入力</v>
      </c>
      <c r="AF149" s="31" t="str">
        <f>IF(COUNTA(Q149,S149,V149,X149)&lt;&gt;4,"未入力","")</f>
        <v>未入力</v>
      </c>
      <c r="AH149" s="8" t="s">
        <v>448</v>
      </c>
    </row>
    <row r="150" spans="1:34" ht="15.6" customHeight="1">
      <c r="A150" s="916"/>
      <c r="B150" s="417"/>
      <c r="C150" s="475"/>
      <c r="D150" s="417"/>
      <c r="E150" s="475"/>
      <c r="F150" s="840" t="s">
        <v>188</v>
      </c>
      <c r="G150" s="629"/>
      <c r="H150" s="853"/>
      <c r="I150" s="854"/>
      <c r="J150" s="856"/>
      <c r="K150" s="629"/>
      <c r="L150" s="842"/>
      <c r="M150" s="844"/>
      <c r="N150" s="846"/>
      <c r="O150" s="848"/>
      <c r="P150" s="367"/>
      <c r="Q150" s="839"/>
      <c r="R150" s="368"/>
      <c r="S150" s="839"/>
      <c r="T150" s="368"/>
      <c r="U150" s="368"/>
      <c r="V150" s="839"/>
      <c r="W150" s="368"/>
      <c r="X150" s="839"/>
      <c r="Y150" s="368"/>
      <c r="Z150" s="368"/>
      <c r="AA150" s="368"/>
      <c r="AB150" s="368"/>
      <c r="AC150" s="369"/>
      <c r="AD150" s="10"/>
      <c r="AE150" s="31"/>
      <c r="AF150" s="31"/>
      <c r="AH150" s="8" t="s">
        <v>449</v>
      </c>
    </row>
    <row r="151" spans="1:34" ht="15.6" customHeight="1">
      <c r="A151" s="916"/>
      <c r="B151" s="571" t="s">
        <v>818</v>
      </c>
      <c r="C151" s="572"/>
      <c r="D151" s="415" t="s">
        <v>141</v>
      </c>
      <c r="E151" s="474"/>
      <c r="F151" s="849"/>
      <c r="G151" s="850"/>
      <c r="H151" s="866"/>
      <c r="I151" s="867"/>
      <c r="J151" s="855"/>
      <c r="K151" s="628" t="s">
        <v>126</v>
      </c>
      <c r="L151" s="841"/>
      <c r="M151" s="843" t="s">
        <v>126</v>
      </c>
      <c r="N151" s="845"/>
      <c r="O151" s="847" t="s">
        <v>562</v>
      </c>
      <c r="P151" s="361"/>
      <c r="Q151" s="838"/>
      <c r="R151" s="362" t="s">
        <v>170</v>
      </c>
      <c r="S151" s="838"/>
      <c r="T151" s="362" t="s">
        <v>168</v>
      </c>
      <c r="U151" s="362" t="s">
        <v>184</v>
      </c>
      <c r="V151" s="838"/>
      <c r="W151" s="362" t="s">
        <v>170</v>
      </c>
      <c r="X151" s="838"/>
      <c r="Y151" s="362" t="s">
        <v>168</v>
      </c>
      <c r="Z151" s="362" t="s">
        <v>260</v>
      </c>
      <c r="AA151" s="362"/>
      <c r="AB151" s="362"/>
      <c r="AC151" s="363"/>
      <c r="AD151" s="10"/>
      <c r="AE151" s="31" t="str">
        <f>IF(COUNTA(F151,J151,L151,N151)&lt;&gt;4,"未入力","")</f>
        <v>未入力</v>
      </c>
      <c r="AF151" s="31" t="str">
        <f>IF(COUNTA(Q151,S151,V151,X151)&lt;&gt;4,"未入力","")</f>
        <v>未入力</v>
      </c>
      <c r="AH151" s="8" t="s">
        <v>450</v>
      </c>
    </row>
    <row r="152" spans="1:34" ht="15.6" customHeight="1">
      <c r="A152" s="916"/>
      <c r="B152" s="417"/>
      <c r="C152" s="475"/>
      <c r="D152" s="417"/>
      <c r="E152" s="475"/>
      <c r="F152" s="840" t="s">
        <v>188</v>
      </c>
      <c r="G152" s="629"/>
      <c r="H152" s="853"/>
      <c r="I152" s="854"/>
      <c r="J152" s="856"/>
      <c r="K152" s="629"/>
      <c r="L152" s="842"/>
      <c r="M152" s="844"/>
      <c r="N152" s="846"/>
      <c r="O152" s="848"/>
      <c r="P152" s="367"/>
      <c r="Q152" s="839"/>
      <c r="R152" s="368"/>
      <c r="S152" s="839"/>
      <c r="T152" s="368"/>
      <c r="U152" s="368"/>
      <c r="V152" s="839"/>
      <c r="W152" s="368"/>
      <c r="X152" s="839"/>
      <c r="Y152" s="368"/>
      <c r="Z152" s="368"/>
      <c r="AA152" s="368"/>
      <c r="AB152" s="368"/>
      <c r="AC152" s="369"/>
      <c r="AD152" s="10"/>
      <c r="AE152" s="31"/>
      <c r="AF152" s="31"/>
      <c r="AH152" s="8" t="s">
        <v>451</v>
      </c>
    </row>
    <row r="153" spans="1:34" ht="15.6" customHeight="1">
      <c r="A153" s="916"/>
      <c r="B153" s="571" t="s">
        <v>818</v>
      </c>
      <c r="C153" s="572"/>
      <c r="D153" s="415" t="s">
        <v>141</v>
      </c>
      <c r="E153" s="474"/>
      <c r="F153" s="849"/>
      <c r="G153" s="850"/>
      <c r="H153" s="866"/>
      <c r="I153" s="867"/>
      <c r="J153" s="855"/>
      <c r="K153" s="628" t="s">
        <v>126</v>
      </c>
      <c r="L153" s="841"/>
      <c r="M153" s="843" t="s">
        <v>126</v>
      </c>
      <c r="N153" s="845"/>
      <c r="O153" s="847" t="s">
        <v>562</v>
      </c>
      <c r="P153" s="361"/>
      <c r="Q153" s="838"/>
      <c r="R153" s="362" t="s">
        <v>170</v>
      </c>
      <c r="S153" s="838"/>
      <c r="T153" s="362" t="s">
        <v>168</v>
      </c>
      <c r="U153" s="362" t="s">
        <v>184</v>
      </c>
      <c r="V153" s="838"/>
      <c r="W153" s="362" t="s">
        <v>170</v>
      </c>
      <c r="X153" s="838"/>
      <c r="Y153" s="362" t="s">
        <v>168</v>
      </c>
      <c r="Z153" s="362" t="s">
        <v>260</v>
      </c>
      <c r="AA153" s="362"/>
      <c r="AB153" s="362"/>
      <c r="AC153" s="363"/>
      <c r="AD153" s="10"/>
      <c r="AE153" s="31" t="str">
        <f>IF(COUNTA(F153,J153,L153,N153)&lt;&gt;4,"未入力","")</f>
        <v>未入力</v>
      </c>
      <c r="AF153" s="31" t="str">
        <f>IF(COUNTA(Q153,S153,V153,X153)&lt;&gt;4,"未入力","")</f>
        <v>未入力</v>
      </c>
      <c r="AH153" s="8" t="s">
        <v>452</v>
      </c>
    </row>
    <row r="154" spans="1:34" ht="15.6" customHeight="1">
      <c r="A154" s="916"/>
      <c r="B154" s="417"/>
      <c r="C154" s="475"/>
      <c r="D154" s="417"/>
      <c r="E154" s="475"/>
      <c r="F154" s="840" t="s">
        <v>188</v>
      </c>
      <c r="G154" s="629"/>
      <c r="H154" s="853"/>
      <c r="I154" s="854"/>
      <c r="J154" s="856"/>
      <c r="K154" s="629"/>
      <c r="L154" s="842"/>
      <c r="M154" s="844"/>
      <c r="N154" s="846"/>
      <c r="O154" s="848"/>
      <c r="P154" s="367"/>
      <c r="Q154" s="839"/>
      <c r="R154" s="368"/>
      <c r="S154" s="839"/>
      <c r="T154" s="368"/>
      <c r="U154" s="368"/>
      <c r="V154" s="839"/>
      <c r="W154" s="368"/>
      <c r="X154" s="839"/>
      <c r="Y154" s="368"/>
      <c r="Z154" s="368"/>
      <c r="AA154" s="368"/>
      <c r="AB154" s="368"/>
      <c r="AC154" s="369"/>
      <c r="AD154" s="10"/>
      <c r="AE154" s="31"/>
      <c r="AF154" s="31"/>
      <c r="AH154" s="8" t="s">
        <v>453</v>
      </c>
    </row>
    <row r="155" spans="1:34" ht="15.6" customHeight="1">
      <c r="A155" s="916"/>
      <c r="B155" s="571" t="s">
        <v>818</v>
      </c>
      <c r="C155" s="572"/>
      <c r="D155" s="415" t="s">
        <v>141</v>
      </c>
      <c r="E155" s="474"/>
      <c r="F155" s="849"/>
      <c r="G155" s="850"/>
      <c r="H155" s="866"/>
      <c r="I155" s="867"/>
      <c r="J155" s="855"/>
      <c r="K155" s="628" t="s">
        <v>126</v>
      </c>
      <c r="L155" s="841"/>
      <c r="M155" s="843" t="s">
        <v>126</v>
      </c>
      <c r="N155" s="845"/>
      <c r="O155" s="847" t="s">
        <v>562</v>
      </c>
      <c r="P155" s="361"/>
      <c r="Q155" s="838"/>
      <c r="R155" s="362" t="s">
        <v>170</v>
      </c>
      <c r="S155" s="838"/>
      <c r="T155" s="362" t="s">
        <v>168</v>
      </c>
      <c r="U155" s="362" t="s">
        <v>184</v>
      </c>
      <c r="V155" s="838"/>
      <c r="W155" s="362" t="s">
        <v>170</v>
      </c>
      <c r="X155" s="838"/>
      <c r="Y155" s="362" t="s">
        <v>168</v>
      </c>
      <c r="Z155" s="362" t="s">
        <v>260</v>
      </c>
      <c r="AA155" s="362"/>
      <c r="AB155" s="362"/>
      <c r="AC155" s="363"/>
      <c r="AD155" s="10"/>
      <c r="AE155" s="31" t="str">
        <f>IF(COUNTA(F155,J155,L155,N155)&lt;&gt;4,"未入力","")</f>
        <v>未入力</v>
      </c>
      <c r="AF155" s="31" t="str">
        <f>IF(COUNTA(Q155,S155,V155,X155)&lt;&gt;4,"未入力","")</f>
        <v>未入力</v>
      </c>
      <c r="AH155" s="8" t="s">
        <v>454</v>
      </c>
    </row>
    <row r="156" spans="1:34" ht="15.6" customHeight="1">
      <c r="A156" s="916"/>
      <c r="B156" s="417"/>
      <c r="C156" s="475"/>
      <c r="D156" s="417"/>
      <c r="E156" s="475"/>
      <c r="F156" s="840" t="s">
        <v>188</v>
      </c>
      <c r="G156" s="629"/>
      <c r="H156" s="853"/>
      <c r="I156" s="854"/>
      <c r="J156" s="856"/>
      <c r="K156" s="629"/>
      <c r="L156" s="842"/>
      <c r="M156" s="844"/>
      <c r="N156" s="846"/>
      <c r="O156" s="848"/>
      <c r="P156" s="367"/>
      <c r="Q156" s="839"/>
      <c r="R156" s="368"/>
      <c r="S156" s="839"/>
      <c r="T156" s="368"/>
      <c r="U156" s="368"/>
      <c r="V156" s="839"/>
      <c r="W156" s="368"/>
      <c r="X156" s="839"/>
      <c r="Y156" s="368"/>
      <c r="Z156" s="368"/>
      <c r="AA156" s="368"/>
      <c r="AB156" s="368"/>
      <c r="AC156" s="369"/>
      <c r="AD156" s="10"/>
      <c r="AE156" s="31"/>
      <c r="AF156" s="31"/>
    </row>
    <row r="157" spans="1:34" ht="15.6" customHeight="1">
      <c r="A157" s="916"/>
      <c r="B157" s="571" t="s">
        <v>818</v>
      </c>
      <c r="C157" s="572"/>
      <c r="D157" s="415" t="s">
        <v>141</v>
      </c>
      <c r="E157" s="474"/>
      <c r="F157" s="849"/>
      <c r="G157" s="850"/>
      <c r="H157" s="866"/>
      <c r="I157" s="867"/>
      <c r="J157" s="855"/>
      <c r="K157" s="628" t="s">
        <v>126</v>
      </c>
      <c r="L157" s="841"/>
      <c r="M157" s="843" t="s">
        <v>126</v>
      </c>
      <c r="N157" s="845"/>
      <c r="O157" s="847" t="s">
        <v>562</v>
      </c>
      <c r="P157" s="361"/>
      <c r="Q157" s="838"/>
      <c r="R157" s="362" t="s">
        <v>170</v>
      </c>
      <c r="S157" s="838"/>
      <c r="T157" s="362" t="s">
        <v>168</v>
      </c>
      <c r="U157" s="362" t="s">
        <v>184</v>
      </c>
      <c r="V157" s="838"/>
      <c r="W157" s="362" t="s">
        <v>170</v>
      </c>
      <c r="X157" s="838"/>
      <c r="Y157" s="362" t="s">
        <v>168</v>
      </c>
      <c r="Z157" s="362" t="s">
        <v>260</v>
      </c>
      <c r="AA157" s="362"/>
      <c r="AB157" s="362"/>
      <c r="AC157" s="363"/>
      <c r="AD157" s="10"/>
      <c r="AE157" s="31" t="str">
        <f>IF(COUNTA(F157,J157,L157,N157)&lt;&gt;4,"未入力","")</f>
        <v>未入力</v>
      </c>
      <c r="AF157" s="31" t="str">
        <f>IF(COUNTA(Q157,S157,V157,X157)&lt;&gt;4,"未入力","")</f>
        <v>未入力</v>
      </c>
    </row>
    <row r="158" spans="1:34" ht="15.6" customHeight="1">
      <c r="A158" s="916"/>
      <c r="B158" s="417"/>
      <c r="C158" s="475"/>
      <c r="D158" s="417"/>
      <c r="E158" s="475"/>
      <c r="F158" s="840" t="s">
        <v>188</v>
      </c>
      <c r="G158" s="629"/>
      <c r="H158" s="853"/>
      <c r="I158" s="854"/>
      <c r="J158" s="856"/>
      <c r="K158" s="629"/>
      <c r="L158" s="842"/>
      <c r="M158" s="844"/>
      <c r="N158" s="846"/>
      <c r="O158" s="848"/>
      <c r="P158" s="367"/>
      <c r="Q158" s="839"/>
      <c r="R158" s="368"/>
      <c r="S158" s="839"/>
      <c r="T158" s="368"/>
      <c r="U158" s="368"/>
      <c r="V158" s="839"/>
      <c r="W158" s="368"/>
      <c r="X158" s="839"/>
      <c r="Y158" s="368"/>
      <c r="Z158" s="368"/>
      <c r="AA158" s="368"/>
      <c r="AB158" s="368"/>
      <c r="AC158" s="369"/>
      <c r="AD158" s="10"/>
      <c r="AE158" s="31"/>
      <c r="AF158" s="31"/>
    </row>
    <row r="159" spans="1:34" ht="15.6" customHeight="1">
      <c r="A159" s="916"/>
      <c r="B159" s="571" t="s">
        <v>818</v>
      </c>
      <c r="C159" s="572"/>
      <c r="D159" s="415" t="s">
        <v>141</v>
      </c>
      <c r="E159" s="474"/>
      <c r="F159" s="849"/>
      <c r="G159" s="850"/>
      <c r="H159" s="866"/>
      <c r="I159" s="867"/>
      <c r="J159" s="855"/>
      <c r="K159" s="628" t="s">
        <v>126</v>
      </c>
      <c r="L159" s="841"/>
      <c r="M159" s="843" t="s">
        <v>126</v>
      </c>
      <c r="N159" s="845"/>
      <c r="O159" s="847" t="s">
        <v>562</v>
      </c>
      <c r="P159" s="361"/>
      <c r="Q159" s="838"/>
      <c r="R159" s="362" t="s">
        <v>170</v>
      </c>
      <c r="S159" s="838"/>
      <c r="T159" s="362" t="s">
        <v>168</v>
      </c>
      <c r="U159" s="362" t="s">
        <v>184</v>
      </c>
      <c r="V159" s="838"/>
      <c r="W159" s="362" t="s">
        <v>170</v>
      </c>
      <c r="X159" s="838"/>
      <c r="Y159" s="362" t="s">
        <v>168</v>
      </c>
      <c r="Z159" s="362" t="s">
        <v>260</v>
      </c>
      <c r="AA159" s="362"/>
      <c r="AB159" s="362"/>
      <c r="AC159" s="363"/>
      <c r="AD159" s="10"/>
      <c r="AE159" s="31" t="str">
        <f>IF(COUNTA(F159,J159,L159,N159)&lt;&gt;4,"未入力","")</f>
        <v>未入力</v>
      </c>
      <c r="AF159" s="31" t="str">
        <f>IF(COUNTA(Q159,S159,V159,X159)&lt;&gt;4,"未入力","")</f>
        <v>未入力</v>
      </c>
    </row>
    <row r="160" spans="1:34" ht="15.6" customHeight="1">
      <c r="A160" s="916"/>
      <c r="B160" s="417"/>
      <c r="C160" s="475"/>
      <c r="D160" s="417"/>
      <c r="E160" s="475"/>
      <c r="F160" s="840" t="s">
        <v>188</v>
      </c>
      <c r="G160" s="629"/>
      <c r="H160" s="853"/>
      <c r="I160" s="854"/>
      <c r="J160" s="856"/>
      <c r="K160" s="629"/>
      <c r="L160" s="842"/>
      <c r="M160" s="844"/>
      <c r="N160" s="846"/>
      <c r="O160" s="848"/>
      <c r="P160" s="367"/>
      <c r="Q160" s="839"/>
      <c r="R160" s="368"/>
      <c r="S160" s="839"/>
      <c r="T160" s="368"/>
      <c r="U160" s="368"/>
      <c r="V160" s="839"/>
      <c r="W160" s="368"/>
      <c r="X160" s="839"/>
      <c r="Y160" s="368"/>
      <c r="Z160" s="368"/>
      <c r="AA160" s="368"/>
      <c r="AB160" s="368"/>
      <c r="AC160" s="369"/>
      <c r="AD160" s="10"/>
      <c r="AE160" s="31"/>
      <c r="AF160" s="31"/>
    </row>
    <row r="161" spans="1:33" ht="15.6" customHeight="1">
      <c r="A161" s="916"/>
      <c r="B161" s="571" t="s">
        <v>818</v>
      </c>
      <c r="C161" s="572"/>
      <c r="D161" s="415" t="s">
        <v>141</v>
      </c>
      <c r="E161" s="474"/>
      <c r="F161" s="849"/>
      <c r="G161" s="850"/>
      <c r="H161" s="866"/>
      <c r="I161" s="867"/>
      <c r="J161" s="855"/>
      <c r="K161" s="628" t="s">
        <v>126</v>
      </c>
      <c r="L161" s="841"/>
      <c r="M161" s="843" t="s">
        <v>126</v>
      </c>
      <c r="N161" s="845"/>
      <c r="O161" s="847" t="s">
        <v>562</v>
      </c>
      <c r="P161" s="361"/>
      <c r="Q161" s="838"/>
      <c r="R161" s="362" t="s">
        <v>170</v>
      </c>
      <c r="S161" s="838"/>
      <c r="T161" s="362" t="s">
        <v>168</v>
      </c>
      <c r="U161" s="362" t="s">
        <v>184</v>
      </c>
      <c r="V161" s="838"/>
      <c r="W161" s="362" t="s">
        <v>170</v>
      </c>
      <c r="X161" s="838"/>
      <c r="Y161" s="362" t="s">
        <v>168</v>
      </c>
      <c r="Z161" s="362" t="s">
        <v>260</v>
      </c>
      <c r="AA161" s="362"/>
      <c r="AB161" s="362"/>
      <c r="AC161" s="363"/>
      <c r="AD161" s="10"/>
      <c r="AE161" s="31" t="str">
        <f>IF(COUNTA(F161,J161,L161,N161)&lt;&gt;4,"未入力","")</f>
        <v>未入力</v>
      </c>
      <c r="AF161" s="31" t="str">
        <f>IF(COUNTA(Q161,S161,V161,X161)&lt;&gt;4,"未入力","")</f>
        <v>未入力</v>
      </c>
    </row>
    <row r="162" spans="1:33" ht="15.6" customHeight="1">
      <c r="A162" s="916"/>
      <c r="B162" s="417"/>
      <c r="C162" s="475"/>
      <c r="D162" s="417"/>
      <c r="E162" s="475"/>
      <c r="F162" s="840" t="s">
        <v>188</v>
      </c>
      <c r="G162" s="629"/>
      <c r="H162" s="853"/>
      <c r="I162" s="854"/>
      <c r="J162" s="856"/>
      <c r="K162" s="629"/>
      <c r="L162" s="842"/>
      <c r="M162" s="844"/>
      <c r="N162" s="846"/>
      <c r="O162" s="848"/>
      <c r="P162" s="367"/>
      <c r="Q162" s="839"/>
      <c r="R162" s="368"/>
      <c r="S162" s="839"/>
      <c r="T162" s="368"/>
      <c r="U162" s="368"/>
      <c r="V162" s="839"/>
      <c r="W162" s="368"/>
      <c r="X162" s="839"/>
      <c r="Y162" s="368"/>
      <c r="Z162" s="368"/>
      <c r="AA162" s="368"/>
      <c r="AB162" s="368"/>
      <c r="AC162" s="369"/>
      <c r="AD162" s="10"/>
      <c r="AE162" s="31"/>
      <c r="AF162" s="31"/>
    </row>
    <row r="163" spans="1:33" ht="15.6" customHeight="1">
      <c r="A163" s="916"/>
      <c r="B163" s="571" t="s">
        <v>818</v>
      </c>
      <c r="C163" s="572"/>
      <c r="D163" s="415" t="s">
        <v>141</v>
      </c>
      <c r="E163" s="474"/>
      <c r="F163" s="849"/>
      <c r="G163" s="850"/>
      <c r="H163" s="866"/>
      <c r="I163" s="867"/>
      <c r="J163" s="855"/>
      <c r="K163" s="628" t="s">
        <v>126</v>
      </c>
      <c r="L163" s="841"/>
      <c r="M163" s="843" t="s">
        <v>126</v>
      </c>
      <c r="N163" s="845"/>
      <c r="O163" s="847" t="s">
        <v>562</v>
      </c>
      <c r="P163" s="361"/>
      <c r="Q163" s="838"/>
      <c r="R163" s="362" t="s">
        <v>170</v>
      </c>
      <c r="S163" s="838"/>
      <c r="T163" s="362" t="s">
        <v>168</v>
      </c>
      <c r="U163" s="362" t="s">
        <v>184</v>
      </c>
      <c r="V163" s="838"/>
      <c r="W163" s="362" t="s">
        <v>170</v>
      </c>
      <c r="X163" s="838"/>
      <c r="Y163" s="362" t="s">
        <v>168</v>
      </c>
      <c r="Z163" s="362" t="s">
        <v>260</v>
      </c>
      <c r="AA163" s="362"/>
      <c r="AB163" s="362"/>
      <c r="AC163" s="363"/>
      <c r="AD163" s="10"/>
      <c r="AE163" s="31" t="str">
        <f>IF(COUNTA(F163,J163,L163,N163)&lt;&gt;4,"未入力","")</f>
        <v>未入力</v>
      </c>
      <c r="AF163" s="31" t="str">
        <f>IF(COUNTA(Q163,S163,V163,X163)&lt;&gt;4,"未入力","")</f>
        <v>未入力</v>
      </c>
    </row>
    <row r="164" spans="1:33" ht="15.6" customHeight="1">
      <c r="A164" s="916"/>
      <c r="B164" s="417"/>
      <c r="C164" s="475"/>
      <c r="D164" s="417"/>
      <c r="E164" s="475"/>
      <c r="F164" s="840" t="s">
        <v>188</v>
      </c>
      <c r="G164" s="629"/>
      <c r="H164" s="853"/>
      <c r="I164" s="854"/>
      <c r="J164" s="856"/>
      <c r="K164" s="629"/>
      <c r="L164" s="842"/>
      <c r="M164" s="844"/>
      <c r="N164" s="846"/>
      <c r="O164" s="848"/>
      <c r="P164" s="367"/>
      <c r="Q164" s="839"/>
      <c r="R164" s="368"/>
      <c r="S164" s="839"/>
      <c r="T164" s="368"/>
      <c r="U164" s="368"/>
      <c r="V164" s="839"/>
      <c r="W164" s="368"/>
      <c r="X164" s="839"/>
      <c r="Y164" s="368"/>
      <c r="Z164" s="368"/>
      <c r="AA164" s="368"/>
      <c r="AB164" s="368"/>
      <c r="AC164" s="369"/>
      <c r="AD164" s="10"/>
      <c r="AE164" s="31"/>
      <c r="AF164" s="31"/>
    </row>
    <row r="165" spans="1:33" ht="15.6" customHeight="1">
      <c r="A165" s="916"/>
      <c r="B165" s="571" t="s">
        <v>818</v>
      </c>
      <c r="C165" s="572"/>
      <c r="D165" s="415" t="s">
        <v>141</v>
      </c>
      <c r="E165" s="474"/>
      <c r="F165" s="849"/>
      <c r="G165" s="850"/>
      <c r="H165" s="866"/>
      <c r="I165" s="867"/>
      <c r="J165" s="855"/>
      <c r="K165" s="628" t="s">
        <v>126</v>
      </c>
      <c r="L165" s="841"/>
      <c r="M165" s="843" t="s">
        <v>126</v>
      </c>
      <c r="N165" s="845"/>
      <c r="O165" s="847" t="s">
        <v>562</v>
      </c>
      <c r="P165" s="361"/>
      <c r="Q165" s="838"/>
      <c r="R165" s="362" t="s">
        <v>170</v>
      </c>
      <c r="S165" s="838"/>
      <c r="T165" s="362" t="s">
        <v>168</v>
      </c>
      <c r="U165" s="362" t="s">
        <v>184</v>
      </c>
      <c r="V165" s="838"/>
      <c r="W165" s="362" t="s">
        <v>170</v>
      </c>
      <c r="X165" s="838"/>
      <c r="Y165" s="362" t="s">
        <v>168</v>
      </c>
      <c r="Z165" s="362" t="s">
        <v>260</v>
      </c>
      <c r="AA165" s="362"/>
      <c r="AB165" s="362"/>
      <c r="AC165" s="363"/>
      <c r="AD165" s="10"/>
      <c r="AE165" s="31" t="str">
        <f>IF(COUNTA(F165,J165,L165,N165)&lt;&gt;4,"未入力","")</f>
        <v>未入力</v>
      </c>
      <c r="AF165" s="31" t="str">
        <f>IF(COUNTA(Q165,S165,V165,X165)&lt;&gt;4,"未入力","")</f>
        <v>未入力</v>
      </c>
    </row>
    <row r="166" spans="1:33" ht="15.6" customHeight="1">
      <c r="A166" s="917"/>
      <c r="B166" s="417"/>
      <c r="C166" s="475"/>
      <c r="D166" s="417"/>
      <c r="E166" s="475"/>
      <c r="F166" s="840" t="s">
        <v>188</v>
      </c>
      <c r="G166" s="629"/>
      <c r="H166" s="853"/>
      <c r="I166" s="854"/>
      <c r="J166" s="856"/>
      <c r="K166" s="629"/>
      <c r="L166" s="842"/>
      <c r="M166" s="844"/>
      <c r="N166" s="846"/>
      <c r="O166" s="848"/>
      <c r="P166" s="367"/>
      <c r="Q166" s="839"/>
      <c r="R166" s="368"/>
      <c r="S166" s="839"/>
      <c r="T166" s="368"/>
      <c r="U166" s="368"/>
      <c r="V166" s="839"/>
      <c r="W166" s="368"/>
      <c r="X166" s="839"/>
      <c r="Y166" s="368"/>
      <c r="Z166" s="368"/>
      <c r="AA166" s="368"/>
      <c r="AB166" s="368"/>
      <c r="AC166" s="369"/>
      <c r="AD166" s="10"/>
      <c r="AE166" s="31"/>
      <c r="AF166" s="31"/>
    </row>
    <row r="167" spans="1:33" ht="18" customHeight="1">
      <c r="A167" s="868" t="str">
        <f>"※１　施設長は、"&amp;AC4&amp;"に休んでいたとしても、所定労働時間数、経験年数、在籍年数を記入すること。
　　　　施設長が、年齢別保育従事職員を兼任した場合には、当日の園での勤務時間帯も記入すること。"</f>
        <v>※１　施設長は、令和7年10月1日に休んでいたとしても、所定労働時間数、経験年数、在籍年数を記入すること。
　　　　施設長が、年齢別保育従事職員を兼任した場合には、当日の園での勤務時間帯も記入すること。</v>
      </c>
      <c r="B167" s="868"/>
      <c r="C167" s="868"/>
      <c r="D167" s="868"/>
      <c r="E167" s="868"/>
      <c r="F167" s="868"/>
      <c r="G167" s="868"/>
      <c r="H167" s="868"/>
      <c r="I167" s="868"/>
      <c r="J167" s="868"/>
      <c r="K167" s="868"/>
      <c r="L167" s="868"/>
      <c r="M167" s="868"/>
      <c r="N167" s="868"/>
      <c r="O167" s="868"/>
      <c r="P167" s="868"/>
      <c r="Q167" s="868"/>
      <c r="R167" s="868"/>
      <c r="S167" s="868"/>
      <c r="T167" s="868"/>
      <c r="U167" s="868"/>
      <c r="V167" s="868"/>
      <c r="W167" s="868"/>
      <c r="X167" s="868"/>
      <c r="Y167" s="868"/>
      <c r="Z167" s="868"/>
      <c r="AA167" s="868"/>
      <c r="AB167" s="868"/>
      <c r="AC167" s="868"/>
      <c r="AD167" s="29"/>
      <c r="AE167" s="31"/>
      <c r="AF167" s="31"/>
    </row>
    <row r="168" spans="1:33" ht="18" customHeight="1">
      <c r="A168" s="432"/>
      <c r="B168" s="432"/>
      <c r="C168" s="432"/>
      <c r="D168" s="432"/>
      <c r="E168" s="432"/>
      <c r="F168" s="432"/>
      <c r="G168" s="432"/>
      <c r="H168" s="432"/>
      <c r="I168" s="432"/>
      <c r="J168" s="432"/>
      <c r="K168" s="432"/>
      <c r="L168" s="432"/>
      <c r="M168" s="432"/>
      <c r="N168" s="432"/>
      <c r="O168" s="432"/>
      <c r="P168" s="432"/>
      <c r="Q168" s="432"/>
      <c r="R168" s="432"/>
      <c r="S168" s="432"/>
      <c r="T168" s="432"/>
      <c r="U168" s="432"/>
      <c r="V168" s="432"/>
      <c r="W168" s="432"/>
      <c r="X168" s="432"/>
      <c r="Y168" s="432"/>
      <c r="Z168" s="432"/>
      <c r="AA168" s="432"/>
      <c r="AB168" s="432"/>
      <c r="AC168" s="432"/>
      <c r="AD168" s="29"/>
      <c r="AE168" s="31"/>
      <c r="AF168" s="31"/>
    </row>
    <row r="169" spans="1:33" ht="6" customHeight="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74"/>
      <c r="AE169" s="31"/>
      <c r="AF169" s="31"/>
    </row>
    <row r="170" spans="1:33" ht="18" customHeight="1">
      <c r="A170" s="432" t="s">
        <v>681</v>
      </c>
      <c r="B170" s="432"/>
      <c r="C170" s="432"/>
      <c r="D170" s="432"/>
      <c r="E170" s="432"/>
      <c r="F170" s="432"/>
      <c r="G170" s="432"/>
      <c r="H170" s="432"/>
      <c r="I170" s="432"/>
      <c r="J170" s="432"/>
      <c r="K170" s="432"/>
      <c r="L170" s="432"/>
      <c r="M170" s="432"/>
      <c r="N170" s="432"/>
      <c r="O170" s="432"/>
      <c r="P170" s="432"/>
      <c r="Q170" s="432"/>
      <c r="R170" s="432"/>
      <c r="S170" s="432"/>
      <c r="T170" s="432"/>
      <c r="U170" s="432"/>
      <c r="V170" s="432"/>
      <c r="W170" s="432"/>
      <c r="X170" s="432"/>
      <c r="Y170" s="432"/>
      <c r="Z170" s="432"/>
      <c r="AA170" s="432"/>
      <c r="AB170" s="432"/>
      <c r="AC170" s="432"/>
      <c r="AD170" s="29"/>
      <c r="AE170" s="31"/>
      <c r="AF170" s="31"/>
    </row>
    <row r="171" spans="1:33" ht="18" customHeight="1">
      <c r="A171" s="432"/>
      <c r="B171" s="432"/>
      <c r="C171" s="432"/>
      <c r="D171" s="432"/>
      <c r="E171" s="432"/>
      <c r="F171" s="432"/>
      <c r="G171" s="432"/>
      <c r="H171" s="432"/>
      <c r="I171" s="432"/>
      <c r="J171" s="432"/>
      <c r="K171" s="432"/>
      <c r="L171" s="432"/>
      <c r="M171" s="432"/>
      <c r="N171" s="432"/>
      <c r="O171" s="432"/>
      <c r="P171" s="432"/>
      <c r="Q171" s="432"/>
      <c r="R171" s="432"/>
      <c r="S171" s="432"/>
      <c r="T171" s="432"/>
      <c r="U171" s="432"/>
      <c r="V171" s="432"/>
      <c r="W171" s="432"/>
      <c r="X171" s="432"/>
      <c r="Y171" s="432"/>
      <c r="Z171" s="432"/>
      <c r="AA171" s="432"/>
      <c r="AB171" s="432"/>
      <c r="AC171" s="432"/>
      <c r="AD171" s="29"/>
      <c r="AE171" s="31"/>
      <c r="AF171" s="31"/>
    </row>
    <row r="172" spans="1:33" ht="5.4" customHeight="1">
      <c r="A172" s="829" t="s">
        <v>561</v>
      </c>
      <c r="B172" s="829"/>
      <c r="C172" s="829"/>
      <c r="D172" s="829"/>
      <c r="E172" s="829"/>
      <c r="F172" s="829"/>
      <c r="G172" s="829"/>
      <c r="H172" s="829"/>
      <c r="I172" s="829"/>
      <c r="J172" s="829"/>
      <c r="K172" s="829"/>
      <c r="L172" s="829"/>
      <c r="M172" s="829"/>
      <c r="N172" s="829"/>
      <c r="O172" s="829"/>
      <c r="P172" s="829"/>
      <c r="Q172" s="829"/>
      <c r="R172" s="829"/>
      <c r="S172" s="829"/>
      <c r="T172" s="829"/>
      <c r="U172" s="829"/>
      <c r="V172" s="829"/>
      <c r="W172" s="829"/>
      <c r="X172" s="829"/>
      <c r="Y172" s="829"/>
      <c r="Z172" s="829"/>
      <c r="AA172" s="829"/>
      <c r="AB172" s="829"/>
      <c r="AC172" s="829"/>
      <c r="AD172" s="19"/>
      <c r="AE172" s="31"/>
      <c r="AF172" s="31"/>
    </row>
    <row r="173" spans="1:33" ht="64.2" customHeight="1">
      <c r="A173" s="827" t="s">
        <v>682</v>
      </c>
      <c r="B173" s="827"/>
      <c r="C173" s="827"/>
      <c r="D173" s="827"/>
      <c r="E173" s="827"/>
      <c r="F173" s="827"/>
      <c r="G173" s="827"/>
      <c r="H173" s="827"/>
      <c r="I173" s="827"/>
      <c r="J173" s="827"/>
      <c r="K173" s="827"/>
      <c r="L173" s="827"/>
      <c r="M173" s="827"/>
      <c r="N173" s="827"/>
      <c r="O173" s="827"/>
      <c r="P173" s="827"/>
      <c r="Q173" s="827"/>
      <c r="R173" s="827"/>
      <c r="S173" s="827"/>
      <c r="T173" s="827"/>
      <c r="U173" s="827"/>
      <c r="V173" s="827"/>
      <c r="W173" s="827"/>
      <c r="X173" s="827"/>
      <c r="Y173" s="827"/>
      <c r="Z173" s="827"/>
      <c r="AA173" s="827"/>
      <c r="AB173" s="827"/>
      <c r="AC173" s="827"/>
      <c r="AD173" s="272"/>
      <c r="AE173" s="31"/>
      <c r="AF173" s="31"/>
    </row>
    <row r="174" spans="1:33" ht="64.2" customHeight="1">
      <c r="A174" s="827"/>
      <c r="B174" s="827"/>
      <c r="C174" s="827"/>
      <c r="D174" s="827"/>
      <c r="E174" s="827"/>
      <c r="F174" s="827"/>
      <c r="G174" s="827"/>
      <c r="H174" s="827"/>
      <c r="I174" s="827"/>
      <c r="J174" s="827"/>
      <c r="K174" s="827"/>
      <c r="L174" s="827"/>
      <c r="M174" s="827"/>
      <c r="N174" s="827"/>
      <c r="O174" s="827"/>
      <c r="P174" s="827"/>
      <c r="Q174" s="827"/>
      <c r="R174" s="827"/>
      <c r="S174" s="827"/>
      <c r="T174" s="827"/>
      <c r="U174" s="827"/>
      <c r="V174" s="827"/>
      <c r="W174" s="827"/>
      <c r="X174" s="827"/>
      <c r="Y174" s="827"/>
      <c r="Z174" s="827"/>
      <c r="AA174" s="827"/>
      <c r="AB174" s="827"/>
      <c r="AC174" s="827"/>
      <c r="AD174" s="272"/>
      <c r="AE174" s="31"/>
      <c r="AF174" s="31"/>
      <c r="AG174" s="8" t="s">
        <v>317</v>
      </c>
    </row>
    <row r="175" spans="1:33" ht="21" customHeight="1">
      <c r="A175" s="1075" t="s">
        <v>683</v>
      </c>
      <c r="B175" s="1075"/>
      <c r="C175" s="1075"/>
      <c r="D175" s="1075"/>
      <c r="E175" s="1075"/>
      <c r="F175" s="1075"/>
      <c r="G175" s="1075"/>
      <c r="H175" s="1075"/>
      <c r="I175" s="1075"/>
      <c r="J175" s="1075"/>
      <c r="K175" s="1075"/>
      <c r="L175" s="1075"/>
      <c r="M175" s="1075"/>
      <c r="N175" s="1075"/>
      <c r="O175" s="1075"/>
      <c r="P175" s="1075"/>
      <c r="Q175" s="1075"/>
      <c r="R175" s="1075"/>
      <c r="S175" s="1075"/>
      <c r="T175" s="1075"/>
      <c r="U175" s="1075"/>
      <c r="V175" s="1075"/>
      <c r="W175" s="1075"/>
      <c r="X175" s="1075"/>
      <c r="Y175" s="1075"/>
      <c r="Z175" s="1075"/>
      <c r="AA175" s="1075"/>
      <c r="AB175" s="1075"/>
      <c r="AC175" s="1075"/>
      <c r="AD175" s="187"/>
      <c r="AE175" s="31"/>
      <c r="AF175" s="31"/>
      <c r="AG175" s="8" t="s">
        <v>318</v>
      </c>
    </row>
    <row r="176" spans="1:33" ht="17.399999999999999" customHeight="1">
      <c r="A176" s="187"/>
      <c r="B176" s="187"/>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31"/>
      <c r="AF176" s="31"/>
    </row>
    <row r="177" spans="1:35" ht="21" customHeight="1">
      <c r="A177" s="1076" t="str">
        <f>A98</f>
        <v>令和7年10月1日に保育に従事した職員の勤務実績</v>
      </c>
      <c r="B177" s="361" t="s">
        <v>99</v>
      </c>
      <c r="C177" s="363"/>
      <c r="D177" s="593" t="s">
        <v>303</v>
      </c>
      <c r="E177" s="907"/>
      <c r="F177" s="909" t="s">
        <v>720</v>
      </c>
      <c r="G177" s="910"/>
      <c r="H177" s="857" t="s">
        <v>714</v>
      </c>
      <c r="I177" s="858"/>
      <c r="J177" s="857" t="s">
        <v>715</v>
      </c>
      <c r="K177" s="858"/>
      <c r="L177" s="464" t="s">
        <v>716</v>
      </c>
      <c r="M177" s="465"/>
      <c r="N177" s="465"/>
      <c r="O177" s="466"/>
      <c r="P177" s="464" t="str">
        <f>P98</f>
        <v>令和7年10月1日の実際の勤務時間帯</v>
      </c>
      <c r="Q177" s="362"/>
      <c r="R177" s="362"/>
      <c r="S177" s="362"/>
      <c r="T177" s="362"/>
      <c r="U177" s="362"/>
      <c r="V177" s="362"/>
      <c r="W177" s="362"/>
      <c r="X177" s="362"/>
      <c r="Y177" s="362"/>
      <c r="Z177" s="362"/>
      <c r="AA177" s="362"/>
      <c r="AB177" s="362"/>
      <c r="AC177" s="363"/>
      <c r="AD177" s="10"/>
      <c r="AE177" s="31"/>
      <c r="AF177" s="31"/>
      <c r="AG177" s="8" t="s">
        <v>307</v>
      </c>
    </row>
    <row r="178" spans="1:35" ht="21" customHeight="1">
      <c r="A178" s="1077"/>
      <c r="B178" s="364"/>
      <c r="C178" s="366"/>
      <c r="D178" s="408"/>
      <c r="E178" s="908"/>
      <c r="F178" s="911"/>
      <c r="G178" s="912"/>
      <c r="H178" s="859"/>
      <c r="I178" s="860"/>
      <c r="J178" s="859"/>
      <c r="K178" s="860"/>
      <c r="L178" s="467"/>
      <c r="M178" s="468"/>
      <c r="N178" s="468"/>
      <c r="O178" s="469"/>
      <c r="P178" s="364"/>
      <c r="Q178" s="365"/>
      <c r="R178" s="365"/>
      <c r="S178" s="365"/>
      <c r="T178" s="365"/>
      <c r="U178" s="365"/>
      <c r="V178" s="365"/>
      <c r="W178" s="365"/>
      <c r="X178" s="365"/>
      <c r="Y178" s="365"/>
      <c r="Z178" s="365"/>
      <c r="AA178" s="365"/>
      <c r="AB178" s="365"/>
      <c r="AC178" s="366"/>
      <c r="AD178" s="10"/>
      <c r="AE178" s="31"/>
      <c r="AF178" s="31"/>
      <c r="AG178" s="8" t="s">
        <v>308</v>
      </c>
    </row>
    <row r="179" spans="1:35" ht="21" customHeight="1">
      <c r="A179" s="1077"/>
      <c r="B179" s="840"/>
      <c r="C179" s="629"/>
      <c r="D179" s="410"/>
      <c r="E179" s="1027"/>
      <c r="F179" s="911"/>
      <c r="G179" s="912"/>
      <c r="H179" s="861"/>
      <c r="I179" s="862"/>
      <c r="J179" s="861"/>
      <c r="K179" s="862"/>
      <c r="L179" s="863"/>
      <c r="M179" s="864"/>
      <c r="N179" s="864"/>
      <c r="O179" s="865"/>
      <c r="P179" s="367"/>
      <c r="Q179" s="368"/>
      <c r="R179" s="368"/>
      <c r="S179" s="368"/>
      <c r="T179" s="368"/>
      <c r="U179" s="368"/>
      <c r="V179" s="368"/>
      <c r="W179" s="368"/>
      <c r="X179" s="368"/>
      <c r="Y179" s="368"/>
      <c r="Z179" s="368"/>
      <c r="AA179" s="368"/>
      <c r="AB179" s="368"/>
      <c r="AC179" s="369"/>
      <c r="AD179" s="10"/>
      <c r="AE179" s="31"/>
      <c r="AF179" s="31"/>
      <c r="AG179" s="8" t="s">
        <v>261</v>
      </c>
    </row>
    <row r="180" spans="1:35" ht="16.8" customHeight="1">
      <c r="A180" s="1077"/>
      <c r="B180" s="571" t="s">
        <v>818</v>
      </c>
      <c r="C180" s="572"/>
      <c r="D180" s="415" t="s">
        <v>142</v>
      </c>
      <c r="E180" s="474"/>
      <c r="F180" s="849">
        <v>30</v>
      </c>
      <c r="G180" s="850"/>
      <c r="H180" s="851" t="s">
        <v>189</v>
      </c>
      <c r="I180" s="852"/>
      <c r="J180" s="855">
        <v>2</v>
      </c>
      <c r="K180" s="628" t="s">
        <v>126</v>
      </c>
      <c r="L180" s="841">
        <v>1</v>
      </c>
      <c r="M180" s="843" t="s">
        <v>126</v>
      </c>
      <c r="N180" s="845">
        <v>6</v>
      </c>
      <c r="O180" s="847" t="s">
        <v>562</v>
      </c>
      <c r="P180" s="361"/>
      <c r="Q180" s="838">
        <v>11</v>
      </c>
      <c r="R180" s="362" t="s">
        <v>170</v>
      </c>
      <c r="S180" s="838"/>
      <c r="T180" s="362" t="s">
        <v>168</v>
      </c>
      <c r="U180" s="362" t="s">
        <v>184</v>
      </c>
      <c r="V180" s="838">
        <v>16</v>
      </c>
      <c r="W180" s="362" t="s">
        <v>170</v>
      </c>
      <c r="X180" s="838"/>
      <c r="Y180" s="362" t="s">
        <v>168</v>
      </c>
      <c r="Z180" s="362" t="s">
        <v>260</v>
      </c>
      <c r="AA180" s="362"/>
      <c r="AB180" s="362"/>
      <c r="AC180" s="363"/>
      <c r="AD180" s="10"/>
      <c r="AE180" s="31" t="str">
        <f>IF(COUNTA(F180,J180,L180,N180)&lt;&gt;4,"未入力","")</f>
        <v/>
      </c>
      <c r="AF180" s="31" t="str">
        <f>IF(COUNTA(Q180,S180,V180,X180)&lt;&gt;4,"未入力","")</f>
        <v>未入力</v>
      </c>
      <c r="AG180" s="8" t="s">
        <v>309</v>
      </c>
    </row>
    <row r="181" spans="1:35" ht="16.8" customHeight="1">
      <c r="A181" s="1077"/>
      <c r="B181" s="417"/>
      <c r="C181" s="475"/>
      <c r="D181" s="417"/>
      <c r="E181" s="475"/>
      <c r="F181" s="840" t="s">
        <v>188</v>
      </c>
      <c r="G181" s="629"/>
      <c r="H181" s="853"/>
      <c r="I181" s="854"/>
      <c r="J181" s="856"/>
      <c r="K181" s="629"/>
      <c r="L181" s="842"/>
      <c r="M181" s="844"/>
      <c r="N181" s="846"/>
      <c r="O181" s="848"/>
      <c r="P181" s="367"/>
      <c r="Q181" s="839"/>
      <c r="R181" s="368"/>
      <c r="S181" s="839"/>
      <c r="T181" s="368"/>
      <c r="U181" s="368"/>
      <c r="V181" s="839"/>
      <c r="W181" s="368"/>
      <c r="X181" s="839"/>
      <c r="Y181" s="368"/>
      <c r="Z181" s="368"/>
      <c r="AA181" s="368"/>
      <c r="AB181" s="368"/>
      <c r="AC181" s="369"/>
      <c r="AD181" s="10"/>
      <c r="AE181" s="31"/>
      <c r="AF181" s="31"/>
      <c r="AG181" s="8" t="s">
        <v>262</v>
      </c>
    </row>
    <row r="182" spans="1:35" ht="16.8" customHeight="1">
      <c r="A182" s="1077"/>
      <c r="B182" s="571" t="s">
        <v>818</v>
      </c>
      <c r="C182" s="572"/>
      <c r="D182" s="415" t="s">
        <v>142</v>
      </c>
      <c r="E182" s="474"/>
      <c r="F182" s="849">
        <v>20</v>
      </c>
      <c r="G182" s="850"/>
      <c r="H182" s="851" t="s">
        <v>189</v>
      </c>
      <c r="I182" s="852"/>
      <c r="J182" s="855">
        <v>1</v>
      </c>
      <c r="K182" s="628" t="s">
        <v>126</v>
      </c>
      <c r="L182" s="841">
        <v>1</v>
      </c>
      <c r="M182" s="843" t="s">
        <v>126</v>
      </c>
      <c r="N182" s="845">
        <v>0</v>
      </c>
      <c r="O182" s="847" t="s">
        <v>562</v>
      </c>
      <c r="P182" s="361"/>
      <c r="Q182" s="838">
        <v>11</v>
      </c>
      <c r="R182" s="362" t="s">
        <v>170</v>
      </c>
      <c r="S182" s="838">
        <v>30</v>
      </c>
      <c r="T182" s="362" t="s">
        <v>168</v>
      </c>
      <c r="U182" s="362" t="s">
        <v>184</v>
      </c>
      <c r="V182" s="838">
        <v>15</v>
      </c>
      <c r="W182" s="362" t="s">
        <v>170</v>
      </c>
      <c r="X182" s="838">
        <v>30</v>
      </c>
      <c r="Y182" s="362" t="s">
        <v>168</v>
      </c>
      <c r="Z182" s="362" t="s">
        <v>260</v>
      </c>
      <c r="AA182" s="362"/>
      <c r="AB182" s="362"/>
      <c r="AC182" s="363"/>
      <c r="AD182" s="10"/>
      <c r="AE182" s="31" t="str">
        <f>IF(COUNTA(F182,J182,L182,N182)&lt;&gt;4,"未入力","")</f>
        <v/>
      </c>
      <c r="AF182" s="31" t="str">
        <f>IF(COUNTA(Q182,S182,V182,X182)&lt;&gt;4,"未入力","")</f>
        <v/>
      </c>
      <c r="AG182" s="8" t="s">
        <v>310</v>
      </c>
    </row>
    <row r="183" spans="1:35" ht="16.8" customHeight="1">
      <c r="A183" s="1077"/>
      <c r="B183" s="417"/>
      <c r="C183" s="475"/>
      <c r="D183" s="417"/>
      <c r="E183" s="475"/>
      <c r="F183" s="840" t="s">
        <v>188</v>
      </c>
      <c r="G183" s="629"/>
      <c r="H183" s="853"/>
      <c r="I183" s="854"/>
      <c r="J183" s="856"/>
      <c r="K183" s="629"/>
      <c r="L183" s="842"/>
      <c r="M183" s="844"/>
      <c r="N183" s="846"/>
      <c r="O183" s="848"/>
      <c r="P183" s="367"/>
      <c r="Q183" s="839"/>
      <c r="R183" s="368"/>
      <c r="S183" s="839"/>
      <c r="T183" s="368"/>
      <c r="U183" s="368"/>
      <c r="V183" s="839"/>
      <c r="W183" s="368"/>
      <c r="X183" s="839"/>
      <c r="Y183" s="368"/>
      <c r="Z183" s="368"/>
      <c r="AA183" s="368"/>
      <c r="AB183" s="368"/>
      <c r="AC183" s="369"/>
      <c r="AD183" s="10"/>
      <c r="AE183" s="31"/>
      <c r="AF183" s="31"/>
      <c r="AG183" s="8" t="s">
        <v>263</v>
      </c>
    </row>
    <row r="184" spans="1:35" ht="16.8" customHeight="1">
      <c r="A184" s="1077"/>
      <c r="B184" s="571" t="s">
        <v>818</v>
      </c>
      <c r="C184" s="572"/>
      <c r="D184" s="415" t="s">
        <v>142</v>
      </c>
      <c r="E184" s="474"/>
      <c r="F184" s="849">
        <v>10</v>
      </c>
      <c r="G184" s="850"/>
      <c r="H184" s="851" t="s">
        <v>190</v>
      </c>
      <c r="I184" s="852"/>
      <c r="J184" s="855">
        <v>0</v>
      </c>
      <c r="K184" s="628" t="s">
        <v>126</v>
      </c>
      <c r="L184" s="841"/>
      <c r="M184" s="843" t="s">
        <v>126</v>
      </c>
      <c r="N184" s="845">
        <v>6</v>
      </c>
      <c r="O184" s="847" t="s">
        <v>562</v>
      </c>
      <c r="P184" s="361"/>
      <c r="Q184" s="838">
        <v>13</v>
      </c>
      <c r="R184" s="362" t="s">
        <v>170</v>
      </c>
      <c r="S184" s="838"/>
      <c r="T184" s="362" t="s">
        <v>168</v>
      </c>
      <c r="U184" s="362" t="s">
        <v>184</v>
      </c>
      <c r="V184" s="838">
        <v>15</v>
      </c>
      <c r="W184" s="362" t="s">
        <v>170</v>
      </c>
      <c r="X184" s="838"/>
      <c r="Y184" s="362" t="s">
        <v>168</v>
      </c>
      <c r="Z184" s="362" t="s">
        <v>260</v>
      </c>
      <c r="AA184" s="362"/>
      <c r="AB184" s="362"/>
      <c r="AC184" s="363"/>
      <c r="AD184" s="10"/>
      <c r="AE184" s="31" t="str">
        <f>IF(COUNTA(F184,J184,L184,N184)&lt;&gt;4,"未入力","")</f>
        <v>未入力</v>
      </c>
      <c r="AF184" s="31" t="str">
        <f>IF(COUNTA(Q184,S184,V184,X184)&lt;&gt;4,"未入力","")</f>
        <v>未入力</v>
      </c>
      <c r="AG184" s="8" t="s">
        <v>311</v>
      </c>
    </row>
    <row r="185" spans="1:35" ht="16.8" customHeight="1">
      <c r="A185" s="1077"/>
      <c r="B185" s="417"/>
      <c r="C185" s="475"/>
      <c r="D185" s="417"/>
      <c r="E185" s="475"/>
      <c r="F185" s="840" t="s">
        <v>188</v>
      </c>
      <c r="G185" s="629"/>
      <c r="H185" s="853"/>
      <c r="I185" s="854"/>
      <c r="J185" s="856"/>
      <c r="K185" s="629"/>
      <c r="L185" s="842"/>
      <c r="M185" s="844"/>
      <c r="N185" s="846"/>
      <c r="O185" s="848"/>
      <c r="P185" s="367"/>
      <c r="Q185" s="839"/>
      <c r="R185" s="368"/>
      <c r="S185" s="839"/>
      <c r="T185" s="368"/>
      <c r="U185" s="368"/>
      <c r="V185" s="839"/>
      <c r="W185" s="368"/>
      <c r="X185" s="839"/>
      <c r="Y185" s="368"/>
      <c r="Z185" s="368"/>
      <c r="AA185" s="368"/>
      <c r="AB185" s="368"/>
      <c r="AC185" s="369"/>
      <c r="AD185" s="10"/>
      <c r="AE185" s="31"/>
      <c r="AF185" s="31"/>
      <c r="AG185" s="8" t="s">
        <v>264</v>
      </c>
      <c r="AI185" s="8" t="s">
        <v>304</v>
      </c>
    </row>
    <row r="186" spans="1:35" ht="16.8" customHeight="1">
      <c r="A186" s="1077"/>
      <c r="B186" s="571" t="s">
        <v>818</v>
      </c>
      <c r="C186" s="572"/>
      <c r="D186" s="415" t="s">
        <v>142</v>
      </c>
      <c r="E186" s="474"/>
      <c r="F186" s="849"/>
      <c r="G186" s="850"/>
      <c r="H186" s="851"/>
      <c r="I186" s="852"/>
      <c r="J186" s="855"/>
      <c r="K186" s="628" t="s">
        <v>126</v>
      </c>
      <c r="L186" s="841"/>
      <c r="M186" s="843" t="s">
        <v>126</v>
      </c>
      <c r="N186" s="845"/>
      <c r="O186" s="847" t="s">
        <v>562</v>
      </c>
      <c r="P186" s="361"/>
      <c r="Q186" s="838"/>
      <c r="R186" s="362" t="s">
        <v>170</v>
      </c>
      <c r="S186" s="838"/>
      <c r="T186" s="362" t="s">
        <v>168</v>
      </c>
      <c r="U186" s="362" t="s">
        <v>184</v>
      </c>
      <c r="V186" s="838"/>
      <c r="W186" s="362" t="s">
        <v>170</v>
      </c>
      <c r="X186" s="838"/>
      <c r="Y186" s="362" t="s">
        <v>168</v>
      </c>
      <c r="Z186" s="362" t="s">
        <v>260</v>
      </c>
      <c r="AA186" s="362"/>
      <c r="AB186" s="362"/>
      <c r="AC186" s="363"/>
      <c r="AD186" s="10"/>
      <c r="AE186" s="31" t="str">
        <f>IF(COUNTA(F186,J186,L186,N186)&lt;&gt;4,"未入力","")</f>
        <v>未入力</v>
      </c>
      <c r="AF186" s="31" t="str">
        <f>IF(COUNTA(Q186,S186,V186,X186)&lt;&gt;4,"未入力","")</f>
        <v>未入力</v>
      </c>
      <c r="AG186" s="8" t="s">
        <v>312</v>
      </c>
      <c r="AI186" s="8">
        <f>COUNTA(H180:I243)</f>
        <v>3</v>
      </c>
    </row>
    <row r="187" spans="1:35" ht="16.8" customHeight="1">
      <c r="A187" s="1077"/>
      <c r="B187" s="417"/>
      <c r="C187" s="475"/>
      <c r="D187" s="417"/>
      <c r="E187" s="475"/>
      <c r="F187" s="840" t="s">
        <v>188</v>
      </c>
      <c r="G187" s="629"/>
      <c r="H187" s="853"/>
      <c r="I187" s="854"/>
      <c r="J187" s="856"/>
      <c r="K187" s="629"/>
      <c r="L187" s="842"/>
      <c r="M187" s="844"/>
      <c r="N187" s="846"/>
      <c r="O187" s="848"/>
      <c r="P187" s="367"/>
      <c r="Q187" s="839"/>
      <c r="R187" s="368"/>
      <c r="S187" s="839"/>
      <c r="T187" s="368"/>
      <c r="U187" s="368"/>
      <c r="V187" s="839"/>
      <c r="W187" s="368"/>
      <c r="X187" s="839"/>
      <c r="Y187" s="368"/>
      <c r="Z187" s="368"/>
      <c r="AA187" s="368"/>
      <c r="AB187" s="368"/>
      <c r="AC187" s="369"/>
      <c r="AD187" s="10"/>
      <c r="AE187" s="31"/>
      <c r="AF187" s="31"/>
      <c r="AG187" s="8" t="s">
        <v>265</v>
      </c>
    </row>
    <row r="188" spans="1:35" ht="16.8" customHeight="1">
      <c r="A188" s="1077"/>
      <c r="B188" s="571" t="s">
        <v>818</v>
      </c>
      <c r="C188" s="572"/>
      <c r="D188" s="415" t="s">
        <v>142</v>
      </c>
      <c r="E188" s="474"/>
      <c r="F188" s="849"/>
      <c r="G188" s="850"/>
      <c r="H188" s="851"/>
      <c r="I188" s="852"/>
      <c r="J188" s="855"/>
      <c r="K188" s="628" t="s">
        <v>126</v>
      </c>
      <c r="L188" s="841"/>
      <c r="M188" s="843" t="s">
        <v>126</v>
      </c>
      <c r="N188" s="845"/>
      <c r="O188" s="847" t="s">
        <v>562</v>
      </c>
      <c r="P188" s="361"/>
      <c r="Q188" s="838"/>
      <c r="R188" s="362" t="s">
        <v>170</v>
      </c>
      <c r="S188" s="838"/>
      <c r="T188" s="362" t="s">
        <v>168</v>
      </c>
      <c r="U188" s="362" t="s">
        <v>184</v>
      </c>
      <c r="V188" s="838"/>
      <c r="W188" s="362" t="s">
        <v>170</v>
      </c>
      <c r="X188" s="838"/>
      <c r="Y188" s="362" t="s">
        <v>168</v>
      </c>
      <c r="Z188" s="362" t="s">
        <v>260</v>
      </c>
      <c r="AA188" s="362"/>
      <c r="AB188" s="362"/>
      <c r="AC188" s="363"/>
      <c r="AD188" s="10"/>
      <c r="AE188" s="31" t="str">
        <f>IF(COUNTA(F188,J188,L188,N188)&lt;&gt;4,"未入力","")</f>
        <v>未入力</v>
      </c>
      <c r="AF188" s="31" t="str">
        <f>IF(COUNTA(Q188,S188,V188,X188)&lt;&gt;4,"未入力","")</f>
        <v>未入力</v>
      </c>
      <c r="AG188" s="8" t="s">
        <v>313</v>
      </c>
    </row>
    <row r="189" spans="1:35" ht="16.8" customHeight="1">
      <c r="A189" s="1077"/>
      <c r="B189" s="417"/>
      <c r="C189" s="475"/>
      <c r="D189" s="417"/>
      <c r="E189" s="475"/>
      <c r="F189" s="840" t="s">
        <v>188</v>
      </c>
      <c r="G189" s="629"/>
      <c r="H189" s="853"/>
      <c r="I189" s="854"/>
      <c r="J189" s="856"/>
      <c r="K189" s="629"/>
      <c r="L189" s="842"/>
      <c r="M189" s="844"/>
      <c r="N189" s="846"/>
      <c r="O189" s="848"/>
      <c r="P189" s="367"/>
      <c r="Q189" s="839"/>
      <c r="R189" s="368"/>
      <c r="S189" s="839"/>
      <c r="T189" s="368"/>
      <c r="U189" s="368"/>
      <c r="V189" s="839"/>
      <c r="W189" s="368"/>
      <c r="X189" s="839"/>
      <c r="Y189" s="368"/>
      <c r="Z189" s="368"/>
      <c r="AA189" s="368"/>
      <c r="AB189" s="368"/>
      <c r="AC189" s="369"/>
      <c r="AD189" s="10"/>
      <c r="AE189" s="31"/>
      <c r="AF189" s="31"/>
      <c r="AG189" s="8" t="s">
        <v>266</v>
      </c>
    </row>
    <row r="190" spans="1:35" ht="16.8" customHeight="1">
      <c r="A190" s="1077"/>
      <c r="B190" s="571" t="s">
        <v>818</v>
      </c>
      <c r="C190" s="572"/>
      <c r="D190" s="415" t="s">
        <v>142</v>
      </c>
      <c r="E190" s="474"/>
      <c r="F190" s="849"/>
      <c r="G190" s="850"/>
      <c r="H190" s="851"/>
      <c r="I190" s="852"/>
      <c r="J190" s="855"/>
      <c r="K190" s="628" t="s">
        <v>126</v>
      </c>
      <c r="L190" s="841"/>
      <c r="M190" s="843" t="s">
        <v>126</v>
      </c>
      <c r="N190" s="845"/>
      <c r="O190" s="847" t="s">
        <v>562</v>
      </c>
      <c r="P190" s="361"/>
      <c r="Q190" s="838"/>
      <c r="R190" s="362" t="s">
        <v>170</v>
      </c>
      <c r="S190" s="838"/>
      <c r="T190" s="362" t="s">
        <v>168</v>
      </c>
      <c r="U190" s="362" t="s">
        <v>184</v>
      </c>
      <c r="V190" s="838"/>
      <c r="W190" s="362" t="s">
        <v>170</v>
      </c>
      <c r="X190" s="838"/>
      <c r="Y190" s="362" t="s">
        <v>168</v>
      </c>
      <c r="Z190" s="362" t="s">
        <v>260</v>
      </c>
      <c r="AA190" s="362"/>
      <c r="AB190" s="362"/>
      <c r="AC190" s="363"/>
      <c r="AD190" s="10"/>
      <c r="AE190" s="31" t="str">
        <f>IF(COUNTA(F190,J190,L190,N190)&lt;&gt;4,"未入力","")</f>
        <v>未入力</v>
      </c>
      <c r="AF190" s="31" t="str">
        <f>IF(COUNTA(Q190,S190,V190,X190)&lt;&gt;4,"未入力","")</f>
        <v>未入力</v>
      </c>
      <c r="AG190" s="8" t="s">
        <v>314</v>
      </c>
    </row>
    <row r="191" spans="1:35" ht="16.8" customHeight="1">
      <c r="A191" s="1077"/>
      <c r="B191" s="417"/>
      <c r="C191" s="475"/>
      <c r="D191" s="417"/>
      <c r="E191" s="475"/>
      <c r="F191" s="840" t="s">
        <v>188</v>
      </c>
      <c r="G191" s="629"/>
      <c r="H191" s="853"/>
      <c r="I191" s="854"/>
      <c r="J191" s="856"/>
      <c r="K191" s="629"/>
      <c r="L191" s="842"/>
      <c r="M191" s="844"/>
      <c r="N191" s="846"/>
      <c r="O191" s="848"/>
      <c r="P191" s="367"/>
      <c r="Q191" s="839"/>
      <c r="R191" s="368"/>
      <c r="S191" s="839"/>
      <c r="T191" s="368"/>
      <c r="U191" s="368"/>
      <c r="V191" s="839"/>
      <c r="W191" s="368"/>
      <c r="X191" s="839"/>
      <c r="Y191" s="368"/>
      <c r="Z191" s="368"/>
      <c r="AA191" s="368"/>
      <c r="AB191" s="368"/>
      <c r="AC191" s="369"/>
      <c r="AD191" s="10"/>
      <c r="AE191" s="31"/>
      <c r="AF191" s="31"/>
      <c r="AG191" s="8" t="s">
        <v>267</v>
      </c>
    </row>
    <row r="192" spans="1:35" ht="16.8" customHeight="1">
      <c r="A192" s="1077"/>
      <c r="B192" s="571" t="s">
        <v>818</v>
      </c>
      <c r="C192" s="572"/>
      <c r="D192" s="415" t="s">
        <v>142</v>
      </c>
      <c r="E192" s="474"/>
      <c r="F192" s="849"/>
      <c r="G192" s="850"/>
      <c r="H192" s="851"/>
      <c r="I192" s="852"/>
      <c r="J192" s="855"/>
      <c r="K192" s="628" t="s">
        <v>126</v>
      </c>
      <c r="L192" s="841"/>
      <c r="M192" s="843" t="s">
        <v>126</v>
      </c>
      <c r="N192" s="845"/>
      <c r="O192" s="847" t="s">
        <v>562</v>
      </c>
      <c r="P192" s="361"/>
      <c r="Q192" s="838"/>
      <c r="R192" s="362" t="s">
        <v>170</v>
      </c>
      <c r="S192" s="838"/>
      <c r="T192" s="362" t="s">
        <v>168</v>
      </c>
      <c r="U192" s="362" t="s">
        <v>184</v>
      </c>
      <c r="V192" s="838"/>
      <c r="W192" s="362" t="s">
        <v>170</v>
      </c>
      <c r="X192" s="838"/>
      <c r="Y192" s="362" t="s">
        <v>168</v>
      </c>
      <c r="Z192" s="362" t="s">
        <v>260</v>
      </c>
      <c r="AA192" s="362"/>
      <c r="AB192" s="362"/>
      <c r="AC192" s="363"/>
      <c r="AD192" s="10"/>
      <c r="AE192" s="31" t="str">
        <f>IF(COUNTA(F192,J192,L192,N192)&lt;&gt;4,"未入力","")</f>
        <v>未入力</v>
      </c>
      <c r="AF192" s="31" t="str">
        <f>IF(COUNTA(Q192,S192,V192,X192)&lt;&gt;4,"未入力","")</f>
        <v>未入力</v>
      </c>
      <c r="AG192" s="8" t="s">
        <v>315</v>
      </c>
    </row>
    <row r="193" spans="1:33" ht="16.8" customHeight="1">
      <c r="A193" s="1077"/>
      <c r="B193" s="417"/>
      <c r="C193" s="475"/>
      <c r="D193" s="417"/>
      <c r="E193" s="475"/>
      <c r="F193" s="840" t="s">
        <v>188</v>
      </c>
      <c r="G193" s="629"/>
      <c r="H193" s="853"/>
      <c r="I193" s="854"/>
      <c r="J193" s="856"/>
      <c r="K193" s="629"/>
      <c r="L193" s="842"/>
      <c r="M193" s="844"/>
      <c r="N193" s="846"/>
      <c r="O193" s="848"/>
      <c r="P193" s="367"/>
      <c r="Q193" s="839"/>
      <c r="R193" s="368"/>
      <c r="S193" s="839"/>
      <c r="T193" s="368"/>
      <c r="U193" s="368"/>
      <c r="V193" s="839"/>
      <c r="W193" s="368"/>
      <c r="X193" s="839"/>
      <c r="Y193" s="368"/>
      <c r="Z193" s="368"/>
      <c r="AA193" s="368"/>
      <c r="AB193" s="368"/>
      <c r="AC193" s="369"/>
      <c r="AD193" s="10"/>
      <c r="AE193" s="31"/>
      <c r="AF193" s="31"/>
      <c r="AG193" s="8" t="s">
        <v>268</v>
      </c>
    </row>
    <row r="194" spans="1:33" ht="16.8" customHeight="1">
      <c r="A194" s="1077"/>
      <c r="B194" s="571" t="s">
        <v>818</v>
      </c>
      <c r="C194" s="572"/>
      <c r="D194" s="415" t="s">
        <v>142</v>
      </c>
      <c r="E194" s="474"/>
      <c r="F194" s="849"/>
      <c r="G194" s="850"/>
      <c r="H194" s="851"/>
      <c r="I194" s="852"/>
      <c r="J194" s="855"/>
      <c r="K194" s="628" t="s">
        <v>126</v>
      </c>
      <c r="L194" s="841"/>
      <c r="M194" s="843" t="s">
        <v>126</v>
      </c>
      <c r="N194" s="845"/>
      <c r="O194" s="847" t="s">
        <v>562</v>
      </c>
      <c r="P194" s="361"/>
      <c r="Q194" s="838"/>
      <c r="R194" s="362" t="s">
        <v>170</v>
      </c>
      <c r="S194" s="838"/>
      <c r="T194" s="362" t="s">
        <v>168</v>
      </c>
      <c r="U194" s="362" t="s">
        <v>184</v>
      </c>
      <c r="V194" s="838"/>
      <c r="W194" s="362" t="s">
        <v>170</v>
      </c>
      <c r="X194" s="838"/>
      <c r="Y194" s="362" t="s">
        <v>168</v>
      </c>
      <c r="Z194" s="362" t="s">
        <v>260</v>
      </c>
      <c r="AA194" s="362"/>
      <c r="AB194" s="362"/>
      <c r="AC194" s="363"/>
      <c r="AD194" s="10"/>
      <c r="AE194" s="31" t="str">
        <f>IF(COUNTA(F194,J194,L194,N194)&lt;&gt;4,"未入力","")</f>
        <v>未入力</v>
      </c>
      <c r="AF194" s="31" t="str">
        <f>IF(COUNTA(Q194,S194,V194,X194)&lt;&gt;4,"未入力","")</f>
        <v>未入力</v>
      </c>
      <c r="AG194" s="8" t="s">
        <v>316</v>
      </c>
    </row>
    <row r="195" spans="1:33" ht="16.8" customHeight="1">
      <c r="A195" s="1077"/>
      <c r="B195" s="417"/>
      <c r="C195" s="475"/>
      <c r="D195" s="417"/>
      <c r="E195" s="475"/>
      <c r="F195" s="840" t="s">
        <v>188</v>
      </c>
      <c r="G195" s="629"/>
      <c r="H195" s="853"/>
      <c r="I195" s="854"/>
      <c r="J195" s="856"/>
      <c r="K195" s="629"/>
      <c r="L195" s="842"/>
      <c r="M195" s="844"/>
      <c r="N195" s="846"/>
      <c r="O195" s="848"/>
      <c r="P195" s="367"/>
      <c r="Q195" s="839"/>
      <c r="R195" s="368"/>
      <c r="S195" s="839"/>
      <c r="T195" s="368"/>
      <c r="U195" s="368"/>
      <c r="V195" s="839"/>
      <c r="W195" s="368"/>
      <c r="X195" s="839"/>
      <c r="Y195" s="368"/>
      <c r="Z195" s="368"/>
      <c r="AA195" s="368"/>
      <c r="AB195" s="368"/>
      <c r="AC195" s="369"/>
      <c r="AD195" s="10"/>
      <c r="AE195" s="31"/>
      <c r="AF195" s="31"/>
    </row>
    <row r="196" spans="1:33" ht="16.8" customHeight="1">
      <c r="A196" s="1077"/>
      <c r="B196" s="571" t="s">
        <v>818</v>
      </c>
      <c r="C196" s="572"/>
      <c r="D196" s="415" t="s">
        <v>142</v>
      </c>
      <c r="E196" s="474"/>
      <c r="F196" s="849"/>
      <c r="G196" s="850"/>
      <c r="H196" s="851"/>
      <c r="I196" s="852"/>
      <c r="J196" s="855"/>
      <c r="K196" s="628" t="s">
        <v>126</v>
      </c>
      <c r="L196" s="841"/>
      <c r="M196" s="843" t="s">
        <v>126</v>
      </c>
      <c r="N196" s="845"/>
      <c r="O196" s="847" t="s">
        <v>562</v>
      </c>
      <c r="P196" s="361"/>
      <c r="Q196" s="838"/>
      <c r="R196" s="362" t="s">
        <v>170</v>
      </c>
      <c r="S196" s="838"/>
      <c r="T196" s="362" t="s">
        <v>168</v>
      </c>
      <c r="U196" s="362" t="s">
        <v>184</v>
      </c>
      <c r="V196" s="838"/>
      <c r="W196" s="362" t="s">
        <v>170</v>
      </c>
      <c r="X196" s="838"/>
      <c r="Y196" s="362" t="s">
        <v>168</v>
      </c>
      <c r="Z196" s="362" t="s">
        <v>260</v>
      </c>
      <c r="AA196" s="362"/>
      <c r="AB196" s="362"/>
      <c r="AC196" s="363"/>
      <c r="AD196" s="10"/>
      <c r="AE196" s="31" t="str">
        <f>IF(COUNTA(F196,J196,L196,N196)&lt;&gt;4,"未入力","")</f>
        <v>未入力</v>
      </c>
      <c r="AF196" s="31" t="str">
        <f>IF(COUNTA(Q196,S196,V196,X196)&lt;&gt;4,"未入力","")</f>
        <v>未入力</v>
      </c>
    </row>
    <row r="197" spans="1:33" ht="16.8" customHeight="1">
      <c r="A197" s="1077"/>
      <c r="B197" s="417"/>
      <c r="C197" s="475"/>
      <c r="D197" s="417"/>
      <c r="E197" s="475"/>
      <c r="F197" s="840" t="s">
        <v>188</v>
      </c>
      <c r="G197" s="629"/>
      <c r="H197" s="853"/>
      <c r="I197" s="854"/>
      <c r="J197" s="856"/>
      <c r="K197" s="629"/>
      <c r="L197" s="842"/>
      <c r="M197" s="844"/>
      <c r="N197" s="846"/>
      <c r="O197" s="848"/>
      <c r="P197" s="367"/>
      <c r="Q197" s="839"/>
      <c r="R197" s="368"/>
      <c r="S197" s="839"/>
      <c r="T197" s="368"/>
      <c r="U197" s="368"/>
      <c r="V197" s="839"/>
      <c r="W197" s="368"/>
      <c r="X197" s="839"/>
      <c r="Y197" s="368"/>
      <c r="Z197" s="368"/>
      <c r="AA197" s="368"/>
      <c r="AB197" s="368"/>
      <c r="AC197" s="369"/>
      <c r="AD197" s="10"/>
      <c r="AE197" s="31"/>
      <c r="AF197" s="31"/>
    </row>
    <row r="198" spans="1:33" ht="16.8" customHeight="1">
      <c r="A198" s="1077"/>
      <c r="B198" s="571" t="s">
        <v>818</v>
      </c>
      <c r="C198" s="572"/>
      <c r="D198" s="415" t="s">
        <v>142</v>
      </c>
      <c r="E198" s="474"/>
      <c r="F198" s="849"/>
      <c r="G198" s="850"/>
      <c r="H198" s="851"/>
      <c r="I198" s="852"/>
      <c r="J198" s="855"/>
      <c r="K198" s="628" t="s">
        <v>126</v>
      </c>
      <c r="L198" s="841"/>
      <c r="M198" s="843" t="s">
        <v>126</v>
      </c>
      <c r="N198" s="845"/>
      <c r="O198" s="847" t="s">
        <v>562</v>
      </c>
      <c r="P198" s="361"/>
      <c r="Q198" s="838"/>
      <c r="R198" s="362" t="s">
        <v>170</v>
      </c>
      <c r="S198" s="838"/>
      <c r="T198" s="362" t="s">
        <v>168</v>
      </c>
      <c r="U198" s="362" t="s">
        <v>184</v>
      </c>
      <c r="V198" s="838"/>
      <c r="W198" s="362" t="s">
        <v>170</v>
      </c>
      <c r="X198" s="838"/>
      <c r="Y198" s="362" t="s">
        <v>168</v>
      </c>
      <c r="Z198" s="362" t="s">
        <v>260</v>
      </c>
      <c r="AA198" s="362"/>
      <c r="AB198" s="362"/>
      <c r="AC198" s="363"/>
      <c r="AD198" s="10"/>
      <c r="AE198" s="31" t="str">
        <f>IF(COUNTA(F198,J198,L198,N198)&lt;&gt;4,"未入力","")</f>
        <v>未入力</v>
      </c>
      <c r="AF198" s="31" t="str">
        <f>IF(COUNTA(Q198,S198,V198,X198)&lt;&gt;4,"未入力","")</f>
        <v>未入力</v>
      </c>
    </row>
    <row r="199" spans="1:33" ht="16.8" customHeight="1">
      <c r="A199" s="1077"/>
      <c r="B199" s="417"/>
      <c r="C199" s="475"/>
      <c r="D199" s="417"/>
      <c r="E199" s="475"/>
      <c r="F199" s="840" t="s">
        <v>188</v>
      </c>
      <c r="G199" s="629"/>
      <c r="H199" s="853"/>
      <c r="I199" s="854"/>
      <c r="J199" s="856"/>
      <c r="K199" s="629"/>
      <c r="L199" s="842"/>
      <c r="M199" s="844"/>
      <c r="N199" s="846"/>
      <c r="O199" s="848"/>
      <c r="P199" s="367"/>
      <c r="Q199" s="839"/>
      <c r="R199" s="368"/>
      <c r="S199" s="839"/>
      <c r="T199" s="368"/>
      <c r="U199" s="368"/>
      <c r="V199" s="839"/>
      <c r="W199" s="368"/>
      <c r="X199" s="839"/>
      <c r="Y199" s="368"/>
      <c r="Z199" s="368"/>
      <c r="AA199" s="368"/>
      <c r="AB199" s="368"/>
      <c r="AC199" s="369"/>
      <c r="AD199" s="10"/>
      <c r="AE199" s="31"/>
      <c r="AF199" s="31"/>
    </row>
    <row r="200" spans="1:33" ht="16.8" customHeight="1">
      <c r="A200" s="1077"/>
      <c r="B200" s="571" t="s">
        <v>818</v>
      </c>
      <c r="C200" s="572"/>
      <c r="D200" s="415" t="s">
        <v>142</v>
      </c>
      <c r="E200" s="474"/>
      <c r="F200" s="849"/>
      <c r="G200" s="850"/>
      <c r="H200" s="851"/>
      <c r="I200" s="852"/>
      <c r="J200" s="855"/>
      <c r="K200" s="628" t="s">
        <v>126</v>
      </c>
      <c r="L200" s="841"/>
      <c r="M200" s="843" t="s">
        <v>126</v>
      </c>
      <c r="N200" s="845"/>
      <c r="O200" s="847" t="s">
        <v>562</v>
      </c>
      <c r="P200" s="361"/>
      <c r="Q200" s="838"/>
      <c r="R200" s="362" t="s">
        <v>170</v>
      </c>
      <c r="S200" s="838"/>
      <c r="T200" s="362" t="s">
        <v>168</v>
      </c>
      <c r="U200" s="362" t="s">
        <v>184</v>
      </c>
      <c r="V200" s="838"/>
      <c r="W200" s="362" t="s">
        <v>170</v>
      </c>
      <c r="X200" s="838"/>
      <c r="Y200" s="362" t="s">
        <v>168</v>
      </c>
      <c r="Z200" s="362" t="s">
        <v>260</v>
      </c>
      <c r="AA200" s="362"/>
      <c r="AB200" s="362"/>
      <c r="AC200" s="363"/>
      <c r="AD200" s="10"/>
      <c r="AE200" s="31" t="str">
        <f>IF(COUNTA(F200,J200,L200,N200)&lt;&gt;4,"未入力","")</f>
        <v>未入力</v>
      </c>
      <c r="AF200" s="31" t="str">
        <f>IF(COUNTA(Q200,S200,V200,X200)&lt;&gt;4,"未入力","")</f>
        <v>未入力</v>
      </c>
    </row>
    <row r="201" spans="1:33" ht="16.8" customHeight="1">
      <c r="A201" s="1077"/>
      <c r="B201" s="417"/>
      <c r="C201" s="475"/>
      <c r="D201" s="417"/>
      <c r="E201" s="475"/>
      <c r="F201" s="840" t="s">
        <v>188</v>
      </c>
      <c r="G201" s="629"/>
      <c r="H201" s="853"/>
      <c r="I201" s="854"/>
      <c r="J201" s="856"/>
      <c r="K201" s="629"/>
      <c r="L201" s="842"/>
      <c r="M201" s="844"/>
      <c r="N201" s="846"/>
      <c r="O201" s="848"/>
      <c r="P201" s="367"/>
      <c r="Q201" s="839"/>
      <c r="R201" s="368"/>
      <c r="S201" s="839"/>
      <c r="T201" s="368"/>
      <c r="U201" s="368"/>
      <c r="V201" s="839"/>
      <c r="W201" s="368"/>
      <c r="X201" s="839"/>
      <c r="Y201" s="368"/>
      <c r="Z201" s="368"/>
      <c r="AA201" s="368"/>
      <c r="AB201" s="368"/>
      <c r="AC201" s="369"/>
      <c r="AD201" s="10"/>
      <c r="AE201" s="31"/>
      <c r="AF201" s="31"/>
    </row>
    <row r="202" spans="1:33" ht="16.8" customHeight="1">
      <c r="A202" s="1077"/>
      <c r="B202" s="571" t="s">
        <v>818</v>
      </c>
      <c r="C202" s="572"/>
      <c r="D202" s="415" t="s">
        <v>142</v>
      </c>
      <c r="E202" s="474"/>
      <c r="F202" s="849"/>
      <c r="G202" s="850"/>
      <c r="H202" s="851"/>
      <c r="I202" s="852"/>
      <c r="J202" s="855"/>
      <c r="K202" s="628" t="s">
        <v>126</v>
      </c>
      <c r="L202" s="841"/>
      <c r="M202" s="843" t="s">
        <v>126</v>
      </c>
      <c r="N202" s="845"/>
      <c r="O202" s="847" t="s">
        <v>562</v>
      </c>
      <c r="P202" s="361"/>
      <c r="Q202" s="838"/>
      <c r="R202" s="362" t="s">
        <v>170</v>
      </c>
      <c r="S202" s="838"/>
      <c r="T202" s="362" t="s">
        <v>168</v>
      </c>
      <c r="U202" s="362" t="s">
        <v>184</v>
      </c>
      <c r="V202" s="838"/>
      <c r="W202" s="362" t="s">
        <v>170</v>
      </c>
      <c r="X202" s="838"/>
      <c r="Y202" s="362" t="s">
        <v>168</v>
      </c>
      <c r="Z202" s="362" t="s">
        <v>260</v>
      </c>
      <c r="AA202" s="362"/>
      <c r="AB202" s="362"/>
      <c r="AC202" s="363"/>
      <c r="AD202" s="10"/>
      <c r="AE202" s="31" t="str">
        <f>IF(COUNTA(F202,J202,L202,N202)&lt;&gt;4,"未入力","")</f>
        <v>未入力</v>
      </c>
      <c r="AF202" s="31" t="str">
        <f>IF(COUNTA(Q202,S202,V202,X202)&lt;&gt;4,"未入力","")</f>
        <v>未入力</v>
      </c>
    </row>
    <row r="203" spans="1:33" ht="16.8" customHeight="1">
      <c r="A203" s="1077"/>
      <c r="B203" s="417"/>
      <c r="C203" s="475"/>
      <c r="D203" s="417"/>
      <c r="E203" s="475"/>
      <c r="F203" s="840" t="s">
        <v>188</v>
      </c>
      <c r="G203" s="629"/>
      <c r="H203" s="853"/>
      <c r="I203" s="854"/>
      <c r="J203" s="856"/>
      <c r="K203" s="629"/>
      <c r="L203" s="842"/>
      <c r="M203" s="844"/>
      <c r="N203" s="846"/>
      <c r="O203" s="848"/>
      <c r="P203" s="367"/>
      <c r="Q203" s="839"/>
      <c r="R203" s="368"/>
      <c r="S203" s="839"/>
      <c r="T203" s="368"/>
      <c r="U203" s="368"/>
      <c r="V203" s="839"/>
      <c r="W203" s="368"/>
      <c r="X203" s="839"/>
      <c r="Y203" s="368"/>
      <c r="Z203" s="368"/>
      <c r="AA203" s="368"/>
      <c r="AB203" s="368"/>
      <c r="AC203" s="369"/>
      <c r="AD203" s="10"/>
      <c r="AE203" s="31"/>
      <c r="AF203" s="31"/>
    </row>
    <row r="204" spans="1:33" ht="16.8" customHeight="1">
      <c r="A204" s="1077"/>
      <c r="B204" s="571" t="s">
        <v>818</v>
      </c>
      <c r="C204" s="572"/>
      <c r="D204" s="415" t="s">
        <v>142</v>
      </c>
      <c r="E204" s="474"/>
      <c r="F204" s="849"/>
      <c r="G204" s="850"/>
      <c r="H204" s="851"/>
      <c r="I204" s="852"/>
      <c r="J204" s="855"/>
      <c r="K204" s="628" t="s">
        <v>126</v>
      </c>
      <c r="L204" s="841"/>
      <c r="M204" s="843" t="s">
        <v>126</v>
      </c>
      <c r="N204" s="845"/>
      <c r="O204" s="847" t="s">
        <v>562</v>
      </c>
      <c r="P204" s="361"/>
      <c r="Q204" s="838"/>
      <c r="R204" s="362" t="s">
        <v>170</v>
      </c>
      <c r="S204" s="838"/>
      <c r="T204" s="362" t="s">
        <v>168</v>
      </c>
      <c r="U204" s="362" t="s">
        <v>184</v>
      </c>
      <c r="V204" s="838"/>
      <c r="W204" s="362" t="s">
        <v>170</v>
      </c>
      <c r="X204" s="838"/>
      <c r="Y204" s="362" t="s">
        <v>168</v>
      </c>
      <c r="Z204" s="362" t="s">
        <v>260</v>
      </c>
      <c r="AA204" s="362"/>
      <c r="AB204" s="362"/>
      <c r="AC204" s="363"/>
      <c r="AD204" s="10"/>
      <c r="AE204" s="31" t="str">
        <f>IF(COUNTA(F204,J204,L204,N204)&lt;&gt;4,"未入力","")</f>
        <v>未入力</v>
      </c>
      <c r="AF204" s="31" t="str">
        <f>IF(COUNTA(Q204,S204,V204,X204)&lt;&gt;4,"未入力","")</f>
        <v>未入力</v>
      </c>
    </row>
    <row r="205" spans="1:33" ht="16.8" customHeight="1">
      <c r="A205" s="1077"/>
      <c r="B205" s="417"/>
      <c r="C205" s="475"/>
      <c r="D205" s="417"/>
      <c r="E205" s="475"/>
      <c r="F205" s="840" t="s">
        <v>188</v>
      </c>
      <c r="G205" s="629"/>
      <c r="H205" s="853"/>
      <c r="I205" s="854"/>
      <c r="J205" s="856"/>
      <c r="K205" s="629"/>
      <c r="L205" s="842"/>
      <c r="M205" s="844"/>
      <c r="N205" s="846"/>
      <c r="O205" s="848"/>
      <c r="P205" s="367"/>
      <c r="Q205" s="839"/>
      <c r="R205" s="368"/>
      <c r="S205" s="839"/>
      <c r="T205" s="368"/>
      <c r="U205" s="368"/>
      <c r="V205" s="839"/>
      <c r="W205" s="368"/>
      <c r="X205" s="839"/>
      <c r="Y205" s="368"/>
      <c r="Z205" s="368"/>
      <c r="AA205" s="368"/>
      <c r="AB205" s="368"/>
      <c r="AC205" s="369"/>
      <c r="AD205" s="10"/>
      <c r="AE205" s="31"/>
      <c r="AF205" s="31"/>
    </row>
    <row r="206" spans="1:33" ht="16.8" customHeight="1">
      <c r="A206" s="1077"/>
      <c r="B206" s="571" t="s">
        <v>818</v>
      </c>
      <c r="C206" s="572"/>
      <c r="D206" s="415" t="s">
        <v>142</v>
      </c>
      <c r="E206" s="474"/>
      <c r="F206" s="849"/>
      <c r="G206" s="850"/>
      <c r="H206" s="851"/>
      <c r="I206" s="852"/>
      <c r="J206" s="855"/>
      <c r="K206" s="628" t="s">
        <v>126</v>
      </c>
      <c r="L206" s="841"/>
      <c r="M206" s="843" t="s">
        <v>126</v>
      </c>
      <c r="N206" s="845"/>
      <c r="O206" s="847" t="s">
        <v>562</v>
      </c>
      <c r="P206" s="361"/>
      <c r="Q206" s="838"/>
      <c r="R206" s="362" t="s">
        <v>170</v>
      </c>
      <c r="S206" s="838"/>
      <c r="T206" s="362" t="s">
        <v>168</v>
      </c>
      <c r="U206" s="362" t="s">
        <v>184</v>
      </c>
      <c r="V206" s="838"/>
      <c r="W206" s="362" t="s">
        <v>170</v>
      </c>
      <c r="X206" s="838"/>
      <c r="Y206" s="362" t="s">
        <v>168</v>
      </c>
      <c r="Z206" s="362" t="s">
        <v>260</v>
      </c>
      <c r="AA206" s="362"/>
      <c r="AB206" s="362"/>
      <c r="AC206" s="363"/>
      <c r="AD206" s="10"/>
      <c r="AE206" s="31" t="str">
        <f>IF(COUNTA(F206,J206,L206,N206)&lt;&gt;4,"未入力","")</f>
        <v>未入力</v>
      </c>
      <c r="AF206" s="31" t="str">
        <f>IF(COUNTA(Q206,S206,V206,X206)&lt;&gt;4,"未入力","")</f>
        <v>未入力</v>
      </c>
    </row>
    <row r="207" spans="1:33" ht="16.8" customHeight="1">
      <c r="A207" s="1077"/>
      <c r="B207" s="417"/>
      <c r="C207" s="475"/>
      <c r="D207" s="417"/>
      <c r="E207" s="475"/>
      <c r="F207" s="840" t="s">
        <v>188</v>
      </c>
      <c r="G207" s="629"/>
      <c r="H207" s="853"/>
      <c r="I207" s="854"/>
      <c r="J207" s="856"/>
      <c r="K207" s="629"/>
      <c r="L207" s="842"/>
      <c r="M207" s="844"/>
      <c r="N207" s="846"/>
      <c r="O207" s="848"/>
      <c r="P207" s="367"/>
      <c r="Q207" s="839"/>
      <c r="R207" s="368"/>
      <c r="S207" s="839"/>
      <c r="T207" s="368"/>
      <c r="U207" s="368"/>
      <c r="V207" s="839"/>
      <c r="W207" s="368"/>
      <c r="X207" s="839"/>
      <c r="Y207" s="368"/>
      <c r="Z207" s="368"/>
      <c r="AA207" s="368"/>
      <c r="AB207" s="368"/>
      <c r="AC207" s="369"/>
      <c r="AD207" s="10"/>
      <c r="AE207" s="31"/>
      <c r="AF207" s="31"/>
    </row>
    <row r="208" spans="1:33" ht="16.8" customHeight="1">
      <c r="A208" s="1077"/>
      <c r="B208" s="571" t="s">
        <v>818</v>
      </c>
      <c r="C208" s="572"/>
      <c r="D208" s="415" t="s">
        <v>142</v>
      </c>
      <c r="E208" s="474"/>
      <c r="F208" s="849"/>
      <c r="G208" s="850"/>
      <c r="H208" s="851"/>
      <c r="I208" s="852"/>
      <c r="J208" s="855"/>
      <c r="K208" s="628" t="s">
        <v>126</v>
      </c>
      <c r="L208" s="841"/>
      <c r="M208" s="843" t="s">
        <v>126</v>
      </c>
      <c r="N208" s="845"/>
      <c r="O208" s="847" t="s">
        <v>562</v>
      </c>
      <c r="P208" s="361"/>
      <c r="Q208" s="838"/>
      <c r="R208" s="362" t="s">
        <v>170</v>
      </c>
      <c r="S208" s="838"/>
      <c r="T208" s="362" t="s">
        <v>168</v>
      </c>
      <c r="U208" s="362" t="s">
        <v>184</v>
      </c>
      <c r="V208" s="838"/>
      <c r="W208" s="362" t="s">
        <v>170</v>
      </c>
      <c r="X208" s="838"/>
      <c r="Y208" s="362" t="s">
        <v>168</v>
      </c>
      <c r="Z208" s="362" t="s">
        <v>260</v>
      </c>
      <c r="AA208" s="362"/>
      <c r="AB208" s="362"/>
      <c r="AC208" s="363"/>
      <c r="AD208" s="10"/>
      <c r="AE208" s="31" t="str">
        <f>IF(COUNTA(F208,J208,L208,N208)&lt;&gt;4,"未入力","")</f>
        <v>未入力</v>
      </c>
      <c r="AF208" s="31" t="str">
        <f>IF(COUNTA(Q208,S208,V208,X208)&lt;&gt;4,"未入力","")</f>
        <v>未入力</v>
      </c>
    </row>
    <row r="209" spans="1:32" ht="16.8" customHeight="1">
      <c r="A209" s="1077"/>
      <c r="B209" s="417"/>
      <c r="C209" s="475"/>
      <c r="D209" s="417"/>
      <c r="E209" s="475"/>
      <c r="F209" s="840" t="s">
        <v>188</v>
      </c>
      <c r="G209" s="629"/>
      <c r="H209" s="853"/>
      <c r="I209" s="854"/>
      <c r="J209" s="856"/>
      <c r="K209" s="629"/>
      <c r="L209" s="842"/>
      <c r="M209" s="844"/>
      <c r="N209" s="846"/>
      <c r="O209" s="848"/>
      <c r="P209" s="367"/>
      <c r="Q209" s="839"/>
      <c r="R209" s="368"/>
      <c r="S209" s="839"/>
      <c r="T209" s="368"/>
      <c r="U209" s="368"/>
      <c r="V209" s="839"/>
      <c r="W209" s="368"/>
      <c r="X209" s="839"/>
      <c r="Y209" s="368"/>
      <c r="Z209" s="368"/>
      <c r="AA209" s="368"/>
      <c r="AB209" s="368"/>
      <c r="AC209" s="369"/>
      <c r="AD209" s="10"/>
      <c r="AE209" s="31"/>
      <c r="AF209" s="31"/>
    </row>
    <row r="210" spans="1:32" ht="16.8" customHeight="1">
      <c r="A210" s="1077"/>
      <c r="B210" s="571" t="s">
        <v>818</v>
      </c>
      <c r="C210" s="572"/>
      <c r="D210" s="415" t="s">
        <v>142</v>
      </c>
      <c r="E210" s="474"/>
      <c r="F210" s="849"/>
      <c r="G210" s="850"/>
      <c r="H210" s="851"/>
      <c r="I210" s="852"/>
      <c r="J210" s="855"/>
      <c r="K210" s="628" t="s">
        <v>126</v>
      </c>
      <c r="L210" s="841"/>
      <c r="M210" s="843" t="s">
        <v>126</v>
      </c>
      <c r="N210" s="845"/>
      <c r="O210" s="847" t="s">
        <v>562</v>
      </c>
      <c r="P210" s="361"/>
      <c r="Q210" s="838"/>
      <c r="R210" s="362" t="s">
        <v>170</v>
      </c>
      <c r="S210" s="838"/>
      <c r="T210" s="362" t="s">
        <v>168</v>
      </c>
      <c r="U210" s="362" t="s">
        <v>184</v>
      </c>
      <c r="V210" s="838"/>
      <c r="W210" s="362" t="s">
        <v>170</v>
      </c>
      <c r="X210" s="838"/>
      <c r="Y210" s="362" t="s">
        <v>168</v>
      </c>
      <c r="Z210" s="362" t="s">
        <v>260</v>
      </c>
      <c r="AA210" s="362"/>
      <c r="AB210" s="362"/>
      <c r="AC210" s="363"/>
      <c r="AD210" s="10"/>
      <c r="AE210" s="31" t="str">
        <f>IF(COUNTA(F210,J210,L210,N210)&lt;&gt;4,"未入力","")</f>
        <v>未入力</v>
      </c>
      <c r="AF210" s="31" t="str">
        <f>IF(COUNTA(Q210,S210,V210,X210)&lt;&gt;4,"未入力","")</f>
        <v>未入力</v>
      </c>
    </row>
    <row r="211" spans="1:32" ht="16.8" customHeight="1">
      <c r="A211" s="1077"/>
      <c r="B211" s="417"/>
      <c r="C211" s="475"/>
      <c r="D211" s="417"/>
      <c r="E211" s="475"/>
      <c r="F211" s="840" t="s">
        <v>188</v>
      </c>
      <c r="G211" s="629"/>
      <c r="H211" s="853"/>
      <c r="I211" s="854"/>
      <c r="J211" s="856"/>
      <c r="K211" s="629"/>
      <c r="L211" s="842"/>
      <c r="M211" s="844"/>
      <c r="N211" s="846"/>
      <c r="O211" s="848"/>
      <c r="P211" s="367"/>
      <c r="Q211" s="839"/>
      <c r="R211" s="368"/>
      <c r="S211" s="839"/>
      <c r="T211" s="368"/>
      <c r="U211" s="368"/>
      <c r="V211" s="839"/>
      <c r="W211" s="368"/>
      <c r="X211" s="839"/>
      <c r="Y211" s="368"/>
      <c r="Z211" s="368"/>
      <c r="AA211" s="368"/>
      <c r="AB211" s="368"/>
      <c r="AC211" s="369"/>
      <c r="AD211" s="10"/>
      <c r="AE211" s="31"/>
      <c r="AF211" s="31"/>
    </row>
    <row r="212" spans="1:32" ht="16.8" customHeight="1">
      <c r="A212" s="1077"/>
      <c r="B212" s="571" t="s">
        <v>818</v>
      </c>
      <c r="C212" s="572"/>
      <c r="D212" s="415" t="s">
        <v>142</v>
      </c>
      <c r="E212" s="474"/>
      <c r="F212" s="849"/>
      <c r="G212" s="850"/>
      <c r="H212" s="851"/>
      <c r="I212" s="852"/>
      <c r="J212" s="855"/>
      <c r="K212" s="628" t="s">
        <v>126</v>
      </c>
      <c r="L212" s="841"/>
      <c r="M212" s="843" t="s">
        <v>126</v>
      </c>
      <c r="N212" s="845"/>
      <c r="O212" s="847" t="s">
        <v>562</v>
      </c>
      <c r="P212" s="361"/>
      <c r="Q212" s="838"/>
      <c r="R212" s="362" t="s">
        <v>170</v>
      </c>
      <c r="S212" s="838"/>
      <c r="T212" s="362" t="s">
        <v>168</v>
      </c>
      <c r="U212" s="362" t="s">
        <v>184</v>
      </c>
      <c r="V212" s="838"/>
      <c r="W212" s="362" t="s">
        <v>170</v>
      </c>
      <c r="X212" s="838"/>
      <c r="Y212" s="362" t="s">
        <v>168</v>
      </c>
      <c r="Z212" s="362" t="s">
        <v>260</v>
      </c>
      <c r="AA212" s="362"/>
      <c r="AB212" s="362"/>
      <c r="AC212" s="363"/>
      <c r="AD212" s="10"/>
      <c r="AE212" s="31" t="str">
        <f>IF(COUNTA(F212,J212,L212,N212)&lt;&gt;4,"未入力","")</f>
        <v>未入力</v>
      </c>
      <c r="AF212" s="31" t="str">
        <f>IF(COUNTA(Q212,S212,V212,X212)&lt;&gt;4,"未入力","")</f>
        <v>未入力</v>
      </c>
    </row>
    <row r="213" spans="1:32" ht="16.8" customHeight="1">
      <c r="A213" s="1077"/>
      <c r="B213" s="417"/>
      <c r="C213" s="475"/>
      <c r="D213" s="417"/>
      <c r="E213" s="475"/>
      <c r="F213" s="840" t="s">
        <v>188</v>
      </c>
      <c r="G213" s="629"/>
      <c r="H213" s="853"/>
      <c r="I213" s="854"/>
      <c r="J213" s="856"/>
      <c r="K213" s="629"/>
      <c r="L213" s="842"/>
      <c r="M213" s="844"/>
      <c r="N213" s="846"/>
      <c r="O213" s="848"/>
      <c r="P213" s="367"/>
      <c r="Q213" s="839"/>
      <c r="R213" s="368"/>
      <c r="S213" s="839"/>
      <c r="T213" s="368"/>
      <c r="U213" s="368"/>
      <c r="V213" s="839"/>
      <c r="W213" s="368"/>
      <c r="X213" s="839"/>
      <c r="Y213" s="368"/>
      <c r="Z213" s="368"/>
      <c r="AA213" s="368"/>
      <c r="AB213" s="368"/>
      <c r="AC213" s="369"/>
      <c r="AD213" s="10"/>
      <c r="AE213" s="31"/>
      <c r="AF213" s="31"/>
    </row>
    <row r="214" spans="1:32" ht="16.8" customHeight="1">
      <c r="A214" s="1077"/>
      <c r="B214" s="571" t="s">
        <v>818</v>
      </c>
      <c r="C214" s="572"/>
      <c r="D214" s="415" t="s">
        <v>142</v>
      </c>
      <c r="E214" s="474"/>
      <c r="F214" s="849"/>
      <c r="G214" s="850"/>
      <c r="H214" s="851"/>
      <c r="I214" s="852"/>
      <c r="J214" s="855"/>
      <c r="K214" s="628" t="s">
        <v>126</v>
      </c>
      <c r="L214" s="841"/>
      <c r="M214" s="843" t="s">
        <v>126</v>
      </c>
      <c r="N214" s="845"/>
      <c r="O214" s="847" t="s">
        <v>562</v>
      </c>
      <c r="P214" s="361"/>
      <c r="Q214" s="838"/>
      <c r="R214" s="362" t="s">
        <v>170</v>
      </c>
      <c r="S214" s="838"/>
      <c r="T214" s="362" t="s">
        <v>168</v>
      </c>
      <c r="U214" s="362" t="s">
        <v>184</v>
      </c>
      <c r="V214" s="838"/>
      <c r="W214" s="362" t="s">
        <v>170</v>
      </c>
      <c r="X214" s="838"/>
      <c r="Y214" s="362" t="s">
        <v>168</v>
      </c>
      <c r="Z214" s="362" t="s">
        <v>260</v>
      </c>
      <c r="AA214" s="362"/>
      <c r="AB214" s="362"/>
      <c r="AC214" s="363"/>
      <c r="AD214" s="10"/>
      <c r="AE214" s="31" t="str">
        <f>IF(COUNTA(F214,J214,L214,N214)&lt;&gt;4,"未入力","")</f>
        <v>未入力</v>
      </c>
      <c r="AF214" s="31" t="str">
        <f>IF(COUNTA(Q214,S214,V214,X214)&lt;&gt;4,"未入力","")</f>
        <v>未入力</v>
      </c>
    </row>
    <row r="215" spans="1:32" ht="16.8" customHeight="1">
      <c r="A215" s="1077"/>
      <c r="B215" s="417"/>
      <c r="C215" s="475"/>
      <c r="D215" s="417"/>
      <c r="E215" s="475"/>
      <c r="F215" s="840" t="s">
        <v>188</v>
      </c>
      <c r="G215" s="629"/>
      <c r="H215" s="853"/>
      <c r="I215" s="854"/>
      <c r="J215" s="856"/>
      <c r="K215" s="629"/>
      <c r="L215" s="842"/>
      <c r="M215" s="844"/>
      <c r="N215" s="846"/>
      <c r="O215" s="848"/>
      <c r="P215" s="367"/>
      <c r="Q215" s="839"/>
      <c r="R215" s="368"/>
      <c r="S215" s="839"/>
      <c r="T215" s="368"/>
      <c r="U215" s="368"/>
      <c r="V215" s="839"/>
      <c r="W215" s="368"/>
      <c r="X215" s="839"/>
      <c r="Y215" s="368"/>
      <c r="Z215" s="368"/>
      <c r="AA215" s="368"/>
      <c r="AB215" s="368"/>
      <c r="AC215" s="369"/>
      <c r="AD215" s="10"/>
      <c r="AE215" s="31"/>
      <c r="AF215" s="31"/>
    </row>
    <row r="216" spans="1:32" ht="16.8" customHeight="1">
      <c r="A216" s="1077"/>
      <c r="B216" s="571" t="s">
        <v>818</v>
      </c>
      <c r="C216" s="572"/>
      <c r="D216" s="415" t="s">
        <v>142</v>
      </c>
      <c r="E216" s="474"/>
      <c r="F216" s="849"/>
      <c r="G216" s="850"/>
      <c r="H216" s="851"/>
      <c r="I216" s="852"/>
      <c r="J216" s="855"/>
      <c r="K216" s="628" t="s">
        <v>126</v>
      </c>
      <c r="L216" s="841"/>
      <c r="M216" s="843" t="s">
        <v>126</v>
      </c>
      <c r="N216" s="845"/>
      <c r="O216" s="847" t="s">
        <v>562</v>
      </c>
      <c r="P216" s="361"/>
      <c r="Q216" s="838"/>
      <c r="R216" s="362" t="s">
        <v>170</v>
      </c>
      <c r="S216" s="838"/>
      <c r="T216" s="362" t="s">
        <v>168</v>
      </c>
      <c r="U216" s="362" t="s">
        <v>184</v>
      </c>
      <c r="V216" s="838"/>
      <c r="W216" s="362" t="s">
        <v>170</v>
      </c>
      <c r="X216" s="838"/>
      <c r="Y216" s="362" t="s">
        <v>168</v>
      </c>
      <c r="Z216" s="362" t="s">
        <v>260</v>
      </c>
      <c r="AA216" s="362"/>
      <c r="AB216" s="362"/>
      <c r="AC216" s="363"/>
      <c r="AD216" s="10"/>
      <c r="AE216" s="31" t="str">
        <f>IF(COUNTA(F216,J216,L216,N216)&lt;&gt;4,"未入力","")</f>
        <v>未入力</v>
      </c>
      <c r="AF216" s="31" t="str">
        <f>IF(COUNTA(Q216,S216,V216,X216)&lt;&gt;4,"未入力","")</f>
        <v>未入力</v>
      </c>
    </row>
    <row r="217" spans="1:32" ht="16.8" customHeight="1">
      <c r="A217" s="1077"/>
      <c r="B217" s="417"/>
      <c r="C217" s="475"/>
      <c r="D217" s="417"/>
      <c r="E217" s="475"/>
      <c r="F217" s="840" t="s">
        <v>188</v>
      </c>
      <c r="G217" s="629"/>
      <c r="H217" s="853"/>
      <c r="I217" s="854"/>
      <c r="J217" s="856"/>
      <c r="K217" s="629"/>
      <c r="L217" s="842"/>
      <c r="M217" s="844"/>
      <c r="N217" s="846"/>
      <c r="O217" s="848"/>
      <c r="P217" s="367"/>
      <c r="Q217" s="839"/>
      <c r="R217" s="368"/>
      <c r="S217" s="839"/>
      <c r="T217" s="368"/>
      <c r="U217" s="368"/>
      <c r="V217" s="839"/>
      <c r="W217" s="368"/>
      <c r="X217" s="839"/>
      <c r="Y217" s="368"/>
      <c r="Z217" s="368"/>
      <c r="AA217" s="368"/>
      <c r="AB217" s="368"/>
      <c r="AC217" s="369"/>
      <c r="AD217" s="10"/>
      <c r="AE217" s="31"/>
      <c r="AF217" s="31"/>
    </row>
    <row r="218" spans="1:32" ht="16.8" customHeight="1">
      <c r="A218" s="1077"/>
      <c r="B218" s="571" t="s">
        <v>818</v>
      </c>
      <c r="C218" s="572"/>
      <c r="D218" s="415" t="s">
        <v>142</v>
      </c>
      <c r="E218" s="474"/>
      <c r="F218" s="849"/>
      <c r="G218" s="850"/>
      <c r="H218" s="851"/>
      <c r="I218" s="852"/>
      <c r="J218" s="855"/>
      <c r="K218" s="628" t="s">
        <v>126</v>
      </c>
      <c r="L218" s="841"/>
      <c r="M218" s="843" t="s">
        <v>126</v>
      </c>
      <c r="N218" s="845"/>
      <c r="O218" s="847" t="s">
        <v>562</v>
      </c>
      <c r="P218" s="361"/>
      <c r="Q218" s="838"/>
      <c r="R218" s="362" t="s">
        <v>170</v>
      </c>
      <c r="S218" s="838"/>
      <c r="T218" s="362" t="s">
        <v>168</v>
      </c>
      <c r="U218" s="362" t="s">
        <v>184</v>
      </c>
      <c r="V218" s="838"/>
      <c r="W218" s="362" t="s">
        <v>170</v>
      </c>
      <c r="X218" s="838"/>
      <c r="Y218" s="362" t="s">
        <v>168</v>
      </c>
      <c r="Z218" s="362" t="s">
        <v>260</v>
      </c>
      <c r="AA218" s="362"/>
      <c r="AB218" s="362"/>
      <c r="AC218" s="363"/>
      <c r="AD218" s="10"/>
      <c r="AE218" s="31" t="str">
        <f>IF(COUNTA(F218,J218,L218,N218)&lt;&gt;4,"未入力","")</f>
        <v>未入力</v>
      </c>
      <c r="AF218" s="31" t="str">
        <f>IF(COUNTA(Q218,S218,V218,X218)&lt;&gt;4,"未入力","")</f>
        <v>未入力</v>
      </c>
    </row>
    <row r="219" spans="1:32" ht="16.8" customHeight="1">
      <c r="A219" s="1077"/>
      <c r="B219" s="417"/>
      <c r="C219" s="475"/>
      <c r="D219" s="417"/>
      <c r="E219" s="475"/>
      <c r="F219" s="840" t="s">
        <v>188</v>
      </c>
      <c r="G219" s="629"/>
      <c r="H219" s="853"/>
      <c r="I219" s="854"/>
      <c r="J219" s="856"/>
      <c r="K219" s="629"/>
      <c r="L219" s="842"/>
      <c r="M219" s="844"/>
      <c r="N219" s="846"/>
      <c r="O219" s="848"/>
      <c r="P219" s="367"/>
      <c r="Q219" s="839"/>
      <c r="R219" s="368"/>
      <c r="S219" s="839"/>
      <c r="T219" s="368"/>
      <c r="U219" s="368"/>
      <c r="V219" s="839"/>
      <c r="W219" s="368"/>
      <c r="X219" s="839"/>
      <c r="Y219" s="368"/>
      <c r="Z219" s="368"/>
      <c r="AA219" s="368"/>
      <c r="AB219" s="368"/>
      <c r="AC219" s="369"/>
      <c r="AD219" s="10"/>
      <c r="AE219" s="31"/>
      <c r="AF219" s="31"/>
    </row>
    <row r="220" spans="1:32" ht="16.8" customHeight="1">
      <c r="A220" s="1077"/>
      <c r="B220" s="571" t="s">
        <v>818</v>
      </c>
      <c r="C220" s="572"/>
      <c r="D220" s="415" t="s">
        <v>142</v>
      </c>
      <c r="E220" s="474"/>
      <c r="F220" s="849"/>
      <c r="G220" s="850"/>
      <c r="H220" s="851"/>
      <c r="I220" s="852"/>
      <c r="J220" s="855"/>
      <c r="K220" s="628" t="s">
        <v>126</v>
      </c>
      <c r="L220" s="841"/>
      <c r="M220" s="843" t="s">
        <v>126</v>
      </c>
      <c r="N220" s="845"/>
      <c r="O220" s="847" t="s">
        <v>562</v>
      </c>
      <c r="P220" s="361"/>
      <c r="Q220" s="838"/>
      <c r="R220" s="362" t="s">
        <v>170</v>
      </c>
      <c r="S220" s="838"/>
      <c r="T220" s="362" t="s">
        <v>168</v>
      </c>
      <c r="U220" s="362" t="s">
        <v>184</v>
      </c>
      <c r="V220" s="838"/>
      <c r="W220" s="362" t="s">
        <v>170</v>
      </c>
      <c r="X220" s="838"/>
      <c r="Y220" s="362" t="s">
        <v>168</v>
      </c>
      <c r="Z220" s="362" t="s">
        <v>260</v>
      </c>
      <c r="AA220" s="362"/>
      <c r="AB220" s="362"/>
      <c r="AC220" s="363"/>
      <c r="AD220" s="10"/>
      <c r="AE220" s="31" t="str">
        <f>IF(COUNTA(F220,J220,L220,N220)&lt;&gt;4,"未入力","")</f>
        <v>未入力</v>
      </c>
      <c r="AF220" s="31" t="str">
        <f>IF(COUNTA(Q220,S220,V220,X220)&lt;&gt;4,"未入力","")</f>
        <v>未入力</v>
      </c>
    </row>
    <row r="221" spans="1:32" ht="16.8" customHeight="1">
      <c r="A221" s="1077"/>
      <c r="B221" s="417"/>
      <c r="C221" s="475"/>
      <c r="D221" s="417"/>
      <c r="E221" s="475"/>
      <c r="F221" s="840" t="s">
        <v>188</v>
      </c>
      <c r="G221" s="629"/>
      <c r="H221" s="853"/>
      <c r="I221" s="854"/>
      <c r="J221" s="856"/>
      <c r="K221" s="629"/>
      <c r="L221" s="842"/>
      <c r="M221" s="844"/>
      <c r="N221" s="846"/>
      <c r="O221" s="848"/>
      <c r="P221" s="367"/>
      <c r="Q221" s="839"/>
      <c r="R221" s="368"/>
      <c r="S221" s="839"/>
      <c r="T221" s="368"/>
      <c r="U221" s="368"/>
      <c r="V221" s="839"/>
      <c r="W221" s="368"/>
      <c r="X221" s="839"/>
      <c r="Y221" s="368"/>
      <c r="Z221" s="368"/>
      <c r="AA221" s="368"/>
      <c r="AB221" s="368"/>
      <c r="AC221" s="369"/>
      <c r="AD221" s="10"/>
      <c r="AE221" s="31"/>
      <c r="AF221" s="31"/>
    </row>
    <row r="222" spans="1:32" ht="16.8" customHeight="1">
      <c r="A222" s="1077"/>
      <c r="B222" s="571" t="s">
        <v>818</v>
      </c>
      <c r="C222" s="572"/>
      <c r="D222" s="415" t="s">
        <v>142</v>
      </c>
      <c r="E222" s="474"/>
      <c r="F222" s="849"/>
      <c r="G222" s="850"/>
      <c r="H222" s="851"/>
      <c r="I222" s="852"/>
      <c r="J222" s="855"/>
      <c r="K222" s="628" t="s">
        <v>126</v>
      </c>
      <c r="L222" s="841"/>
      <c r="M222" s="843" t="s">
        <v>126</v>
      </c>
      <c r="N222" s="845"/>
      <c r="O222" s="847" t="s">
        <v>562</v>
      </c>
      <c r="P222" s="361"/>
      <c r="Q222" s="838"/>
      <c r="R222" s="362" t="s">
        <v>170</v>
      </c>
      <c r="S222" s="838"/>
      <c r="T222" s="362" t="s">
        <v>168</v>
      </c>
      <c r="U222" s="362" t="s">
        <v>184</v>
      </c>
      <c r="V222" s="838"/>
      <c r="W222" s="362" t="s">
        <v>170</v>
      </c>
      <c r="X222" s="838"/>
      <c r="Y222" s="362" t="s">
        <v>168</v>
      </c>
      <c r="Z222" s="362" t="s">
        <v>260</v>
      </c>
      <c r="AA222" s="362"/>
      <c r="AB222" s="362"/>
      <c r="AC222" s="363"/>
      <c r="AD222" s="10"/>
      <c r="AE222" s="31" t="str">
        <f>IF(COUNTA(F222,J222,L222,N222)&lt;&gt;4,"未入力","")</f>
        <v>未入力</v>
      </c>
      <c r="AF222" s="31" t="str">
        <f>IF(COUNTA(Q222,S222,V222,X222)&lt;&gt;4,"未入力","")</f>
        <v>未入力</v>
      </c>
    </row>
    <row r="223" spans="1:32" ht="16.8" customHeight="1">
      <c r="A223" s="1077"/>
      <c r="B223" s="417"/>
      <c r="C223" s="475"/>
      <c r="D223" s="417"/>
      <c r="E223" s="475"/>
      <c r="F223" s="840" t="s">
        <v>188</v>
      </c>
      <c r="G223" s="629"/>
      <c r="H223" s="853"/>
      <c r="I223" s="854"/>
      <c r="J223" s="856"/>
      <c r="K223" s="629"/>
      <c r="L223" s="842"/>
      <c r="M223" s="844"/>
      <c r="N223" s="846"/>
      <c r="O223" s="848"/>
      <c r="P223" s="367"/>
      <c r="Q223" s="839"/>
      <c r="R223" s="368"/>
      <c r="S223" s="839"/>
      <c r="T223" s="368"/>
      <c r="U223" s="368"/>
      <c r="V223" s="839"/>
      <c r="W223" s="368"/>
      <c r="X223" s="839"/>
      <c r="Y223" s="368"/>
      <c r="Z223" s="368"/>
      <c r="AA223" s="368"/>
      <c r="AB223" s="368"/>
      <c r="AC223" s="369"/>
      <c r="AD223" s="10"/>
      <c r="AE223" s="31"/>
      <c r="AF223" s="31"/>
    </row>
    <row r="224" spans="1:32" ht="16.8" customHeight="1">
      <c r="A224" s="1077"/>
      <c r="B224" s="571" t="s">
        <v>818</v>
      </c>
      <c r="C224" s="572"/>
      <c r="D224" s="415" t="s">
        <v>142</v>
      </c>
      <c r="E224" s="474"/>
      <c r="F224" s="849"/>
      <c r="G224" s="850"/>
      <c r="H224" s="851"/>
      <c r="I224" s="852"/>
      <c r="J224" s="855"/>
      <c r="K224" s="628" t="s">
        <v>126</v>
      </c>
      <c r="L224" s="841"/>
      <c r="M224" s="843" t="s">
        <v>126</v>
      </c>
      <c r="N224" s="845"/>
      <c r="O224" s="847" t="s">
        <v>562</v>
      </c>
      <c r="P224" s="361"/>
      <c r="Q224" s="838"/>
      <c r="R224" s="362" t="s">
        <v>170</v>
      </c>
      <c r="S224" s="838"/>
      <c r="T224" s="362" t="s">
        <v>168</v>
      </c>
      <c r="U224" s="362" t="s">
        <v>184</v>
      </c>
      <c r="V224" s="838"/>
      <c r="W224" s="362" t="s">
        <v>170</v>
      </c>
      <c r="X224" s="838"/>
      <c r="Y224" s="362" t="s">
        <v>168</v>
      </c>
      <c r="Z224" s="362" t="s">
        <v>260</v>
      </c>
      <c r="AA224" s="362"/>
      <c r="AB224" s="362"/>
      <c r="AC224" s="363"/>
      <c r="AD224" s="10"/>
      <c r="AE224" s="31" t="str">
        <f>IF(COUNTA(F224,J224,L224,N224)&lt;&gt;4,"未入力","")</f>
        <v>未入力</v>
      </c>
      <c r="AF224" s="31" t="str">
        <f>IF(COUNTA(Q224,S224,V224,X224)&lt;&gt;4,"未入力","")</f>
        <v>未入力</v>
      </c>
    </row>
    <row r="225" spans="1:32" ht="16.8" customHeight="1">
      <c r="A225" s="1077"/>
      <c r="B225" s="417"/>
      <c r="C225" s="475"/>
      <c r="D225" s="417"/>
      <c r="E225" s="475"/>
      <c r="F225" s="840" t="s">
        <v>188</v>
      </c>
      <c r="G225" s="629"/>
      <c r="H225" s="853"/>
      <c r="I225" s="854"/>
      <c r="J225" s="856"/>
      <c r="K225" s="629"/>
      <c r="L225" s="842"/>
      <c r="M225" s="844"/>
      <c r="N225" s="846"/>
      <c r="O225" s="848"/>
      <c r="P225" s="367"/>
      <c r="Q225" s="839"/>
      <c r="R225" s="368"/>
      <c r="S225" s="839"/>
      <c r="T225" s="368"/>
      <c r="U225" s="368"/>
      <c r="V225" s="839"/>
      <c r="W225" s="368"/>
      <c r="X225" s="839"/>
      <c r="Y225" s="368"/>
      <c r="Z225" s="368"/>
      <c r="AA225" s="368"/>
      <c r="AB225" s="368"/>
      <c r="AC225" s="369"/>
      <c r="AD225" s="10"/>
      <c r="AE225" s="31"/>
      <c r="AF225" s="31"/>
    </row>
    <row r="226" spans="1:32" ht="16.8" customHeight="1">
      <c r="A226" s="1077"/>
      <c r="B226" s="571" t="s">
        <v>818</v>
      </c>
      <c r="C226" s="572"/>
      <c r="D226" s="415" t="s">
        <v>142</v>
      </c>
      <c r="E226" s="474"/>
      <c r="F226" s="849"/>
      <c r="G226" s="850"/>
      <c r="H226" s="851"/>
      <c r="I226" s="852"/>
      <c r="J226" s="855"/>
      <c r="K226" s="628" t="s">
        <v>126</v>
      </c>
      <c r="L226" s="841"/>
      <c r="M226" s="843" t="s">
        <v>126</v>
      </c>
      <c r="N226" s="845"/>
      <c r="O226" s="847" t="s">
        <v>562</v>
      </c>
      <c r="P226" s="361"/>
      <c r="Q226" s="838"/>
      <c r="R226" s="362" t="s">
        <v>170</v>
      </c>
      <c r="S226" s="838"/>
      <c r="T226" s="362" t="s">
        <v>168</v>
      </c>
      <c r="U226" s="362" t="s">
        <v>184</v>
      </c>
      <c r="V226" s="838"/>
      <c r="W226" s="362" t="s">
        <v>170</v>
      </c>
      <c r="X226" s="838"/>
      <c r="Y226" s="362" t="s">
        <v>168</v>
      </c>
      <c r="Z226" s="362" t="s">
        <v>260</v>
      </c>
      <c r="AA226" s="362"/>
      <c r="AB226" s="362"/>
      <c r="AC226" s="363"/>
      <c r="AD226" s="10"/>
      <c r="AE226" s="31" t="str">
        <f>IF(COUNTA(F226,J226,L226,N226)&lt;&gt;4,"未入力","")</f>
        <v>未入力</v>
      </c>
      <c r="AF226" s="31" t="str">
        <f>IF(COUNTA(Q226,S226,V226,X226)&lt;&gt;4,"未入力","")</f>
        <v>未入力</v>
      </c>
    </row>
    <row r="227" spans="1:32" ht="16.8" customHeight="1">
      <c r="A227" s="1077"/>
      <c r="B227" s="417"/>
      <c r="C227" s="475"/>
      <c r="D227" s="417"/>
      <c r="E227" s="475"/>
      <c r="F227" s="840" t="s">
        <v>188</v>
      </c>
      <c r="G227" s="629"/>
      <c r="H227" s="853"/>
      <c r="I227" s="854"/>
      <c r="J227" s="856"/>
      <c r="K227" s="629"/>
      <c r="L227" s="842"/>
      <c r="M227" s="844"/>
      <c r="N227" s="846"/>
      <c r="O227" s="848"/>
      <c r="P227" s="367"/>
      <c r="Q227" s="839"/>
      <c r="R227" s="368"/>
      <c r="S227" s="839"/>
      <c r="T227" s="368"/>
      <c r="U227" s="368"/>
      <c r="V227" s="839"/>
      <c r="W227" s="368"/>
      <c r="X227" s="839"/>
      <c r="Y227" s="368"/>
      <c r="Z227" s="368"/>
      <c r="AA227" s="368"/>
      <c r="AB227" s="368"/>
      <c r="AC227" s="369"/>
      <c r="AD227" s="10"/>
      <c r="AE227" s="31"/>
      <c r="AF227" s="31"/>
    </row>
    <row r="228" spans="1:32" ht="16.8" customHeight="1">
      <c r="A228" s="1077"/>
      <c r="B228" s="571" t="s">
        <v>818</v>
      </c>
      <c r="C228" s="572"/>
      <c r="D228" s="415" t="s">
        <v>142</v>
      </c>
      <c r="E228" s="474"/>
      <c r="F228" s="849"/>
      <c r="G228" s="850"/>
      <c r="H228" s="851"/>
      <c r="I228" s="852"/>
      <c r="J228" s="855"/>
      <c r="K228" s="628" t="s">
        <v>126</v>
      </c>
      <c r="L228" s="841"/>
      <c r="M228" s="843" t="s">
        <v>126</v>
      </c>
      <c r="N228" s="845"/>
      <c r="O228" s="847" t="s">
        <v>562</v>
      </c>
      <c r="P228" s="361"/>
      <c r="Q228" s="838"/>
      <c r="R228" s="362" t="s">
        <v>170</v>
      </c>
      <c r="S228" s="838"/>
      <c r="T228" s="362" t="s">
        <v>168</v>
      </c>
      <c r="U228" s="362" t="s">
        <v>184</v>
      </c>
      <c r="V228" s="838"/>
      <c r="W228" s="362" t="s">
        <v>170</v>
      </c>
      <c r="X228" s="838"/>
      <c r="Y228" s="362" t="s">
        <v>168</v>
      </c>
      <c r="Z228" s="362" t="s">
        <v>260</v>
      </c>
      <c r="AA228" s="362"/>
      <c r="AB228" s="362"/>
      <c r="AC228" s="363"/>
      <c r="AD228" s="10"/>
      <c r="AE228" s="31" t="str">
        <f>IF(COUNTA(F228,J228,L228,N228)&lt;&gt;4,"未入力","")</f>
        <v>未入力</v>
      </c>
      <c r="AF228" s="31" t="str">
        <f>IF(COUNTA(Q228,S228,V228,X228)&lt;&gt;4,"未入力","")</f>
        <v>未入力</v>
      </c>
    </row>
    <row r="229" spans="1:32" ht="16.8" customHeight="1">
      <c r="A229" s="1077"/>
      <c r="B229" s="417"/>
      <c r="C229" s="475"/>
      <c r="D229" s="417"/>
      <c r="E229" s="475"/>
      <c r="F229" s="840" t="s">
        <v>188</v>
      </c>
      <c r="G229" s="629"/>
      <c r="H229" s="853"/>
      <c r="I229" s="854"/>
      <c r="J229" s="856"/>
      <c r="K229" s="629"/>
      <c r="L229" s="842"/>
      <c r="M229" s="844"/>
      <c r="N229" s="846"/>
      <c r="O229" s="848"/>
      <c r="P229" s="367"/>
      <c r="Q229" s="839"/>
      <c r="R229" s="368"/>
      <c r="S229" s="839"/>
      <c r="T229" s="368"/>
      <c r="U229" s="368"/>
      <c r="V229" s="839"/>
      <c r="W229" s="368"/>
      <c r="X229" s="839"/>
      <c r="Y229" s="368"/>
      <c r="Z229" s="368"/>
      <c r="AA229" s="368"/>
      <c r="AB229" s="368"/>
      <c r="AC229" s="369"/>
      <c r="AD229" s="10"/>
      <c r="AE229" s="31"/>
      <c r="AF229" s="31"/>
    </row>
    <row r="230" spans="1:32" ht="16.8" customHeight="1">
      <c r="A230" s="1077"/>
      <c r="B230" s="571" t="s">
        <v>818</v>
      </c>
      <c r="C230" s="572"/>
      <c r="D230" s="415" t="s">
        <v>142</v>
      </c>
      <c r="E230" s="474"/>
      <c r="F230" s="849"/>
      <c r="G230" s="850"/>
      <c r="H230" s="851"/>
      <c r="I230" s="852"/>
      <c r="J230" s="855"/>
      <c r="K230" s="628" t="s">
        <v>126</v>
      </c>
      <c r="L230" s="841"/>
      <c r="M230" s="843" t="s">
        <v>126</v>
      </c>
      <c r="N230" s="845"/>
      <c r="O230" s="847" t="s">
        <v>562</v>
      </c>
      <c r="P230" s="361"/>
      <c r="Q230" s="838"/>
      <c r="R230" s="362" t="s">
        <v>170</v>
      </c>
      <c r="S230" s="838"/>
      <c r="T230" s="362" t="s">
        <v>168</v>
      </c>
      <c r="U230" s="362" t="s">
        <v>184</v>
      </c>
      <c r="V230" s="838"/>
      <c r="W230" s="362" t="s">
        <v>170</v>
      </c>
      <c r="X230" s="838"/>
      <c r="Y230" s="362" t="s">
        <v>168</v>
      </c>
      <c r="Z230" s="362" t="s">
        <v>260</v>
      </c>
      <c r="AA230" s="362"/>
      <c r="AB230" s="362"/>
      <c r="AC230" s="363"/>
      <c r="AD230" s="10"/>
      <c r="AE230" s="31" t="str">
        <f>IF(COUNTA(F230,J230,L230,N230)&lt;&gt;4,"未入力","")</f>
        <v>未入力</v>
      </c>
      <c r="AF230" s="31" t="str">
        <f>IF(COUNTA(Q230,S230,V230,X230)&lt;&gt;4,"未入力","")</f>
        <v>未入力</v>
      </c>
    </row>
    <row r="231" spans="1:32" ht="16.8" customHeight="1">
      <c r="A231" s="1077"/>
      <c r="B231" s="417"/>
      <c r="C231" s="475"/>
      <c r="D231" s="417"/>
      <c r="E231" s="475"/>
      <c r="F231" s="840" t="s">
        <v>188</v>
      </c>
      <c r="G231" s="629"/>
      <c r="H231" s="853"/>
      <c r="I231" s="854"/>
      <c r="J231" s="856"/>
      <c r="K231" s="629"/>
      <c r="L231" s="842"/>
      <c r="M231" s="844"/>
      <c r="N231" s="846"/>
      <c r="O231" s="848"/>
      <c r="P231" s="367"/>
      <c r="Q231" s="839"/>
      <c r="R231" s="368"/>
      <c r="S231" s="839"/>
      <c r="T231" s="368"/>
      <c r="U231" s="368"/>
      <c r="V231" s="839"/>
      <c r="W231" s="368"/>
      <c r="X231" s="839"/>
      <c r="Y231" s="368"/>
      <c r="Z231" s="368"/>
      <c r="AA231" s="368"/>
      <c r="AB231" s="368"/>
      <c r="AC231" s="369"/>
      <c r="AD231" s="10"/>
      <c r="AE231" s="31"/>
      <c r="AF231" s="31"/>
    </row>
    <row r="232" spans="1:32" ht="16.8" customHeight="1">
      <c r="A232" s="1077"/>
      <c r="B232" s="571" t="s">
        <v>818</v>
      </c>
      <c r="C232" s="572"/>
      <c r="D232" s="415" t="s">
        <v>142</v>
      </c>
      <c r="E232" s="474"/>
      <c r="F232" s="849"/>
      <c r="G232" s="850"/>
      <c r="H232" s="851"/>
      <c r="I232" s="852"/>
      <c r="J232" s="855"/>
      <c r="K232" s="628" t="s">
        <v>126</v>
      </c>
      <c r="L232" s="841"/>
      <c r="M232" s="843" t="s">
        <v>126</v>
      </c>
      <c r="N232" s="845"/>
      <c r="O232" s="847" t="s">
        <v>562</v>
      </c>
      <c r="P232" s="361"/>
      <c r="Q232" s="838"/>
      <c r="R232" s="362" t="s">
        <v>170</v>
      </c>
      <c r="S232" s="838"/>
      <c r="T232" s="362" t="s">
        <v>168</v>
      </c>
      <c r="U232" s="362" t="s">
        <v>184</v>
      </c>
      <c r="V232" s="838"/>
      <c r="W232" s="362" t="s">
        <v>170</v>
      </c>
      <c r="X232" s="838"/>
      <c r="Y232" s="362" t="s">
        <v>168</v>
      </c>
      <c r="Z232" s="362" t="s">
        <v>260</v>
      </c>
      <c r="AA232" s="362"/>
      <c r="AB232" s="362"/>
      <c r="AC232" s="363"/>
      <c r="AD232" s="10"/>
      <c r="AE232" s="31" t="str">
        <f>IF(COUNTA(F232,J232,L232,N232)&lt;&gt;4,"未入力","")</f>
        <v>未入力</v>
      </c>
      <c r="AF232" s="31" t="str">
        <f>IF(COUNTA(Q232,S232,V232,X232)&lt;&gt;4,"未入力","")</f>
        <v>未入力</v>
      </c>
    </row>
    <row r="233" spans="1:32" ht="16.8" customHeight="1">
      <c r="A233" s="1077"/>
      <c r="B233" s="417"/>
      <c r="C233" s="475"/>
      <c r="D233" s="417"/>
      <c r="E233" s="475"/>
      <c r="F233" s="840" t="s">
        <v>188</v>
      </c>
      <c r="G233" s="629"/>
      <c r="H233" s="853"/>
      <c r="I233" s="854"/>
      <c r="J233" s="856"/>
      <c r="K233" s="629"/>
      <c r="L233" s="842"/>
      <c r="M233" s="844"/>
      <c r="N233" s="846"/>
      <c r="O233" s="848"/>
      <c r="P233" s="367"/>
      <c r="Q233" s="839"/>
      <c r="R233" s="368"/>
      <c r="S233" s="839"/>
      <c r="T233" s="368"/>
      <c r="U233" s="368"/>
      <c r="V233" s="839"/>
      <c r="W233" s="368"/>
      <c r="X233" s="839"/>
      <c r="Y233" s="368"/>
      <c r="Z233" s="368"/>
      <c r="AA233" s="368"/>
      <c r="AB233" s="368"/>
      <c r="AC233" s="369"/>
      <c r="AD233" s="10"/>
      <c r="AE233" s="31"/>
      <c r="AF233" s="31"/>
    </row>
    <row r="234" spans="1:32" ht="16.8" customHeight="1">
      <c r="A234" s="1077"/>
      <c r="B234" s="571" t="s">
        <v>818</v>
      </c>
      <c r="C234" s="572"/>
      <c r="D234" s="415" t="s">
        <v>142</v>
      </c>
      <c r="E234" s="474"/>
      <c r="F234" s="849"/>
      <c r="G234" s="850"/>
      <c r="H234" s="851"/>
      <c r="I234" s="852"/>
      <c r="J234" s="855"/>
      <c r="K234" s="628" t="s">
        <v>126</v>
      </c>
      <c r="L234" s="841"/>
      <c r="M234" s="843" t="s">
        <v>126</v>
      </c>
      <c r="N234" s="845"/>
      <c r="O234" s="847" t="s">
        <v>562</v>
      </c>
      <c r="P234" s="361"/>
      <c r="Q234" s="838"/>
      <c r="R234" s="362" t="s">
        <v>170</v>
      </c>
      <c r="S234" s="838"/>
      <c r="T234" s="362" t="s">
        <v>168</v>
      </c>
      <c r="U234" s="362" t="s">
        <v>184</v>
      </c>
      <c r="V234" s="838"/>
      <c r="W234" s="362" t="s">
        <v>170</v>
      </c>
      <c r="X234" s="838"/>
      <c r="Y234" s="362" t="s">
        <v>168</v>
      </c>
      <c r="Z234" s="362" t="s">
        <v>260</v>
      </c>
      <c r="AA234" s="362"/>
      <c r="AB234" s="362"/>
      <c r="AC234" s="363"/>
      <c r="AD234" s="10"/>
      <c r="AE234" s="31" t="str">
        <f>IF(COUNTA(F234,J234,L234,N234)&lt;&gt;4,"未入力","")</f>
        <v>未入力</v>
      </c>
      <c r="AF234" s="31" t="str">
        <f>IF(COUNTA(Q234,S234,V234,X234)&lt;&gt;4,"未入力","")</f>
        <v>未入力</v>
      </c>
    </row>
    <row r="235" spans="1:32" ht="16.8" customHeight="1">
      <c r="A235" s="1077"/>
      <c r="B235" s="417"/>
      <c r="C235" s="475"/>
      <c r="D235" s="417"/>
      <c r="E235" s="475"/>
      <c r="F235" s="840" t="s">
        <v>188</v>
      </c>
      <c r="G235" s="629"/>
      <c r="H235" s="853"/>
      <c r="I235" s="854"/>
      <c r="J235" s="856"/>
      <c r="K235" s="629"/>
      <c r="L235" s="842"/>
      <c r="M235" s="844"/>
      <c r="N235" s="846"/>
      <c r="O235" s="848"/>
      <c r="P235" s="367"/>
      <c r="Q235" s="839"/>
      <c r="R235" s="368"/>
      <c r="S235" s="839"/>
      <c r="T235" s="368"/>
      <c r="U235" s="368"/>
      <c r="V235" s="839"/>
      <c r="W235" s="368"/>
      <c r="X235" s="839"/>
      <c r="Y235" s="368"/>
      <c r="Z235" s="368"/>
      <c r="AA235" s="368"/>
      <c r="AB235" s="368"/>
      <c r="AC235" s="369"/>
      <c r="AD235" s="10"/>
      <c r="AE235" s="31"/>
      <c r="AF235" s="31"/>
    </row>
    <row r="236" spans="1:32" ht="16.8" customHeight="1">
      <c r="A236" s="1077"/>
      <c r="B236" s="571" t="s">
        <v>818</v>
      </c>
      <c r="C236" s="572"/>
      <c r="D236" s="415" t="s">
        <v>142</v>
      </c>
      <c r="E236" s="474"/>
      <c r="F236" s="849"/>
      <c r="G236" s="850"/>
      <c r="H236" s="851"/>
      <c r="I236" s="852"/>
      <c r="J236" s="855"/>
      <c r="K236" s="628" t="s">
        <v>126</v>
      </c>
      <c r="L236" s="841"/>
      <c r="M236" s="843" t="s">
        <v>126</v>
      </c>
      <c r="N236" s="845"/>
      <c r="O236" s="847" t="s">
        <v>562</v>
      </c>
      <c r="P236" s="361"/>
      <c r="Q236" s="838"/>
      <c r="R236" s="362" t="s">
        <v>170</v>
      </c>
      <c r="S236" s="838"/>
      <c r="T236" s="362" t="s">
        <v>168</v>
      </c>
      <c r="U236" s="362" t="s">
        <v>184</v>
      </c>
      <c r="V236" s="838"/>
      <c r="W236" s="362" t="s">
        <v>170</v>
      </c>
      <c r="X236" s="838"/>
      <c r="Y236" s="362" t="s">
        <v>168</v>
      </c>
      <c r="Z236" s="362" t="s">
        <v>260</v>
      </c>
      <c r="AA236" s="362"/>
      <c r="AB236" s="362"/>
      <c r="AC236" s="363"/>
      <c r="AD236" s="10"/>
      <c r="AE236" s="31" t="str">
        <f>IF(COUNTA(F236,J236,L236,N236)&lt;&gt;4,"未入力","")</f>
        <v>未入力</v>
      </c>
      <c r="AF236" s="31" t="str">
        <f>IF(COUNTA(Q236,S236,V236,X236)&lt;&gt;4,"未入力","")</f>
        <v>未入力</v>
      </c>
    </row>
    <row r="237" spans="1:32" ht="16.8" customHeight="1">
      <c r="A237" s="1077"/>
      <c r="B237" s="417"/>
      <c r="C237" s="475"/>
      <c r="D237" s="417"/>
      <c r="E237" s="475"/>
      <c r="F237" s="840" t="s">
        <v>188</v>
      </c>
      <c r="G237" s="629"/>
      <c r="H237" s="853"/>
      <c r="I237" s="854"/>
      <c r="J237" s="856"/>
      <c r="K237" s="629"/>
      <c r="L237" s="842"/>
      <c r="M237" s="844"/>
      <c r="N237" s="846"/>
      <c r="O237" s="848"/>
      <c r="P237" s="367"/>
      <c r="Q237" s="839"/>
      <c r="R237" s="368"/>
      <c r="S237" s="839"/>
      <c r="T237" s="368"/>
      <c r="U237" s="368"/>
      <c r="V237" s="839"/>
      <c r="W237" s="368"/>
      <c r="X237" s="839"/>
      <c r="Y237" s="368"/>
      <c r="Z237" s="368"/>
      <c r="AA237" s="368"/>
      <c r="AB237" s="368"/>
      <c r="AC237" s="369"/>
      <c r="AD237" s="10"/>
      <c r="AE237" s="31"/>
      <c r="AF237" s="31"/>
    </row>
    <row r="238" spans="1:32" ht="16.8" customHeight="1">
      <c r="A238" s="1077"/>
      <c r="B238" s="571" t="s">
        <v>818</v>
      </c>
      <c r="C238" s="572"/>
      <c r="D238" s="415" t="s">
        <v>142</v>
      </c>
      <c r="E238" s="474"/>
      <c r="F238" s="849"/>
      <c r="G238" s="850"/>
      <c r="H238" s="851"/>
      <c r="I238" s="852"/>
      <c r="J238" s="855"/>
      <c r="K238" s="628" t="s">
        <v>126</v>
      </c>
      <c r="L238" s="841"/>
      <c r="M238" s="843" t="s">
        <v>126</v>
      </c>
      <c r="N238" s="845"/>
      <c r="O238" s="847" t="s">
        <v>562</v>
      </c>
      <c r="P238" s="361"/>
      <c r="Q238" s="838"/>
      <c r="R238" s="362" t="s">
        <v>170</v>
      </c>
      <c r="S238" s="838"/>
      <c r="T238" s="362" t="s">
        <v>168</v>
      </c>
      <c r="U238" s="362" t="s">
        <v>184</v>
      </c>
      <c r="V238" s="838"/>
      <c r="W238" s="362" t="s">
        <v>170</v>
      </c>
      <c r="X238" s="838"/>
      <c r="Y238" s="362" t="s">
        <v>168</v>
      </c>
      <c r="Z238" s="362" t="s">
        <v>260</v>
      </c>
      <c r="AA238" s="362"/>
      <c r="AB238" s="362"/>
      <c r="AC238" s="363"/>
      <c r="AD238" s="10"/>
      <c r="AE238" s="31" t="str">
        <f>IF(COUNTA(F238,J238,L238,N238)&lt;&gt;4,"未入力","")</f>
        <v>未入力</v>
      </c>
      <c r="AF238" s="31" t="str">
        <f>IF(COUNTA(Q238,S238,V238,X238)&lt;&gt;4,"未入力","")</f>
        <v>未入力</v>
      </c>
    </row>
    <row r="239" spans="1:32" ht="16.8" customHeight="1">
      <c r="A239" s="1077"/>
      <c r="B239" s="417"/>
      <c r="C239" s="475"/>
      <c r="D239" s="417"/>
      <c r="E239" s="475"/>
      <c r="F239" s="840" t="s">
        <v>188</v>
      </c>
      <c r="G239" s="629"/>
      <c r="H239" s="853"/>
      <c r="I239" s="854"/>
      <c r="J239" s="856"/>
      <c r="K239" s="629"/>
      <c r="L239" s="842"/>
      <c r="M239" s="844"/>
      <c r="N239" s="846"/>
      <c r="O239" s="848"/>
      <c r="P239" s="367"/>
      <c r="Q239" s="839"/>
      <c r="R239" s="368"/>
      <c r="S239" s="839"/>
      <c r="T239" s="368"/>
      <c r="U239" s="368"/>
      <c r="V239" s="839"/>
      <c r="W239" s="368"/>
      <c r="X239" s="839"/>
      <c r="Y239" s="368"/>
      <c r="Z239" s="368"/>
      <c r="AA239" s="368"/>
      <c r="AB239" s="368"/>
      <c r="AC239" s="369"/>
      <c r="AD239" s="10"/>
      <c r="AE239" s="31"/>
      <c r="AF239" s="31"/>
    </row>
    <row r="240" spans="1:32" ht="16.8" customHeight="1">
      <c r="A240" s="1077"/>
      <c r="B240" s="571" t="s">
        <v>818</v>
      </c>
      <c r="C240" s="572"/>
      <c r="D240" s="415" t="s">
        <v>142</v>
      </c>
      <c r="E240" s="474"/>
      <c r="F240" s="849"/>
      <c r="G240" s="850"/>
      <c r="H240" s="851"/>
      <c r="I240" s="852"/>
      <c r="J240" s="855"/>
      <c r="K240" s="628" t="s">
        <v>126</v>
      </c>
      <c r="L240" s="841"/>
      <c r="M240" s="843" t="s">
        <v>126</v>
      </c>
      <c r="N240" s="845"/>
      <c r="O240" s="847" t="s">
        <v>562</v>
      </c>
      <c r="P240" s="361"/>
      <c r="Q240" s="838"/>
      <c r="R240" s="362" t="s">
        <v>170</v>
      </c>
      <c r="S240" s="838"/>
      <c r="T240" s="362" t="s">
        <v>168</v>
      </c>
      <c r="U240" s="362" t="s">
        <v>184</v>
      </c>
      <c r="V240" s="838"/>
      <c r="W240" s="362" t="s">
        <v>170</v>
      </c>
      <c r="X240" s="838"/>
      <c r="Y240" s="362" t="s">
        <v>168</v>
      </c>
      <c r="Z240" s="362" t="s">
        <v>260</v>
      </c>
      <c r="AA240" s="362"/>
      <c r="AB240" s="362"/>
      <c r="AC240" s="363"/>
      <c r="AD240" s="10"/>
      <c r="AE240" s="31" t="str">
        <f>IF(COUNTA(F240,J240,L240,N240)&lt;&gt;4,"未入力","")</f>
        <v>未入力</v>
      </c>
      <c r="AF240" s="31" t="str">
        <f>IF(COUNTA(Q240,S240,V240,X240)&lt;&gt;4,"未入力","")</f>
        <v>未入力</v>
      </c>
    </row>
    <row r="241" spans="1:34" ht="16.8" customHeight="1">
      <c r="A241" s="1077"/>
      <c r="B241" s="417"/>
      <c r="C241" s="475"/>
      <c r="D241" s="417"/>
      <c r="E241" s="475"/>
      <c r="F241" s="840" t="s">
        <v>188</v>
      </c>
      <c r="G241" s="629"/>
      <c r="H241" s="853"/>
      <c r="I241" s="854"/>
      <c r="J241" s="856"/>
      <c r="K241" s="629"/>
      <c r="L241" s="842"/>
      <c r="M241" s="844"/>
      <c r="N241" s="846"/>
      <c r="O241" s="848"/>
      <c r="P241" s="367"/>
      <c r="Q241" s="839"/>
      <c r="R241" s="368"/>
      <c r="S241" s="839"/>
      <c r="T241" s="368"/>
      <c r="U241" s="368"/>
      <c r="V241" s="839"/>
      <c r="W241" s="368"/>
      <c r="X241" s="839"/>
      <c r="Y241" s="368"/>
      <c r="Z241" s="368"/>
      <c r="AA241" s="368"/>
      <c r="AB241" s="368"/>
      <c r="AC241" s="369"/>
      <c r="AD241" s="10"/>
      <c r="AE241" s="31"/>
      <c r="AF241" s="31"/>
    </row>
    <row r="242" spans="1:34" ht="16.8" customHeight="1">
      <c r="A242" s="1077"/>
      <c r="B242" s="571" t="s">
        <v>818</v>
      </c>
      <c r="C242" s="572"/>
      <c r="D242" s="415" t="s">
        <v>142</v>
      </c>
      <c r="E242" s="474"/>
      <c r="F242" s="849"/>
      <c r="G242" s="850"/>
      <c r="H242" s="851"/>
      <c r="I242" s="852"/>
      <c r="J242" s="855"/>
      <c r="K242" s="628" t="s">
        <v>126</v>
      </c>
      <c r="L242" s="841"/>
      <c r="M242" s="843" t="s">
        <v>126</v>
      </c>
      <c r="N242" s="845"/>
      <c r="O242" s="847" t="s">
        <v>562</v>
      </c>
      <c r="P242" s="361"/>
      <c r="Q242" s="838"/>
      <c r="R242" s="362" t="s">
        <v>170</v>
      </c>
      <c r="S242" s="838"/>
      <c r="T242" s="362" t="s">
        <v>168</v>
      </c>
      <c r="U242" s="362" t="s">
        <v>184</v>
      </c>
      <c r="V242" s="838"/>
      <c r="W242" s="362" t="s">
        <v>170</v>
      </c>
      <c r="X242" s="838"/>
      <c r="Y242" s="362" t="s">
        <v>168</v>
      </c>
      <c r="Z242" s="362" t="s">
        <v>260</v>
      </c>
      <c r="AA242" s="362"/>
      <c r="AB242" s="362"/>
      <c r="AC242" s="363"/>
      <c r="AD242" s="10"/>
      <c r="AE242" s="31" t="str">
        <f>IF(COUNTA(F242,J242,L242,N242)&lt;&gt;4,"未入力","")</f>
        <v>未入力</v>
      </c>
      <c r="AF242" s="31" t="str">
        <f>IF(COUNTA(Q242,S242,V242,X242)&lt;&gt;4,"未入力","")</f>
        <v>未入力</v>
      </c>
    </row>
    <row r="243" spans="1:34" ht="16.8" customHeight="1">
      <c r="A243" s="1077"/>
      <c r="B243" s="417"/>
      <c r="C243" s="475"/>
      <c r="D243" s="417"/>
      <c r="E243" s="475"/>
      <c r="F243" s="840" t="s">
        <v>188</v>
      </c>
      <c r="G243" s="629"/>
      <c r="H243" s="853"/>
      <c r="I243" s="854"/>
      <c r="J243" s="856"/>
      <c r="K243" s="629"/>
      <c r="L243" s="842"/>
      <c r="M243" s="844"/>
      <c r="N243" s="846"/>
      <c r="O243" s="848"/>
      <c r="P243" s="367"/>
      <c r="Q243" s="839"/>
      <c r="R243" s="368"/>
      <c r="S243" s="839"/>
      <c r="T243" s="368"/>
      <c r="U243" s="368"/>
      <c r="V243" s="839"/>
      <c r="W243" s="368"/>
      <c r="X243" s="839"/>
      <c r="Y243" s="368"/>
      <c r="Z243" s="368"/>
      <c r="AA243" s="368"/>
      <c r="AB243" s="368"/>
      <c r="AC243" s="369"/>
      <c r="AD243" s="10"/>
      <c r="AE243" s="31"/>
      <c r="AF243" s="31"/>
    </row>
    <row r="244" spans="1:34" ht="18" customHeight="1">
      <c r="A244" s="432" t="s">
        <v>684</v>
      </c>
      <c r="B244" s="432"/>
      <c r="C244" s="432"/>
      <c r="D244" s="432"/>
      <c r="E244" s="432"/>
      <c r="F244" s="432"/>
      <c r="G244" s="432"/>
      <c r="H244" s="432"/>
      <c r="I244" s="432"/>
      <c r="J244" s="432"/>
      <c r="K244" s="432"/>
      <c r="L244" s="432"/>
      <c r="M244" s="432"/>
      <c r="N244" s="432"/>
      <c r="O244" s="432"/>
      <c r="P244" s="432"/>
      <c r="Q244" s="432"/>
      <c r="R244" s="432"/>
      <c r="S244" s="432"/>
      <c r="T244" s="432"/>
      <c r="U244" s="432"/>
      <c r="V244" s="432"/>
      <c r="W244" s="432"/>
      <c r="X244" s="432"/>
      <c r="Y244" s="432"/>
      <c r="Z244" s="432"/>
      <c r="AA244" s="432"/>
      <c r="AB244" s="432"/>
      <c r="AC244" s="432"/>
      <c r="AD244" s="29"/>
      <c r="AE244" s="31"/>
      <c r="AF244" s="31"/>
    </row>
    <row r="245" spans="1:34" ht="18" customHeight="1">
      <c r="A245" s="432"/>
      <c r="B245" s="432"/>
      <c r="C245" s="432"/>
      <c r="D245" s="432"/>
      <c r="E245" s="432"/>
      <c r="F245" s="432"/>
      <c r="G245" s="432"/>
      <c r="H245" s="432"/>
      <c r="I245" s="432"/>
      <c r="J245" s="432"/>
      <c r="K245" s="432"/>
      <c r="L245" s="432"/>
      <c r="M245" s="432"/>
      <c r="N245" s="432"/>
      <c r="O245" s="432"/>
      <c r="P245" s="432"/>
      <c r="Q245" s="432"/>
      <c r="R245" s="432"/>
      <c r="S245" s="432"/>
      <c r="T245" s="432"/>
      <c r="U245" s="432"/>
      <c r="V245" s="432"/>
      <c r="W245" s="432"/>
      <c r="X245" s="432"/>
      <c r="Y245" s="432"/>
      <c r="Z245" s="432"/>
      <c r="AA245" s="432"/>
      <c r="AB245" s="432"/>
      <c r="AC245" s="432"/>
      <c r="AD245" s="29"/>
      <c r="AE245" s="31"/>
      <c r="AF245" s="31"/>
    </row>
    <row r="246" spans="1:34" ht="117.6" customHeight="1">
      <c r="A246" s="827" t="s">
        <v>685</v>
      </c>
      <c r="B246" s="827"/>
      <c r="C246" s="827"/>
      <c r="D246" s="827"/>
      <c r="E246" s="827"/>
      <c r="F246" s="827"/>
      <c r="G246" s="827"/>
      <c r="H246" s="827"/>
      <c r="I246" s="827"/>
      <c r="J246" s="827"/>
      <c r="K246" s="827"/>
      <c r="L246" s="827"/>
      <c r="M246" s="827"/>
      <c r="N246" s="827"/>
      <c r="O246" s="827"/>
      <c r="P246" s="827"/>
      <c r="Q246" s="827"/>
      <c r="R246" s="827"/>
      <c r="S246" s="827"/>
      <c r="T246" s="827"/>
      <c r="U246" s="827"/>
      <c r="V246" s="827"/>
      <c r="W246" s="827"/>
      <c r="X246" s="827"/>
      <c r="Y246" s="827"/>
      <c r="Z246" s="827"/>
      <c r="AA246" s="827"/>
      <c r="AB246" s="827"/>
      <c r="AC246" s="827"/>
      <c r="AD246" s="272"/>
      <c r="AE246" s="31"/>
      <c r="AF246" s="31"/>
    </row>
    <row r="247" spans="1:34" s="7" customFormat="1" ht="21" customHeight="1">
      <c r="A247" s="828" t="s">
        <v>140</v>
      </c>
      <c r="B247" s="829"/>
      <c r="C247" s="829"/>
      <c r="D247" s="829"/>
      <c r="E247" s="829"/>
      <c r="F247" s="829"/>
      <c r="G247" s="829"/>
      <c r="H247" s="829"/>
      <c r="I247" s="829"/>
      <c r="J247" s="829"/>
      <c r="K247" s="829"/>
      <c r="L247" s="829"/>
      <c r="M247" s="829"/>
      <c r="N247" s="829"/>
      <c r="O247" s="829"/>
      <c r="P247" s="829"/>
      <c r="Q247" s="829"/>
      <c r="R247" s="829"/>
      <c r="S247" s="829"/>
      <c r="T247" s="829"/>
      <c r="U247" s="829"/>
      <c r="V247" s="829"/>
      <c r="W247" s="829"/>
      <c r="X247" s="829"/>
      <c r="Y247" s="829"/>
      <c r="Z247" s="829"/>
      <c r="AA247" s="829"/>
      <c r="AB247" s="829"/>
      <c r="AC247" s="829"/>
      <c r="AD247" s="273"/>
      <c r="AE247" s="31"/>
      <c r="AF247" s="31"/>
      <c r="AH247" s="8"/>
    </row>
    <row r="248" spans="1:34" s="7" customFormat="1" ht="21.75" customHeight="1">
      <c r="A248" s="582" t="s">
        <v>467</v>
      </c>
      <c r="B248" s="582"/>
      <c r="C248" s="582"/>
      <c r="D248" s="582"/>
      <c r="E248" s="582"/>
      <c r="F248" s="582"/>
      <c r="G248" s="582"/>
      <c r="H248" s="582"/>
      <c r="I248" s="582"/>
      <c r="J248" s="582"/>
      <c r="K248" s="582"/>
      <c r="L248" s="582"/>
      <c r="M248" s="582"/>
      <c r="N248" s="582"/>
      <c r="O248" s="582"/>
      <c r="P248" s="582"/>
      <c r="Q248" s="582"/>
      <c r="R248" s="582"/>
      <c r="S248" s="582"/>
      <c r="T248" s="582"/>
      <c r="U248" s="582"/>
      <c r="V248" s="582"/>
      <c r="W248" s="582"/>
      <c r="X248" s="582"/>
      <c r="Y248" s="582"/>
      <c r="Z248" s="582"/>
      <c r="AA248" s="582"/>
      <c r="AB248" s="582"/>
      <c r="AC248" s="582"/>
      <c r="AD248" s="278"/>
      <c r="AE248" s="31"/>
      <c r="AF248" s="31"/>
    </row>
    <row r="249" spans="1:34" s="7" customFormat="1" ht="28.5" customHeight="1" thickBot="1">
      <c r="A249" s="644" t="s">
        <v>42</v>
      </c>
      <c r="B249" s="830" t="s">
        <v>154</v>
      </c>
      <c r="C249" s="831"/>
      <c r="D249" s="831"/>
      <c r="E249" s="831"/>
      <c r="F249" s="831"/>
      <c r="G249" s="831"/>
      <c r="H249" s="831"/>
      <c r="I249" s="831"/>
      <c r="J249" s="831"/>
      <c r="K249" s="76"/>
      <c r="L249" s="26"/>
      <c r="M249" s="26"/>
      <c r="N249" s="26"/>
      <c r="O249" s="26"/>
      <c r="P249" s="26"/>
      <c r="Q249" s="26"/>
      <c r="R249" s="26"/>
      <c r="S249" s="26"/>
      <c r="T249" s="26"/>
      <c r="U249" s="26"/>
      <c r="V249" s="26"/>
      <c r="W249" s="26"/>
      <c r="X249" s="26"/>
      <c r="Y249" s="26"/>
      <c r="Z249" s="26"/>
      <c r="AA249" s="26"/>
      <c r="AB249" s="26"/>
      <c r="AC249" s="27"/>
      <c r="AD249" s="29"/>
      <c r="AE249" s="72"/>
      <c r="AF249" s="72"/>
    </row>
    <row r="250" spans="1:34" s="7" customFormat="1" ht="21" customHeight="1">
      <c r="A250" s="645"/>
      <c r="B250" s="58"/>
      <c r="C250" s="697"/>
      <c r="D250" s="698"/>
      <c r="E250" s="698"/>
      <c r="F250" s="698"/>
      <c r="G250" s="814" t="s">
        <v>499</v>
      </c>
      <c r="H250" s="815"/>
      <c r="I250" s="814" t="s">
        <v>90</v>
      </c>
      <c r="J250" s="815"/>
      <c r="K250" s="815"/>
      <c r="L250" s="815"/>
      <c r="M250" s="816"/>
      <c r="N250" s="808" t="str">
        <f>A28</f>
        <v>令和7年10月1日の契約児童数</v>
      </c>
      <c r="O250" s="809"/>
      <c r="P250" s="810"/>
      <c r="Q250" s="814" t="s">
        <v>91</v>
      </c>
      <c r="R250" s="815"/>
      <c r="S250" s="815"/>
      <c r="T250" s="815"/>
      <c r="U250" s="815"/>
      <c r="V250" s="816"/>
      <c r="W250" s="42"/>
      <c r="AB250" s="8"/>
      <c r="AC250" s="77"/>
      <c r="AE250" s="72"/>
      <c r="AF250" s="72"/>
    </row>
    <row r="251" spans="1:34" s="7" customFormat="1" ht="21" customHeight="1" thickBot="1">
      <c r="A251" s="645"/>
      <c r="B251" s="58"/>
      <c r="C251" s="670"/>
      <c r="D251" s="671"/>
      <c r="E251" s="671"/>
      <c r="F251" s="671"/>
      <c r="G251" s="817"/>
      <c r="H251" s="818"/>
      <c r="I251" s="817"/>
      <c r="J251" s="818"/>
      <c r="K251" s="818"/>
      <c r="L251" s="818"/>
      <c r="M251" s="819"/>
      <c r="N251" s="811"/>
      <c r="O251" s="812"/>
      <c r="P251" s="813"/>
      <c r="Q251" s="817"/>
      <c r="R251" s="818"/>
      <c r="S251" s="818"/>
      <c r="T251" s="818"/>
      <c r="U251" s="818"/>
      <c r="V251" s="819"/>
      <c r="W251" s="42"/>
      <c r="AB251" s="8"/>
      <c r="AC251" s="77"/>
      <c r="AE251" s="72"/>
      <c r="AF251" s="72"/>
    </row>
    <row r="252" spans="1:34" s="7" customFormat="1" ht="21" customHeight="1">
      <c r="A252" s="645"/>
      <c r="B252" s="58"/>
      <c r="C252" s="820" t="s">
        <v>92</v>
      </c>
      <c r="D252" s="413"/>
      <c r="E252" s="413"/>
      <c r="F252" s="413"/>
      <c r="G252" s="802">
        <f>D27</f>
        <v>10</v>
      </c>
      <c r="H252" s="803"/>
      <c r="I252" s="820" t="s">
        <v>93</v>
      </c>
      <c r="J252" s="413"/>
      <c r="K252" s="78" t="s">
        <v>94</v>
      </c>
      <c r="L252" s="805">
        <f>ROUNDDOWN(G252/3,1)</f>
        <v>3.3</v>
      </c>
      <c r="M252" s="806"/>
      <c r="N252" s="821">
        <f>D29</f>
        <v>10</v>
      </c>
      <c r="O252" s="822"/>
      <c r="P252" s="823"/>
      <c r="Q252" s="820" t="s">
        <v>93</v>
      </c>
      <c r="R252" s="413"/>
      <c r="S252" s="78"/>
      <c r="T252" s="78" t="s">
        <v>94</v>
      </c>
      <c r="U252" s="805">
        <f>ROUNDDOWN(N252/3,1)</f>
        <v>3.3</v>
      </c>
      <c r="V252" s="806"/>
      <c r="W252" s="79"/>
      <c r="AB252" s="8"/>
      <c r="AC252" s="77"/>
      <c r="AE252" s="72"/>
      <c r="AF252" s="72"/>
    </row>
    <row r="253" spans="1:34" s="7" customFormat="1" ht="21" customHeight="1">
      <c r="A253" s="645"/>
      <c r="B253" s="58"/>
      <c r="C253" s="804" t="s">
        <v>95</v>
      </c>
      <c r="D253" s="447"/>
      <c r="E253" s="447"/>
      <c r="F253" s="447"/>
      <c r="G253" s="802">
        <f>H27+L27</f>
        <v>20</v>
      </c>
      <c r="H253" s="803"/>
      <c r="I253" s="804" t="s">
        <v>32</v>
      </c>
      <c r="J253" s="447"/>
      <c r="K253" s="80" t="s">
        <v>94</v>
      </c>
      <c r="L253" s="805">
        <f>ROUNDDOWN(G253/6,1)</f>
        <v>3.3</v>
      </c>
      <c r="M253" s="806"/>
      <c r="N253" s="802">
        <f>H29+L29</f>
        <v>14</v>
      </c>
      <c r="O253" s="807"/>
      <c r="P253" s="803"/>
      <c r="Q253" s="804" t="s">
        <v>32</v>
      </c>
      <c r="R253" s="447"/>
      <c r="S253" s="80"/>
      <c r="T253" s="80" t="s">
        <v>94</v>
      </c>
      <c r="U253" s="805">
        <f>ROUNDDOWN(N253/6,1)</f>
        <v>2.2999999999999998</v>
      </c>
      <c r="V253" s="806"/>
      <c r="W253" s="79"/>
      <c r="AB253" s="8"/>
      <c r="AC253" s="77"/>
      <c r="AE253" s="72"/>
      <c r="AF253" s="72"/>
    </row>
    <row r="254" spans="1:34" s="7" customFormat="1" ht="21" customHeight="1">
      <c r="A254" s="645"/>
      <c r="B254" s="58"/>
      <c r="C254" s="804" t="s">
        <v>96</v>
      </c>
      <c r="D254" s="447"/>
      <c r="E254" s="447"/>
      <c r="F254" s="447"/>
      <c r="G254" s="802">
        <f>Q27</f>
        <v>0</v>
      </c>
      <c r="H254" s="803"/>
      <c r="I254" s="804" t="s">
        <v>97</v>
      </c>
      <c r="J254" s="447"/>
      <c r="K254" s="80" t="s">
        <v>94</v>
      </c>
      <c r="L254" s="805">
        <f>ROUNDDOWN(G254/20,1)</f>
        <v>0</v>
      </c>
      <c r="M254" s="806"/>
      <c r="N254" s="802">
        <f>Q29</f>
        <v>0</v>
      </c>
      <c r="O254" s="807"/>
      <c r="P254" s="803"/>
      <c r="Q254" s="804" t="s">
        <v>97</v>
      </c>
      <c r="R254" s="447"/>
      <c r="S254" s="80"/>
      <c r="T254" s="80" t="s">
        <v>94</v>
      </c>
      <c r="U254" s="805">
        <f>ROUNDDOWN(N254/20,1)</f>
        <v>0</v>
      </c>
      <c r="V254" s="806"/>
      <c r="W254" s="79"/>
      <c r="AC254" s="77"/>
      <c r="AE254" s="72"/>
      <c r="AF254" s="72"/>
      <c r="AG254" s="7" t="s">
        <v>300</v>
      </c>
      <c r="AH254" s="8"/>
    </row>
    <row r="255" spans="1:34" s="7" customFormat="1" ht="21" customHeight="1" thickBot="1">
      <c r="A255" s="645"/>
      <c r="B255" s="58"/>
      <c r="C255" s="804" t="s">
        <v>33</v>
      </c>
      <c r="D255" s="447"/>
      <c r="E255" s="447"/>
      <c r="F255" s="447"/>
      <c r="G255" s="802">
        <f>V27</f>
        <v>5</v>
      </c>
      <c r="H255" s="803"/>
      <c r="I255" s="804" t="s">
        <v>34</v>
      </c>
      <c r="J255" s="447"/>
      <c r="K255" s="80" t="s">
        <v>94</v>
      </c>
      <c r="L255" s="805">
        <f>ROUNDDOWN(G255/30,1)</f>
        <v>0.1</v>
      </c>
      <c r="M255" s="806"/>
      <c r="N255" s="835">
        <f>V29</f>
        <v>2</v>
      </c>
      <c r="O255" s="836"/>
      <c r="P255" s="837"/>
      <c r="Q255" s="804" t="s">
        <v>34</v>
      </c>
      <c r="R255" s="447"/>
      <c r="S255" s="80"/>
      <c r="T255" s="80" t="s">
        <v>94</v>
      </c>
      <c r="U255" s="805">
        <f>ROUNDDOWN(N255/30,1)</f>
        <v>0</v>
      </c>
      <c r="V255" s="806"/>
      <c r="W255" s="79"/>
      <c r="AC255" s="77"/>
      <c r="AE255" s="72"/>
      <c r="AF255" s="72"/>
      <c r="AG255" s="7">
        <f>ROUNDUP(MAX(L256,U256)*0.6,0)</f>
        <v>5</v>
      </c>
      <c r="AH255" s="8"/>
    </row>
    <row r="256" spans="1:34" s="7" customFormat="1" ht="21" customHeight="1" thickBot="1">
      <c r="A256" s="645"/>
      <c r="B256" s="58"/>
      <c r="C256" s="797" t="s">
        <v>29</v>
      </c>
      <c r="D256" s="798"/>
      <c r="E256" s="798"/>
      <c r="F256" s="798"/>
      <c r="G256" s="832">
        <f>SUM(G252:H255)</f>
        <v>35</v>
      </c>
      <c r="H256" s="801"/>
      <c r="I256" s="833" t="s">
        <v>130</v>
      </c>
      <c r="J256" s="834"/>
      <c r="K256" s="834"/>
      <c r="L256" s="800">
        <f>ROUND(SUM(L252:M255),0)</f>
        <v>7</v>
      </c>
      <c r="M256" s="801"/>
      <c r="N256" s="832">
        <f>SUM(N252:P255)</f>
        <v>26</v>
      </c>
      <c r="O256" s="800"/>
      <c r="P256" s="801"/>
      <c r="Q256" s="833" t="s">
        <v>131</v>
      </c>
      <c r="R256" s="834"/>
      <c r="S256" s="834"/>
      <c r="T256" s="834"/>
      <c r="U256" s="800">
        <f>ROUND(SUM(U252:V255),0)</f>
        <v>6</v>
      </c>
      <c r="V256" s="801"/>
      <c r="AC256" s="77"/>
      <c r="AE256" s="72"/>
      <c r="AF256" s="72"/>
      <c r="AH256" s="8"/>
    </row>
    <row r="257" spans="1:34" s="7" customFormat="1" ht="21" customHeight="1">
      <c r="A257" s="645"/>
      <c r="B257" s="58"/>
      <c r="C257" s="788" t="s">
        <v>546</v>
      </c>
      <c r="D257" s="789"/>
      <c r="E257" s="789"/>
      <c r="F257" s="790"/>
      <c r="G257" s="791">
        <f>IF(G256&lt;=90,1,0)</f>
        <v>1</v>
      </c>
      <c r="H257" s="792"/>
      <c r="I257" s="792"/>
      <c r="J257" s="792"/>
      <c r="K257" s="792"/>
      <c r="L257" s="792"/>
      <c r="M257" s="793"/>
      <c r="N257" s="791">
        <f>G257</f>
        <v>1</v>
      </c>
      <c r="O257" s="792"/>
      <c r="P257" s="792"/>
      <c r="Q257" s="792"/>
      <c r="R257" s="792"/>
      <c r="S257" s="792"/>
      <c r="T257" s="792"/>
      <c r="U257" s="792"/>
      <c r="V257" s="793"/>
      <c r="AC257" s="77"/>
      <c r="AE257" s="72"/>
      <c r="AF257" s="72"/>
      <c r="AH257" s="81"/>
    </row>
    <row r="258" spans="1:34" s="7" customFormat="1" ht="13.95" customHeight="1" thickBot="1">
      <c r="A258" s="645"/>
      <c r="B258" s="58"/>
      <c r="C258" s="788"/>
      <c r="D258" s="789"/>
      <c r="E258" s="789"/>
      <c r="F258" s="790"/>
      <c r="G258" s="794"/>
      <c r="H258" s="795"/>
      <c r="I258" s="795"/>
      <c r="J258" s="795"/>
      <c r="K258" s="795"/>
      <c r="L258" s="795"/>
      <c r="M258" s="796"/>
      <c r="N258" s="794"/>
      <c r="O258" s="795"/>
      <c r="P258" s="795"/>
      <c r="Q258" s="795"/>
      <c r="R258" s="795"/>
      <c r="S258" s="795"/>
      <c r="T258" s="795"/>
      <c r="U258" s="795"/>
      <c r="V258" s="796"/>
      <c r="AC258" s="77"/>
      <c r="AE258" s="72"/>
      <c r="AF258" s="72"/>
      <c r="AH258" s="8"/>
    </row>
    <row r="259" spans="1:34" s="7" customFormat="1" ht="21" customHeight="1" thickBot="1">
      <c r="A259" s="645"/>
      <c r="B259" s="58"/>
      <c r="C259" s="797" t="s">
        <v>37</v>
      </c>
      <c r="D259" s="798"/>
      <c r="E259" s="798"/>
      <c r="F259" s="799"/>
      <c r="G259" s="797" t="s">
        <v>547</v>
      </c>
      <c r="H259" s="798"/>
      <c r="I259" s="798"/>
      <c r="J259" s="798"/>
      <c r="K259" s="798"/>
      <c r="L259" s="800">
        <f>L256+G257</f>
        <v>8</v>
      </c>
      <c r="M259" s="801"/>
      <c r="N259" s="797" t="s">
        <v>548</v>
      </c>
      <c r="O259" s="798"/>
      <c r="P259" s="798"/>
      <c r="Q259" s="798"/>
      <c r="R259" s="798"/>
      <c r="S259" s="798"/>
      <c r="T259" s="798"/>
      <c r="U259" s="800">
        <f>U256+N257</f>
        <v>7</v>
      </c>
      <c r="V259" s="801"/>
      <c r="AC259" s="77"/>
      <c r="AE259" s="72"/>
      <c r="AF259" s="72"/>
      <c r="AH259" s="8"/>
    </row>
    <row r="260" spans="1:34" s="7" customFormat="1" ht="21" customHeight="1">
      <c r="A260" s="645"/>
      <c r="B260" s="58"/>
      <c r="C260" s="19" t="s">
        <v>666</v>
      </c>
      <c r="D260" s="84"/>
      <c r="E260" s="84"/>
      <c r="F260" s="84"/>
      <c r="G260" s="84"/>
      <c r="H260" s="84"/>
      <c r="I260" s="84"/>
      <c r="J260" s="84"/>
      <c r="K260" s="84"/>
      <c r="L260" s="181"/>
      <c r="M260" s="181"/>
      <c r="N260" s="84"/>
      <c r="O260" s="84"/>
      <c r="P260" s="84"/>
      <c r="Q260" s="84"/>
      <c r="R260" s="84"/>
      <c r="S260" s="84"/>
      <c r="T260" s="84"/>
      <c r="U260" s="181"/>
      <c r="V260" s="181"/>
      <c r="AC260" s="77"/>
      <c r="AE260" s="72"/>
      <c r="AF260" s="72"/>
      <c r="AH260" s="8"/>
    </row>
    <row r="261" spans="1:34" s="7" customFormat="1" ht="13.95" customHeight="1">
      <c r="A261" s="645"/>
      <c r="B261" s="58"/>
      <c r="C261" s="82"/>
      <c r="D261" s="83"/>
      <c r="E261" s="83"/>
      <c r="F261" s="83"/>
      <c r="G261" s="83"/>
      <c r="H261" s="83"/>
      <c r="I261" s="83"/>
      <c r="J261" s="83"/>
      <c r="K261" s="83"/>
      <c r="L261" s="83"/>
      <c r="M261" s="83"/>
      <c r="N261" s="83"/>
      <c r="O261" s="83"/>
      <c r="P261" s="83"/>
      <c r="Q261" s="83"/>
      <c r="R261" s="83"/>
      <c r="S261" s="83"/>
      <c r="T261" s="83"/>
      <c r="U261" s="83"/>
      <c r="V261" s="83"/>
      <c r="W261" s="84"/>
      <c r="X261" s="85"/>
      <c r="Y261" s="84"/>
      <c r="Z261" s="84"/>
      <c r="AA261" s="84"/>
      <c r="AC261" s="77"/>
      <c r="AE261" s="72"/>
      <c r="AF261" s="72"/>
    </row>
    <row r="262" spans="1:34" s="7" customFormat="1" ht="13.95" customHeight="1" thickBot="1">
      <c r="A262" s="645"/>
      <c r="B262" s="58"/>
      <c r="C262" s="82"/>
      <c r="D262" s="83"/>
      <c r="E262" s="83"/>
      <c r="F262" s="83"/>
      <c r="G262" s="83"/>
      <c r="H262" s="83"/>
      <c r="I262" s="83"/>
      <c r="J262" s="83"/>
      <c r="K262" s="83"/>
      <c r="L262" s="83"/>
      <c r="M262" s="83"/>
      <c r="N262" s="83"/>
      <c r="O262" s="83"/>
      <c r="P262" s="83"/>
      <c r="Q262" s="83"/>
      <c r="R262" s="83"/>
      <c r="S262" s="83"/>
      <c r="T262" s="83"/>
      <c r="U262" s="83"/>
      <c r="V262" s="83"/>
      <c r="W262" s="84"/>
      <c r="X262" s="85"/>
      <c r="Y262" s="84"/>
      <c r="Z262" s="84"/>
      <c r="AA262" s="84"/>
      <c r="AC262" s="77"/>
      <c r="AE262" s="72"/>
      <c r="AF262" s="72"/>
    </row>
    <row r="263" spans="1:34" s="7" customFormat="1" ht="17.399999999999999" customHeight="1" thickBot="1">
      <c r="A263" s="645"/>
      <c r="B263" s="58"/>
      <c r="C263" s="82"/>
      <c r="D263" s="83"/>
      <c r="E263" s="740" t="s">
        <v>459</v>
      </c>
      <c r="F263" s="741"/>
      <c r="G263" s="741"/>
      <c r="H263" s="741"/>
      <c r="I263" s="742"/>
      <c r="J263" s="86"/>
      <c r="K263" s="83"/>
      <c r="L263" s="83"/>
      <c r="M263" s="87"/>
      <c r="N263" s="87"/>
      <c r="O263" s="87"/>
      <c r="P263" s="87"/>
      <c r="Q263" s="87"/>
      <c r="R263" s="87"/>
      <c r="S263" s="83"/>
      <c r="T263" s="83"/>
      <c r="Y263" s="751" t="str">
        <f>IF(T269="在籍数","保育従事職員の
配置基準（例外）",IF(T269="定員数","保育従事職員の
配置基準
（原則＝左と同じ）","左下の水色セル
未入力"))</f>
        <v>保育従事職員の
配置基準
（原則＝左と同じ）</v>
      </c>
      <c r="Z263" s="752"/>
      <c r="AA263" s="752"/>
      <c r="AB263" s="752"/>
      <c r="AC263" s="753"/>
      <c r="AD263" s="279"/>
      <c r="AE263" s="72"/>
      <c r="AF263" s="72"/>
    </row>
    <row r="264" spans="1:34" s="7" customFormat="1" ht="13.95" customHeight="1">
      <c r="A264" s="645"/>
      <c r="B264" s="58"/>
      <c r="C264" s="82"/>
      <c r="D264" s="83"/>
      <c r="E264" s="743"/>
      <c r="F264" s="744"/>
      <c r="G264" s="744"/>
      <c r="H264" s="744"/>
      <c r="I264" s="745"/>
      <c r="J264" s="86"/>
      <c r="K264" s="83"/>
      <c r="L264" s="83"/>
      <c r="M264" s="760" t="s">
        <v>717</v>
      </c>
      <c r="N264" s="761"/>
      <c r="O264" s="761"/>
      <c r="P264" s="761"/>
      <c r="Q264" s="761"/>
      <c r="R264" s="761"/>
      <c r="S264" s="761"/>
      <c r="T264" s="761"/>
      <c r="U264" s="762"/>
      <c r="Y264" s="754"/>
      <c r="Z264" s="755"/>
      <c r="AA264" s="755"/>
      <c r="AB264" s="755"/>
      <c r="AC264" s="756"/>
      <c r="AD264" s="279"/>
      <c r="AE264" s="72"/>
      <c r="AF264" s="72"/>
    </row>
    <row r="265" spans="1:34" s="7" customFormat="1" ht="28.95" customHeight="1" thickBot="1">
      <c r="A265" s="645"/>
      <c r="B265" s="58"/>
      <c r="C265" s="82"/>
      <c r="D265" s="83"/>
      <c r="E265" s="748"/>
      <c r="F265" s="749"/>
      <c r="G265" s="749"/>
      <c r="H265" s="749"/>
      <c r="I265" s="750"/>
      <c r="J265" s="88"/>
      <c r="K265" s="83"/>
      <c r="L265" s="83"/>
      <c r="M265" s="763"/>
      <c r="N265" s="764"/>
      <c r="O265" s="764"/>
      <c r="P265" s="764"/>
      <c r="Q265" s="764"/>
      <c r="R265" s="764"/>
      <c r="S265" s="764"/>
      <c r="T265" s="764"/>
      <c r="U265" s="765"/>
      <c r="Y265" s="757"/>
      <c r="Z265" s="758"/>
      <c r="AA265" s="758"/>
      <c r="AB265" s="758"/>
      <c r="AC265" s="759"/>
      <c r="AD265" s="279"/>
      <c r="AE265" s="72"/>
      <c r="AF265" s="72"/>
      <c r="AH265" s="7" t="s">
        <v>585</v>
      </c>
    </row>
    <row r="266" spans="1:34" s="7" customFormat="1" ht="21" customHeight="1">
      <c r="A266" s="645"/>
      <c r="B266" s="58"/>
      <c r="C266" s="82"/>
      <c r="D266" s="83"/>
      <c r="E266" s="769">
        <f>IF(L259&lt;U259,U259,L259)</f>
        <v>8</v>
      </c>
      <c r="F266" s="770"/>
      <c r="G266" s="770"/>
      <c r="H266" s="770"/>
      <c r="I266" s="771"/>
      <c r="J266" s="88"/>
      <c r="K266" s="83"/>
      <c r="L266" s="83"/>
      <c r="M266" s="763"/>
      <c r="N266" s="764"/>
      <c r="O266" s="764"/>
      <c r="P266" s="764"/>
      <c r="Q266" s="764"/>
      <c r="R266" s="764"/>
      <c r="S266" s="764"/>
      <c r="T266" s="764"/>
      <c r="U266" s="765"/>
      <c r="Y266" s="772">
        <f>IF(T269="在籍数",U259,E266)</f>
        <v>8</v>
      </c>
      <c r="Z266" s="773"/>
      <c r="AA266" s="773"/>
      <c r="AB266" s="773"/>
      <c r="AC266" s="774"/>
      <c r="AD266" s="280"/>
      <c r="AE266" s="72"/>
      <c r="AF266" s="72"/>
      <c r="AH266" s="7" t="s">
        <v>586</v>
      </c>
    </row>
    <row r="267" spans="1:34" s="7" customFormat="1" ht="13.95" customHeight="1">
      <c r="A267" s="645"/>
      <c r="B267" s="58"/>
      <c r="C267" s="82"/>
      <c r="D267" s="83"/>
      <c r="E267" s="769"/>
      <c r="F267" s="770"/>
      <c r="G267" s="770"/>
      <c r="H267" s="770"/>
      <c r="I267" s="771"/>
      <c r="J267" s="89"/>
      <c r="K267" s="83"/>
      <c r="L267" s="83"/>
      <c r="M267" s="763"/>
      <c r="N267" s="764"/>
      <c r="O267" s="764"/>
      <c r="P267" s="764"/>
      <c r="Q267" s="764"/>
      <c r="R267" s="764"/>
      <c r="S267" s="764"/>
      <c r="T267" s="764"/>
      <c r="U267" s="765"/>
      <c r="Y267" s="772"/>
      <c r="Z267" s="773"/>
      <c r="AA267" s="773"/>
      <c r="AB267" s="773"/>
      <c r="AC267" s="774"/>
      <c r="AD267" s="280"/>
      <c r="AE267" s="190" t="str">
        <f>IF(COUNTIF(T269,"")&gt;=1,"水色セル未入力","")</f>
        <v/>
      </c>
      <c r="AF267" s="72"/>
    </row>
    <row r="268" spans="1:34" s="7" customFormat="1" ht="13.95" customHeight="1" thickBot="1">
      <c r="A268" s="645"/>
      <c r="B268" s="58"/>
      <c r="C268" s="82"/>
      <c r="D268" s="83"/>
      <c r="E268" s="775" t="s">
        <v>191</v>
      </c>
      <c r="F268" s="776"/>
      <c r="G268" s="776"/>
      <c r="H268" s="776"/>
      <c r="I268" s="777"/>
      <c r="J268" s="90"/>
      <c r="K268" s="83"/>
      <c r="L268" s="83"/>
      <c r="M268" s="766"/>
      <c r="N268" s="767"/>
      <c r="O268" s="767"/>
      <c r="P268" s="767"/>
      <c r="Q268" s="767"/>
      <c r="R268" s="767"/>
      <c r="S268" s="767"/>
      <c r="T268" s="767"/>
      <c r="U268" s="768"/>
      <c r="Y268" s="778" t="str">
        <f>IF(T269="在籍数","（在籍数（④）による算定）",E268)</f>
        <v>（③と④とを比較して多い方）</v>
      </c>
      <c r="Z268" s="779"/>
      <c r="AA268" s="779"/>
      <c r="AB268" s="779"/>
      <c r="AC268" s="780"/>
      <c r="AD268" s="281"/>
      <c r="AE268" s="72"/>
      <c r="AF268" s="72"/>
    </row>
    <row r="269" spans="1:34" s="7" customFormat="1" ht="13.95" customHeight="1" thickBot="1">
      <c r="A269" s="645"/>
      <c r="B269" s="58"/>
      <c r="C269" s="82"/>
      <c r="D269" s="83"/>
      <c r="E269" s="781" t="s">
        <v>4</v>
      </c>
      <c r="F269" s="782"/>
      <c r="G269" s="782"/>
      <c r="H269" s="782"/>
      <c r="I269" s="783"/>
      <c r="J269" s="83"/>
      <c r="K269" s="83"/>
      <c r="L269" s="83"/>
      <c r="M269" s="87"/>
      <c r="N269" s="87"/>
      <c r="O269" s="87"/>
      <c r="P269" s="87"/>
      <c r="Q269" s="87"/>
      <c r="R269" s="87"/>
      <c r="S269" s="83"/>
      <c r="T269" s="784" t="s">
        <v>585</v>
      </c>
      <c r="U269" s="785"/>
      <c r="Y269" s="824" t="str">
        <f>IF(T269="はい","　　　　　…　⑤",E269)</f>
        <v>　　　　　…　⑤</v>
      </c>
      <c r="Z269" s="825"/>
      <c r="AA269" s="825"/>
      <c r="AB269" s="825"/>
      <c r="AC269" s="826"/>
      <c r="AD269" s="282"/>
      <c r="AE269" s="72"/>
      <c r="AF269" s="72"/>
      <c r="AH269" s="8"/>
    </row>
    <row r="270" spans="1:34" s="7" customFormat="1" ht="26.25" customHeight="1">
      <c r="A270" s="645"/>
      <c r="B270" s="58"/>
      <c r="C270" s="82"/>
      <c r="D270" s="83"/>
      <c r="E270" s="83"/>
      <c r="F270" s="83"/>
      <c r="G270" s="83"/>
      <c r="H270" s="83"/>
      <c r="I270" s="83"/>
      <c r="J270" s="83"/>
      <c r="K270" s="83"/>
      <c r="L270" s="83"/>
      <c r="M270" s="83"/>
      <c r="N270" s="83"/>
      <c r="O270" s="83"/>
      <c r="P270" s="83"/>
      <c r="Q270" s="83"/>
      <c r="R270" s="83"/>
      <c r="S270" s="83"/>
      <c r="T270" s="786"/>
      <c r="U270" s="787"/>
      <c r="V270" s="83"/>
      <c r="W270" s="84"/>
      <c r="X270" s="85"/>
      <c r="Z270" s="8"/>
      <c r="AC270" s="91"/>
      <c r="AE270" s="72"/>
      <c r="AF270" s="72"/>
      <c r="AH270" s="8"/>
    </row>
    <row r="271" spans="1:34" s="7" customFormat="1" ht="26.25" customHeight="1">
      <c r="A271" s="645"/>
      <c r="B271" s="58"/>
      <c r="C271" s="82"/>
      <c r="D271" s="83"/>
      <c r="E271" s="83"/>
      <c r="F271" s="83"/>
      <c r="G271" s="83"/>
      <c r="H271" s="83"/>
      <c r="I271" s="83"/>
      <c r="J271" s="83"/>
      <c r="K271" s="83"/>
      <c r="L271" s="83"/>
      <c r="M271" s="83"/>
      <c r="N271" s="83"/>
      <c r="O271" s="83"/>
      <c r="P271" s="83"/>
      <c r="Q271" s="83"/>
      <c r="R271" s="83"/>
      <c r="S271" s="83"/>
      <c r="T271" s="83"/>
      <c r="U271" s="83"/>
      <c r="V271" s="83"/>
      <c r="W271" s="84"/>
      <c r="X271" s="85"/>
      <c r="Y271" s="84"/>
      <c r="Z271" s="84"/>
      <c r="AA271" s="84"/>
      <c r="AC271" s="77"/>
      <c r="AE271" s="72"/>
      <c r="AF271" s="72"/>
      <c r="AH271" s="8"/>
    </row>
    <row r="272" spans="1:34" s="7" customFormat="1" ht="26.25" customHeight="1">
      <c r="A272" s="645"/>
      <c r="B272" s="535" t="str">
        <f>"　２　保育従事職員の配置状況（"&amp;AC4&amp;"現在、在籍する職員の内訳を記入してください。）"</f>
        <v>　２　保育従事職員の配置状況（令和7年10月1日現在、在籍する職員の内訳を記入してください。）</v>
      </c>
      <c r="C272" s="536"/>
      <c r="D272" s="536"/>
      <c r="E272" s="536"/>
      <c r="F272" s="536"/>
      <c r="G272" s="536"/>
      <c r="H272" s="536"/>
      <c r="I272" s="536"/>
      <c r="J272" s="536"/>
      <c r="K272" s="536"/>
      <c r="L272" s="536"/>
      <c r="M272" s="536"/>
      <c r="N272" s="536"/>
      <c r="O272" s="536"/>
      <c r="P272" s="536"/>
      <c r="Q272" s="536"/>
      <c r="R272" s="536"/>
      <c r="S272" s="536"/>
      <c r="T272" s="536"/>
      <c r="U272" s="536"/>
      <c r="V272" s="536"/>
      <c r="W272" s="536"/>
      <c r="X272" s="536"/>
      <c r="Y272" s="536"/>
      <c r="Z272" s="536"/>
      <c r="AA272" s="536"/>
      <c r="AB272" s="536"/>
      <c r="AC272" s="77"/>
      <c r="AE272" s="72"/>
      <c r="AF272" s="72"/>
      <c r="AH272" s="8"/>
    </row>
    <row r="273" spans="1:36" s="7" customFormat="1" ht="26.25" customHeight="1">
      <c r="A273" s="645"/>
      <c r="B273" s="92"/>
      <c r="C273" s="538" t="s">
        <v>576</v>
      </c>
      <c r="D273" s="538"/>
      <c r="E273" s="538"/>
      <c r="F273" s="538"/>
      <c r="G273" s="538"/>
      <c r="H273" s="538"/>
      <c r="I273" s="538"/>
      <c r="J273" s="538"/>
      <c r="K273" s="538"/>
      <c r="L273" s="538"/>
      <c r="M273" s="538"/>
      <c r="N273" s="538"/>
      <c r="O273" s="538"/>
      <c r="P273" s="538"/>
      <c r="Q273" s="538"/>
      <c r="R273" s="538"/>
      <c r="S273" s="538"/>
      <c r="T273" s="538"/>
      <c r="U273" s="538"/>
      <c r="V273" s="538"/>
      <c r="W273" s="538"/>
      <c r="X273" s="538"/>
      <c r="Y273" s="538"/>
      <c r="Z273" s="538"/>
      <c r="AA273" s="538"/>
      <c r="AB273" s="538"/>
      <c r="AC273" s="77"/>
      <c r="AE273" s="72"/>
      <c r="AF273" s="72"/>
      <c r="AH273" s="8"/>
    </row>
    <row r="274" spans="1:36" s="7" customFormat="1" ht="26.25" customHeight="1">
      <c r="A274" s="645"/>
      <c r="B274" s="92"/>
      <c r="C274" s="93"/>
      <c r="D274" s="93"/>
      <c r="E274" s="538" t="s">
        <v>686</v>
      </c>
      <c r="F274" s="538"/>
      <c r="G274" s="538"/>
      <c r="H274" s="538"/>
      <c r="I274" s="538"/>
      <c r="J274" s="538"/>
      <c r="K274" s="538"/>
      <c r="L274" s="538"/>
      <c r="M274" s="538"/>
      <c r="N274" s="538"/>
      <c r="O274" s="538"/>
      <c r="P274" s="538"/>
      <c r="Q274" s="538"/>
      <c r="R274" s="538"/>
      <c r="S274" s="538"/>
      <c r="T274" s="538"/>
      <c r="U274" s="538"/>
      <c r="V274" s="538"/>
      <c r="W274" s="538"/>
      <c r="X274" s="538"/>
      <c r="Y274" s="538"/>
      <c r="Z274" s="538"/>
      <c r="AA274" s="538"/>
      <c r="AB274" s="538"/>
      <c r="AC274" s="77"/>
      <c r="AE274" s="72"/>
      <c r="AF274" s="72"/>
      <c r="AH274" s="8"/>
    </row>
    <row r="275" spans="1:36" s="7" customFormat="1" ht="36" customHeight="1">
      <c r="A275" s="645"/>
      <c r="B275" s="92"/>
      <c r="C275" s="93"/>
      <c r="D275" s="93"/>
      <c r="E275" s="538" t="s">
        <v>387</v>
      </c>
      <c r="F275" s="538"/>
      <c r="G275" s="538"/>
      <c r="H275" s="538"/>
      <c r="I275" s="538"/>
      <c r="J275" s="538"/>
      <c r="K275" s="538"/>
      <c r="L275" s="538"/>
      <c r="M275" s="538"/>
      <c r="N275" s="538"/>
      <c r="O275" s="538"/>
      <c r="P275" s="538"/>
      <c r="Q275" s="538"/>
      <c r="R275" s="538"/>
      <c r="S275" s="538"/>
      <c r="T275" s="538"/>
      <c r="U275" s="538"/>
      <c r="V275" s="538"/>
      <c r="W275" s="538"/>
      <c r="X275" s="538"/>
      <c r="Y275" s="538"/>
      <c r="Z275" s="538"/>
      <c r="AA275" s="538"/>
      <c r="AB275" s="538"/>
      <c r="AC275" s="77"/>
      <c r="AE275" s="72"/>
      <c r="AF275" s="72"/>
      <c r="AH275" s="8"/>
    </row>
    <row r="276" spans="1:36" s="7" customFormat="1" ht="30" customHeight="1">
      <c r="A276" s="645"/>
      <c r="B276" s="92"/>
      <c r="C276" s="726" t="s">
        <v>563</v>
      </c>
      <c r="D276" s="726"/>
      <c r="E276" s="726"/>
      <c r="F276" s="726"/>
      <c r="G276" s="726"/>
      <c r="H276" s="726"/>
      <c r="I276" s="726"/>
      <c r="J276" s="726"/>
      <c r="K276" s="726"/>
      <c r="L276" s="726"/>
      <c r="M276" s="726"/>
      <c r="N276" s="726"/>
      <c r="O276" s="726"/>
      <c r="P276" s="726"/>
      <c r="Q276" s="726"/>
      <c r="R276" s="726"/>
      <c r="S276" s="726"/>
      <c r="T276" s="726"/>
      <c r="U276" s="726"/>
      <c r="V276" s="726"/>
      <c r="W276" s="726"/>
      <c r="X276" s="726"/>
      <c r="Y276" s="726"/>
      <c r="Z276" s="726"/>
      <c r="AA276" s="726"/>
      <c r="AB276" s="726"/>
      <c r="AC276" s="77"/>
      <c r="AE276" s="72"/>
      <c r="AF276" s="72"/>
      <c r="AH276" s="8"/>
    </row>
    <row r="277" spans="1:36" s="7" customFormat="1" ht="15" customHeight="1" thickBot="1">
      <c r="A277" s="645"/>
      <c r="B277" s="94" t="s">
        <v>152</v>
      </c>
      <c r="C277" s="726"/>
      <c r="D277" s="726"/>
      <c r="E277" s="726"/>
      <c r="F277" s="726"/>
      <c r="G277" s="726"/>
      <c r="H277" s="726"/>
      <c r="I277" s="726"/>
      <c r="J277" s="726"/>
      <c r="K277" s="726"/>
      <c r="L277" s="726"/>
      <c r="M277" s="726"/>
      <c r="N277" s="726"/>
      <c r="O277" s="726"/>
      <c r="P277" s="726"/>
      <c r="Q277" s="726"/>
      <c r="R277" s="726"/>
      <c r="S277" s="726"/>
      <c r="T277" s="726"/>
      <c r="U277" s="726"/>
      <c r="V277" s="726"/>
      <c r="W277" s="726"/>
      <c r="X277" s="726"/>
      <c r="Y277" s="726"/>
      <c r="Z277" s="726"/>
      <c r="AA277" s="726"/>
      <c r="AB277" s="726"/>
      <c r="AC277" s="77"/>
      <c r="AE277" s="72"/>
      <c r="AF277" s="72"/>
      <c r="AH277" s="8"/>
    </row>
    <row r="278" spans="1:36" s="7" customFormat="1" ht="15" customHeight="1">
      <c r="A278" s="645"/>
      <c r="B278" s="58"/>
      <c r="C278" s="727"/>
      <c r="D278" s="728"/>
      <c r="E278" s="728"/>
      <c r="F278" s="729"/>
      <c r="G278" s="736" t="s">
        <v>373</v>
      </c>
      <c r="H278" s="698"/>
      <c r="I278" s="698"/>
      <c r="J278" s="698"/>
      <c r="K278" s="698"/>
      <c r="L278" s="698"/>
      <c r="M278" s="698"/>
      <c r="N278" s="699"/>
      <c r="O278" s="651" t="s">
        <v>379</v>
      </c>
      <c r="P278" s="700"/>
      <c r="Q278" s="700"/>
      <c r="R278" s="701"/>
      <c r="S278" s="651" t="s">
        <v>378</v>
      </c>
      <c r="T278" s="700"/>
      <c r="U278" s="701"/>
      <c r="V278" s="704" t="s">
        <v>500</v>
      </c>
      <c r="W278" s="704"/>
      <c r="X278" s="705"/>
      <c r="Y278" s="86"/>
      <c r="Z278" s="740" t="s">
        <v>664</v>
      </c>
      <c r="AA278" s="741"/>
      <c r="AB278" s="741"/>
      <c r="AC278" s="742"/>
      <c r="AD278" s="283"/>
      <c r="AE278" s="72"/>
      <c r="AF278" s="72"/>
      <c r="AH278" s="8"/>
    </row>
    <row r="279" spans="1:36" s="7" customFormat="1" ht="26.25" customHeight="1">
      <c r="A279" s="645"/>
      <c r="B279" s="58"/>
      <c r="C279" s="730"/>
      <c r="D279" s="731"/>
      <c r="E279" s="731"/>
      <c r="F279" s="732"/>
      <c r="G279" s="746" t="s">
        <v>381</v>
      </c>
      <c r="H279" s="746"/>
      <c r="I279" s="715" t="s">
        <v>374</v>
      </c>
      <c r="J279" s="747"/>
      <c r="K279" s="712" t="s">
        <v>375</v>
      </c>
      <c r="L279" s="628"/>
      <c r="M279" s="715" t="s">
        <v>216</v>
      </c>
      <c r="N279" s="716"/>
      <c r="O279" s="718" t="s">
        <v>146</v>
      </c>
      <c r="P279" s="366"/>
      <c r="Q279" s="720" t="s">
        <v>380</v>
      </c>
      <c r="R279" s="721"/>
      <c r="S279" s="672"/>
      <c r="T279" s="468"/>
      <c r="U279" s="737"/>
      <c r="V279" s="738"/>
      <c r="W279" s="738"/>
      <c r="X279" s="739"/>
      <c r="Y279" s="86"/>
      <c r="Z279" s="743"/>
      <c r="AA279" s="744"/>
      <c r="AB279" s="744"/>
      <c r="AC279" s="745"/>
      <c r="AD279" s="283"/>
      <c r="AE279" s="72"/>
      <c r="AF279" s="72"/>
      <c r="AH279" s="8"/>
    </row>
    <row r="280" spans="1:36" s="7" customFormat="1" ht="19.5" customHeight="1" thickBot="1">
      <c r="A280" s="645"/>
      <c r="B280" s="58"/>
      <c r="C280" s="733"/>
      <c r="D280" s="734"/>
      <c r="E280" s="734"/>
      <c r="F280" s="735"/>
      <c r="G280" s="746"/>
      <c r="H280" s="746"/>
      <c r="I280" s="676"/>
      <c r="J280" s="677"/>
      <c r="K280" s="713"/>
      <c r="L280" s="714"/>
      <c r="M280" s="676"/>
      <c r="N280" s="717"/>
      <c r="O280" s="670"/>
      <c r="P280" s="719"/>
      <c r="Q280" s="722"/>
      <c r="R280" s="723"/>
      <c r="S280" s="672"/>
      <c r="T280" s="468"/>
      <c r="U280" s="737"/>
      <c r="V280" s="738"/>
      <c r="W280" s="738"/>
      <c r="X280" s="739"/>
      <c r="Y280" s="86"/>
      <c r="Z280" s="743"/>
      <c r="AA280" s="744"/>
      <c r="AB280" s="744"/>
      <c r="AC280" s="745"/>
      <c r="AD280" s="283"/>
      <c r="AE280" s="72"/>
      <c r="AF280" s="72"/>
      <c r="AH280" s="8"/>
    </row>
    <row r="281" spans="1:36" s="7" customFormat="1" ht="28.5" customHeight="1" thickBot="1">
      <c r="A281" s="645"/>
      <c r="B281" s="58"/>
      <c r="C281" s="683" t="s">
        <v>43</v>
      </c>
      <c r="D281" s="684"/>
      <c r="E281" s="724" t="s">
        <v>384</v>
      </c>
      <c r="F281" s="725"/>
      <c r="G281" s="96">
        <f>I281+K281+M281</f>
        <v>6</v>
      </c>
      <c r="H281" s="95" t="s">
        <v>76</v>
      </c>
      <c r="I281" s="171">
        <v>6</v>
      </c>
      <c r="J281" s="97" t="s">
        <v>144</v>
      </c>
      <c r="K281" s="2"/>
      <c r="L281" s="98" t="s">
        <v>144</v>
      </c>
      <c r="M281" s="2"/>
      <c r="N281" s="98" t="s">
        <v>193</v>
      </c>
      <c r="O281" s="3">
        <v>1</v>
      </c>
      <c r="P281" s="98" t="s">
        <v>76</v>
      </c>
      <c r="Q281" s="2">
        <v>1</v>
      </c>
      <c r="R281" s="99" t="s">
        <v>193</v>
      </c>
      <c r="S281" s="683">
        <f>G281+O281</f>
        <v>7</v>
      </c>
      <c r="T281" s="684"/>
      <c r="U281" s="99" t="s">
        <v>193</v>
      </c>
      <c r="V281" s="685">
        <v>40</v>
      </c>
      <c r="W281" s="685"/>
      <c r="X281" s="100" t="s">
        <v>377</v>
      </c>
      <c r="Y281" s="86"/>
      <c r="Z281" s="743"/>
      <c r="AA281" s="744"/>
      <c r="AB281" s="744"/>
      <c r="AC281" s="745"/>
      <c r="AD281" s="283"/>
      <c r="AE281" s="72" t="str">
        <f>IF(COUNTIF(I281,"")&gt;=1,"未入力","")</f>
        <v/>
      </c>
      <c r="AF281" s="72" t="str">
        <f>IF(COUNTIF(V281,"")&gt;=1,"未入力","")</f>
        <v/>
      </c>
      <c r="AG281" s="101"/>
      <c r="AH281" s="8"/>
    </row>
    <row r="282" spans="1:36" s="7" customFormat="1" ht="31.95" customHeight="1" thickBot="1">
      <c r="A282" s="645"/>
      <c r="B282" s="58"/>
      <c r="C282" s="19"/>
      <c r="D282" s="19"/>
      <c r="E282" s="62"/>
      <c r="F282" s="62"/>
      <c r="G282" s="62"/>
      <c r="H282" s="62"/>
      <c r="I282" s="62"/>
      <c r="J282" s="62"/>
      <c r="K282" s="62"/>
      <c r="L282" s="62"/>
      <c r="M282" s="62"/>
      <c r="N282" s="62"/>
      <c r="O282" s="62"/>
      <c r="P282" s="62"/>
      <c r="Q282" s="62"/>
      <c r="R282" s="62"/>
      <c r="S282" s="62"/>
      <c r="T282" s="62"/>
      <c r="U282" s="62"/>
      <c r="V282" s="62"/>
      <c r="W282" s="62"/>
      <c r="X282" s="102"/>
      <c r="Y282" s="102"/>
      <c r="Z282" s="686" t="s">
        <v>145</v>
      </c>
      <c r="AA282" s="687"/>
      <c r="AB282" s="687"/>
      <c r="AC282" s="688"/>
      <c r="AD282" s="284"/>
      <c r="AE282" s="72"/>
      <c r="AF282" s="72"/>
      <c r="AG282" s="101"/>
      <c r="AH282" s="8"/>
    </row>
    <row r="283" spans="1:36" s="7" customFormat="1" ht="25.95" customHeight="1">
      <c r="A283" s="645"/>
      <c r="B283" s="58"/>
      <c r="C283" s="689"/>
      <c r="D283" s="690"/>
      <c r="E283" s="690"/>
      <c r="F283" s="691"/>
      <c r="G283" s="695" t="s">
        <v>373</v>
      </c>
      <c r="H283" s="695"/>
      <c r="I283" s="696"/>
      <c r="J283" s="696"/>
      <c r="K283" s="696"/>
      <c r="L283" s="696"/>
      <c r="M283" s="696"/>
      <c r="N283" s="696"/>
      <c r="O283" s="697" t="s">
        <v>379</v>
      </c>
      <c r="P283" s="698"/>
      <c r="Q283" s="698"/>
      <c r="R283" s="699"/>
      <c r="S283" s="651" t="s">
        <v>386</v>
      </c>
      <c r="T283" s="700"/>
      <c r="U283" s="701"/>
      <c r="V283" s="703" t="s">
        <v>382</v>
      </c>
      <c r="W283" s="704"/>
      <c r="X283" s="705"/>
      <c r="Y283" s="103"/>
      <c r="Z283" s="709">
        <f>S281+V286</f>
        <v>8</v>
      </c>
      <c r="AA283" s="710"/>
      <c r="AB283" s="710"/>
      <c r="AC283" s="711"/>
      <c r="AD283" s="285"/>
      <c r="AE283" s="72"/>
      <c r="AF283" s="72"/>
      <c r="AH283" s="8"/>
      <c r="AI283" s="365"/>
      <c r="AJ283" s="365"/>
    </row>
    <row r="284" spans="1:36" s="7" customFormat="1" ht="46.5" customHeight="1" thickBot="1">
      <c r="A284" s="645"/>
      <c r="B284" s="58"/>
      <c r="C284" s="692"/>
      <c r="D284" s="693"/>
      <c r="E284" s="693"/>
      <c r="F284" s="694"/>
      <c r="G284" s="676" t="s">
        <v>385</v>
      </c>
      <c r="H284" s="677"/>
      <c r="I284" s="676" t="s">
        <v>383</v>
      </c>
      <c r="J284" s="677"/>
      <c r="K284" s="676" t="s">
        <v>375</v>
      </c>
      <c r="L284" s="678"/>
      <c r="M284" s="679" t="s">
        <v>216</v>
      </c>
      <c r="N284" s="680"/>
      <c r="O284" s="681" t="s">
        <v>147</v>
      </c>
      <c r="P284" s="681"/>
      <c r="Q284" s="660" t="s">
        <v>380</v>
      </c>
      <c r="R284" s="682"/>
      <c r="S284" s="653"/>
      <c r="T284" s="681"/>
      <c r="U284" s="702"/>
      <c r="V284" s="706"/>
      <c r="W284" s="707"/>
      <c r="X284" s="708"/>
      <c r="Y284" s="103"/>
      <c r="Z284" s="709"/>
      <c r="AA284" s="710"/>
      <c r="AB284" s="710"/>
      <c r="AC284" s="711"/>
      <c r="AD284" s="285"/>
      <c r="AE284" s="72"/>
      <c r="AF284" s="72"/>
      <c r="AH284" s="8"/>
    </row>
    <row r="285" spans="1:36" s="7" customFormat="1" ht="25.5" customHeight="1" thickBot="1">
      <c r="A285" s="645"/>
      <c r="B285" s="58"/>
      <c r="C285" s="651" t="s">
        <v>549</v>
      </c>
      <c r="D285" s="652"/>
      <c r="E285" s="655" t="s">
        <v>384</v>
      </c>
      <c r="F285" s="656"/>
      <c r="G285" s="7">
        <f>I285+K285+M285</f>
        <v>1</v>
      </c>
      <c r="H285" s="104" t="s">
        <v>76</v>
      </c>
      <c r="I285" s="4">
        <v>1</v>
      </c>
      <c r="J285" s="105" t="s">
        <v>193</v>
      </c>
      <c r="K285" s="5"/>
      <c r="L285" s="104" t="s">
        <v>193</v>
      </c>
      <c r="M285" s="4"/>
      <c r="N285" s="106" t="s">
        <v>144</v>
      </c>
      <c r="O285" s="4">
        <v>1</v>
      </c>
      <c r="P285" s="107" t="s">
        <v>193</v>
      </c>
      <c r="Q285" s="5"/>
      <c r="R285" s="106" t="s">
        <v>193</v>
      </c>
      <c r="S285" s="672">
        <f>G285+O285</f>
        <v>2</v>
      </c>
      <c r="T285" s="468"/>
      <c r="U285" s="106" t="s">
        <v>144</v>
      </c>
      <c r="V285" s="673"/>
      <c r="W285" s="674"/>
      <c r="X285" s="675"/>
      <c r="Y285" s="108"/>
      <c r="Z285" s="657" t="s">
        <v>376</v>
      </c>
      <c r="AA285" s="658"/>
      <c r="AB285" s="658"/>
      <c r="AC285" s="659"/>
      <c r="AD285" s="286"/>
      <c r="AE285" s="72"/>
      <c r="AF285" s="72"/>
      <c r="AH285" s="8"/>
    </row>
    <row r="286" spans="1:36" s="7" customFormat="1" ht="48.6" customHeight="1" thickBot="1">
      <c r="A286" s="645"/>
      <c r="B286" s="58"/>
      <c r="C286" s="653"/>
      <c r="D286" s="654"/>
      <c r="E286" s="660" t="s">
        <v>721</v>
      </c>
      <c r="F286" s="661"/>
      <c r="G286" s="662">
        <v>30</v>
      </c>
      <c r="H286" s="663"/>
      <c r="I286" s="664" t="s">
        <v>192</v>
      </c>
      <c r="J286" s="664"/>
      <c r="K286" s="664"/>
      <c r="L286" s="664"/>
      <c r="M286" s="664"/>
      <c r="N286" s="665"/>
      <c r="O286" s="666">
        <v>20</v>
      </c>
      <c r="P286" s="667"/>
      <c r="Q286" s="667"/>
      <c r="R286" s="109" t="s">
        <v>192</v>
      </c>
      <c r="S286" s="668">
        <f>G286+O286</f>
        <v>50</v>
      </c>
      <c r="T286" s="669"/>
      <c r="U286" s="110" t="s">
        <v>377</v>
      </c>
      <c r="V286" s="670">
        <f>IF(IF(MOD(S286/V281,1)=0,ROUNDDOWN(S286/V281,0)-1,ROUNDDOWN(S286/V281,0))&lt;0,IF(MOD(S286/V281,1)=0,ROUNDDOWN(S286/V281,0)-1,ROUNDDOWN(S286/V281,0))+1,IF(MOD(S286/V281,1)=0,ROUNDDOWN(S286/V281,0)-1,ROUNDDOWN(S286/V281,0)))</f>
        <v>1</v>
      </c>
      <c r="W286" s="671"/>
      <c r="X286" s="111" t="s">
        <v>144</v>
      </c>
      <c r="Z286" s="10"/>
      <c r="AA286" s="112"/>
      <c r="AB286" s="112"/>
      <c r="AC286" s="113"/>
      <c r="AD286" s="112"/>
      <c r="AE286" s="72"/>
      <c r="AF286" s="72"/>
      <c r="AH286" s="8"/>
    </row>
    <row r="287" spans="1:36" s="7" customFormat="1" ht="21.75" customHeight="1">
      <c r="A287" s="645"/>
      <c r="B287" s="58"/>
      <c r="C287" s="365"/>
      <c r="D287" s="365"/>
      <c r="E287" s="365"/>
      <c r="F287" s="546"/>
      <c r="G287" s="546"/>
      <c r="H287" s="546"/>
      <c r="I287" s="546"/>
      <c r="J287" s="546"/>
      <c r="K287" s="546"/>
      <c r="L287" s="546"/>
      <c r="M287" s="546"/>
      <c r="N287" s="62"/>
      <c r="O287" s="10"/>
      <c r="AC287" s="73"/>
      <c r="AD287" s="10"/>
      <c r="AE287" s="72"/>
      <c r="AF287" s="72"/>
      <c r="AH287" s="8"/>
    </row>
    <row r="288" spans="1:36" s="7" customFormat="1" ht="17.25" customHeight="1">
      <c r="A288" s="645"/>
      <c r="B288" s="58"/>
      <c r="C288" s="8"/>
      <c r="D288" s="11"/>
      <c r="E288" s="11"/>
      <c r="F288" s="11"/>
      <c r="G288" s="11"/>
      <c r="H288" s="11"/>
      <c r="I288" s="11"/>
      <c r="J288" s="11"/>
      <c r="K288" s="11"/>
      <c r="L288" s="11"/>
      <c r="M288" s="16"/>
      <c r="N288" s="16"/>
      <c r="O288" s="81"/>
      <c r="P288" s="81"/>
      <c r="Q288" s="8"/>
      <c r="R288" s="11"/>
      <c r="S288" s="11"/>
      <c r="T288" s="11"/>
      <c r="U288" s="11"/>
      <c r="V288" s="11"/>
      <c r="W288" s="11"/>
      <c r="X288" s="11"/>
      <c r="Y288" s="11"/>
      <c r="Z288" s="11"/>
      <c r="AA288" s="11"/>
      <c r="AB288" s="16"/>
      <c r="AC288" s="114"/>
      <c r="AD288" s="74"/>
      <c r="AE288" s="72"/>
      <c r="AF288" s="72"/>
      <c r="AH288" s="8"/>
    </row>
    <row r="289" spans="1:36" s="7" customFormat="1" ht="17.25" customHeight="1">
      <c r="A289" s="645"/>
      <c r="B289" s="535" t="s">
        <v>119</v>
      </c>
      <c r="C289" s="536"/>
      <c r="D289" s="536"/>
      <c r="E289" s="536"/>
      <c r="F289" s="536"/>
      <c r="G289" s="536"/>
      <c r="H289" s="536"/>
      <c r="I289" s="536"/>
      <c r="J289" s="536"/>
      <c r="K289" s="536"/>
      <c r="L289" s="536"/>
      <c r="M289" s="536"/>
      <c r="N289" s="536"/>
      <c r="O289" s="536"/>
      <c r="P289" s="536"/>
      <c r="Q289" s="536"/>
      <c r="R289" s="536"/>
      <c r="S289" s="536"/>
      <c r="T289" s="536"/>
      <c r="U289" s="536"/>
      <c r="V289" s="536"/>
      <c r="W289" s="536"/>
      <c r="X289" s="536"/>
      <c r="Y289" s="536"/>
      <c r="Z289" s="536"/>
      <c r="AA289" s="536"/>
      <c r="AB289" s="536"/>
      <c r="AC289" s="537"/>
      <c r="AD289" s="267"/>
      <c r="AE289" s="72"/>
      <c r="AF289" s="72"/>
      <c r="AH289" s="8"/>
    </row>
    <row r="290" spans="1:36" s="7" customFormat="1" ht="39" customHeight="1" thickBot="1">
      <c r="A290" s="645"/>
      <c r="B290" s="115"/>
      <c r="C290" s="538" t="s">
        <v>591</v>
      </c>
      <c r="D290" s="538"/>
      <c r="E290" s="538"/>
      <c r="F290" s="538"/>
      <c r="G290" s="538"/>
      <c r="H290" s="538"/>
      <c r="I290" s="538"/>
      <c r="J290" s="538"/>
      <c r="K290" s="538"/>
      <c r="L290" s="538"/>
      <c r="M290" s="538"/>
      <c r="N290" s="538"/>
      <c r="O290" s="538"/>
      <c r="P290" s="538"/>
      <c r="Q290" s="538"/>
      <c r="R290" s="538"/>
      <c r="S290" s="538"/>
      <c r="T290" s="538"/>
      <c r="U290" s="538"/>
      <c r="V290" s="538"/>
      <c r="W290" s="115"/>
      <c r="X290" s="115"/>
      <c r="Y290" s="115"/>
      <c r="Z290" s="115"/>
      <c r="AA290" s="115"/>
      <c r="AB290" s="115"/>
      <c r="AC290" s="116"/>
      <c r="AD290" s="115"/>
      <c r="AE290" s="72"/>
      <c r="AF290" s="72"/>
      <c r="AH290" s="8"/>
    </row>
    <row r="291" spans="1:36" s="7" customFormat="1" ht="17.25" customHeight="1" thickBot="1">
      <c r="A291" s="645"/>
      <c r="B291" s="58"/>
      <c r="C291" s="117" t="s">
        <v>194</v>
      </c>
      <c r="D291" s="117"/>
      <c r="E291" s="117"/>
      <c r="F291" s="117"/>
      <c r="G291" s="117"/>
      <c r="H291" s="117"/>
      <c r="I291" s="117"/>
      <c r="J291" s="117"/>
      <c r="K291" s="117"/>
      <c r="L291" s="117"/>
      <c r="M291" s="117"/>
      <c r="N291" s="117"/>
      <c r="O291" s="117"/>
      <c r="P291" s="117"/>
      <c r="Q291" s="117"/>
      <c r="R291" s="117"/>
      <c r="S291" s="117"/>
      <c r="T291" s="117"/>
      <c r="U291" s="117"/>
      <c r="V291" s="117"/>
      <c r="W291" s="117"/>
      <c r="Y291" s="539" t="str">
        <f>IF(T269="在籍数",IF(Y266&lt;=Z283,"適","不適"),IF(E266&lt;=Z283,"適","不適"))</f>
        <v>適</v>
      </c>
      <c r="Z291" s="540"/>
      <c r="AA291" s="117"/>
      <c r="AB291" s="117"/>
      <c r="AC291" s="118"/>
      <c r="AD291" s="117"/>
      <c r="AE291" s="72"/>
      <c r="AF291" s="72"/>
      <c r="AH291" s="8"/>
    </row>
    <row r="292" spans="1:36" s="7" customFormat="1" ht="17.25" customHeight="1">
      <c r="A292" s="645"/>
      <c r="B292" s="58"/>
      <c r="C292" s="541" t="str">
        <f>IF(Y291="適","","配置基準を満たしていません。直ちに改善を図るとともに、その状況を別紙2に記入し添付してください。")</f>
        <v/>
      </c>
      <c r="D292" s="541"/>
      <c r="E292" s="541"/>
      <c r="F292" s="541"/>
      <c r="G292" s="541"/>
      <c r="H292" s="541"/>
      <c r="I292" s="541"/>
      <c r="J292" s="541"/>
      <c r="K292" s="541"/>
      <c r="L292" s="541"/>
      <c r="M292" s="541"/>
      <c r="N292" s="541"/>
      <c r="O292" s="541"/>
      <c r="P292" s="541"/>
      <c r="Q292" s="541"/>
      <c r="R292" s="541"/>
      <c r="S292" s="541"/>
      <c r="T292" s="541"/>
      <c r="U292" s="541"/>
      <c r="V292" s="541"/>
      <c r="W292" s="541"/>
      <c r="X292" s="541"/>
      <c r="Y292" s="541"/>
      <c r="Z292" s="541"/>
      <c r="AA292" s="541"/>
      <c r="AB292" s="541"/>
      <c r="AC292" s="542"/>
      <c r="AD292" s="268"/>
      <c r="AE292" s="72"/>
      <c r="AF292" s="72"/>
      <c r="AH292" s="8"/>
      <c r="AJ292" s="119"/>
    </row>
    <row r="293" spans="1:36" s="7" customFormat="1" ht="39" customHeight="1" thickBot="1">
      <c r="A293" s="645"/>
      <c r="B293" s="58"/>
      <c r="C293" s="538" t="s">
        <v>592</v>
      </c>
      <c r="D293" s="538"/>
      <c r="E293" s="538"/>
      <c r="F293" s="538"/>
      <c r="G293" s="538"/>
      <c r="H293" s="538"/>
      <c r="I293" s="538"/>
      <c r="J293" s="538"/>
      <c r="K293" s="538"/>
      <c r="L293" s="538"/>
      <c r="M293" s="538"/>
      <c r="N293" s="538"/>
      <c r="O293" s="538"/>
      <c r="P293" s="538"/>
      <c r="Q293" s="538"/>
      <c r="R293" s="538"/>
      <c r="S293" s="538"/>
      <c r="T293" s="538"/>
      <c r="U293" s="538"/>
      <c r="V293" s="538"/>
      <c r="W293" s="75"/>
      <c r="X293" s="75"/>
      <c r="Y293" s="75"/>
      <c r="Z293" s="75"/>
      <c r="AA293" s="75"/>
      <c r="AB293" s="75"/>
      <c r="AC293" s="120"/>
      <c r="AD293" s="75"/>
      <c r="AE293" s="72"/>
      <c r="AF293" s="72"/>
      <c r="AH293" s="8"/>
    </row>
    <row r="294" spans="1:36" s="7" customFormat="1" ht="17.25" customHeight="1" thickBot="1">
      <c r="A294" s="645"/>
      <c r="B294" s="58"/>
      <c r="C294" s="543" t="s">
        <v>391</v>
      </c>
      <c r="D294" s="543"/>
      <c r="E294" s="543"/>
      <c r="F294" s="543"/>
      <c r="G294" s="543"/>
      <c r="H294" s="543"/>
      <c r="I294" s="543"/>
      <c r="J294" s="543"/>
      <c r="K294" s="543"/>
      <c r="L294" s="543"/>
      <c r="M294" s="543"/>
      <c r="N294" s="543"/>
      <c r="O294" s="543"/>
      <c r="P294" s="543"/>
      <c r="Q294" s="543"/>
      <c r="R294" s="543"/>
      <c r="S294" s="543"/>
      <c r="T294" s="543"/>
      <c r="U294" s="543"/>
      <c r="V294" s="543"/>
      <c r="W294" s="543"/>
      <c r="X294" s="121"/>
      <c r="Y294" s="544" t="str">
        <f>IF(T269="定員数",IF(ROUNDUP(MAX(L256,U256)*0.6,0)&lt;=G281,"適","不適"),IF(ROUNDUP(U256*0.6,0)&lt;=G281,"適","不適"))</f>
        <v>適</v>
      </c>
      <c r="Z294" s="545"/>
      <c r="AA294" s="121"/>
      <c r="AB294" s="121"/>
      <c r="AC294" s="122"/>
      <c r="AD294" s="121"/>
      <c r="AE294" s="72"/>
      <c r="AF294" s="72"/>
      <c r="AH294" s="8"/>
      <c r="AJ294" s="119"/>
    </row>
    <row r="295" spans="1:36" s="7" customFormat="1" ht="29.25" customHeight="1">
      <c r="A295" s="645"/>
      <c r="B295" s="58"/>
      <c r="C295" s="533" t="str">
        <f>IF(Y294="適","","配置基準を満たしていません。直ちに改善を図るとともに、その状況を別紙に記入し添付してください。")</f>
        <v/>
      </c>
      <c r="D295" s="533"/>
      <c r="E295" s="533"/>
      <c r="F295" s="533"/>
      <c r="G295" s="533"/>
      <c r="H295" s="533"/>
      <c r="I295" s="533"/>
      <c r="J295" s="533"/>
      <c r="K295" s="533"/>
      <c r="L295" s="533"/>
      <c r="M295" s="533"/>
      <c r="N295" s="533"/>
      <c r="O295" s="533"/>
      <c r="P295" s="533"/>
      <c r="Q295" s="533"/>
      <c r="R295" s="533"/>
      <c r="S295" s="533"/>
      <c r="T295" s="533"/>
      <c r="U295" s="533"/>
      <c r="V295" s="533"/>
      <c r="W295" s="533"/>
      <c r="X295" s="533"/>
      <c r="Y295" s="533"/>
      <c r="Z295" s="533"/>
      <c r="AA295" s="533"/>
      <c r="AB295" s="533"/>
      <c r="AC295" s="534"/>
      <c r="AD295" s="266"/>
      <c r="AE295" s="72"/>
      <c r="AF295" s="72"/>
      <c r="AH295" s="8"/>
    </row>
    <row r="296" spans="1:36" s="7" customFormat="1" ht="29.25" customHeight="1" thickBot="1">
      <c r="A296" s="645"/>
      <c r="B296" s="191" t="s">
        <v>638</v>
      </c>
      <c r="C296" s="192"/>
      <c r="D296" s="192"/>
      <c r="E296" s="192"/>
      <c r="F296" s="192"/>
      <c r="G296" s="192"/>
      <c r="H296" s="192"/>
      <c r="I296" s="192"/>
      <c r="J296" s="192"/>
      <c r="K296" s="192"/>
      <c r="L296" s="192"/>
      <c r="M296" s="192"/>
      <c r="N296" s="192"/>
      <c r="O296" s="192"/>
      <c r="P296" s="193"/>
      <c r="Q296" s="193"/>
      <c r="R296" s="193"/>
      <c r="S296" s="193"/>
      <c r="T296" s="193"/>
      <c r="U296" s="193"/>
      <c r="V296" s="193"/>
      <c r="W296" s="193"/>
      <c r="X296" s="194"/>
      <c r="Y296" s="194"/>
      <c r="Z296" s="194"/>
      <c r="AA296" s="194"/>
      <c r="AB296" s="194"/>
      <c r="AC296" s="122"/>
      <c r="AD296" s="121"/>
      <c r="AE296" s="72"/>
      <c r="AF296" s="72"/>
      <c r="AH296" s="8"/>
    </row>
    <row r="297" spans="1:36" s="7" customFormat="1" ht="21" customHeight="1" thickBot="1">
      <c r="A297" s="645"/>
      <c r="B297" s="191"/>
      <c r="C297" s="195"/>
      <c r="D297" s="196"/>
      <c r="E297" s="197"/>
      <c r="F297" s="418" t="s">
        <v>626</v>
      </c>
      <c r="G297" s="419"/>
      <c r="H297" s="420"/>
      <c r="I297" s="421" t="s">
        <v>604</v>
      </c>
      <c r="J297" s="422"/>
      <c r="K297" s="423"/>
      <c r="L297" s="421" t="s">
        <v>612</v>
      </c>
      <c r="M297" s="422"/>
      <c r="N297" s="422"/>
      <c r="O297" s="423"/>
      <c r="P297" s="421" t="s">
        <v>98</v>
      </c>
      <c r="Q297" s="422"/>
      <c r="R297" s="422"/>
      <c r="S297" s="422"/>
      <c r="T297" s="423"/>
      <c r="U297" s="421" t="s">
        <v>635</v>
      </c>
      <c r="V297" s="422"/>
      <c r="W297" s="422"/>
      <c r="X297" s="422"/>
      <c r="Y297" s="507"/>
      <c r="Z297" s="508" t="s">
        <v>82</v>
      </c>
      <c r="AA297" s="422"/>
      <c r="AB297" s="509"/>
      <c r="AC297" s="77"/>
      <c r="AE297" s="72"/>
      <c r="AF297" s="72"/>
      <c r="AH297" s="8"/>
    </row>
    <row r="298" spans="1:36" ht="26.4" customHeight="1">
      <c r="A298" s="645"/>
      <c r="B298" s="198"/>
      <c r="C298" s="355" t="s">
        <v>636</v>
      </c>
      <c r="D298" s="356"/>
      <c r="E298" s="357"/>
      <c r="F298" s="383">
        <v>1</v>
      </c>
      <c r="G298" s="384"/>
      <c r="H298" s="199" t="s">
        <v>193</v>
      </c>
      <c r="I298" s="383"/>
      <c r="J298" s="384"/>
      <c r="K298" s="200" t="s">
        <v>193</v>
      </c>
      <c r="L298" s="383">
        <v>1</v>
      </c>
      <c r="M298" s="384"/>
      <c r="N298" s="384"/>
      <c r="O298" s="200" t="s">
        <v>193</v>
      </c>
      <c r="P298" s="383"/>
      <c r="Q298" s="384"/>
      <c r="R298" s="384"/>
      <c r="S298" s="384"/>
      <c r="T298" s="200" t="s">
        <v>193</v>
      </c>
      <c r="U298" s="383"/>
      <c r="V298" s="384"/>
      <c r="W298" s="384"/>
      <c r="X298" s="384"/>
      <c r="Y298" s="199" t="s">
        <v>193</v>
      </c>
      <c r="Z298" s="510">
        <f>F298+I298+L298+P298+U298</f>
        <v>2</v>
      </c>
      <c r="AA298" s="511"/>
      <c r="AB298" s="201" t="s">
        <v>193</v>
      </c>
      <c r="AC298" s="77"/>
      <c r="AD298" s="7"/>
      <c r="AE298" s="72"/>
      <c r="AF298" s="72"/>
    </row>
    <row r="299" spans="1:36" ht="37.5" customHeight="1">
      <c r="A299" s="645"/>
      <c r="B299" s="198"/>
      <c r="C299" s="547" t="s">
        <v>637</v>
      </c>
      <c r="D299" s="548"/>
      <c r="E299" s="549"/>
      <c r="F299" s="550"/>
      <c r="G299" s="551"/>
      <c r="H299" s="202" t="s">
        <v>193</v>
      </c>
      <c r="I299" s="550">
        <v>1</v>
      </c>
      <c r="J299" s="551"/>
      <c r="K299" s="202" t="s">
        <v>193</v>
      </c>
      <c r="L299" s="550"/>
      <c r="M299" s="551"/>
      <c r="N299" s="551"/>
      <c r="O299" s="203" t="s">
        <v>193</v>
      </c>
      <c r="P299" s="550"/>
      <c r="Q299" s="551"/>
      <c r="R299" s="551"/>
      <c r="S299" s="551"/>
      <c r="T299" s="203" t="s">
        <v>193</v>
      </c>
      <c r="U299" s="550"/>
      <c r="V299" s="551"/>
      <c r="W299" s="551"/>
      <c r="X299" s="551"/>
      <c r="Y299" s="202" t="s">
        <v>193</v>
      </c>
      <c r="Z299" s="630">
        <f>F299+I299+L299+P299+U299</f>
        <v>1</v>
      </c>
      <c r="AA299" s="631"/>
      <c r="AB299" s="204" t="s">
        <v>193</v>
      </c>
      <c r="AC299" s="123"/>
      <c r="AD299" s="7"/>
      <c r="AE299" s="31" t="str">
        <f>IF(COUNTA(F298,I298,L298,P298,U298,F299,I299,L299,P299,U299)=0,"未入力","")</f>
        <v/>
      </c>
      <c r="AF299" s="72"/>
    </row>
    <row r="300" spans="1:36" ht="48.75" customHeight="1" thickBot="1">
      <c r="A300" s="645"/>
      <c r="B300" s="198"/>
      <c r="C300" s="500" t="s">
        <v>627</v>
      </c>
      <c r="D300" s="501"/>
      <c r="E300" s="502"/>
      <c r="F300" s="503"/>
      <c r="G300" s="504"/>
      <c r="H300" s="205" t="s">
        <v>193</v>
      </c>
      <c r="I300" s="503"/>
      <c r="J300" s="504"/>
      <c r="K300" s="205" t="s">
        <v>193</v>
      </c>
      <c r="L300" s="503"/>
      <c r="M300" s="504"/>
      <c r="N300" s="504"/>
      <c r="O300" s="206" t="s">
        <v>193</v>
      </c>
      <c r="P300" s="503">
        <v>1</v>
      </c>
      <c r="Q300" s="504"/>
      <c r="R300" s="504"/>
      <c r="S300" s="504"/>
      <c r="T300" s="206" t="s">
        <v>193</v>
      </c>
      <c r="U300" s="503"/>
      <c r="V300" s="504"/>
      <c r="W300" s="504"/>
      <c r="X300" s="504"/>
      <c r="Y300" s="205" t="s">
        <v>193</v>
      </c>
      <c r="Z300" s="505">
        <f>F300+I300+L300+P300+U300</f>
        <v>1</v>
      </c>
      <c r="AA300" s="506"/>
      <c r="AB300" s="207" t="s">
        <v>76</v>
      </c>
      <c r="AC300" s="123"/>
      <c r="AD300" s="7"/>
      <c r="AE300" s="72"/>
      <c r="AF300" s="72"/>
    </row>
    <row r="301" spans="1:36" ht="111" customHeight="1">
      <c r="A301" s="646"/>
      <c r="B301" s="208"/>
      <c r="C301" s="512" t="s">
        <v>718</v>
      </c>
      <c r="D301" s="512"/>
      <c r="E301" s="512"/>
      <c r="F301" s="512"/>
      <c r="G301" s="512"/>
      <c r="H301" s="512"/>
      <c r="I301" s="512"/>
      <c r="J301" s="512"/>
      <c r="K301" s="512"/>
      <c r="L301" s="512"/>
      <c r="M301" s="512"/>
      <c r="N301" s="512"/>
      <c r="O301" s="512"/>
      <c r="P301" s="512"/>
      <c r="Q301" s="512"/>
      <c r="R301" s="512"/>
      <c r="S301" s="512"/>
      <c r="T301" s="512"/>
      <c r="U301" s="512"/>
      <c r="V301" s="512"/>
      <c r="W301" s="512"/>
      <c r="X301" s="512"/>
      <c r="Y301" s="512"/>
      <c r="Z301" s="512"/>
      <c r="AA301" s="512"/>
      <c r="AB301" s="512"/>
      <c r="AC301" s="124"/>
      <c r="AD301" s="7"/>
      <c r="AE301" s="72"/>
      <c r="AF301" s="72"/>
    </row>
    <row r="302" spans="1:36" ht="13.5" customHeight="1">
      <c r="A302" s="125"/>
      <c r="B302" s="58"/>
      <c r="C302" s="10"/>
      <c r="D302" s="10"/>
      <c r="E302" s="10"/>
      <c r="F302" s="14"/>
      <c r="G302" s="10"/>
      <c r="H302" s="10"/>
      <c r="I302" s="10"/>
      <c r="J302" s="10"/>
      <c r="K302" s="10"/>
      <c r="L302" s="10"/>
      <c r="M302" s="10"/>
      <c r="N302" s="10"/>
      <c r="O302" s="10"/>
      <c r="P302" s="10"/>
      <c r="Q302" s="10"/>
      <c r="R302" s="10"/>
      <c r="S302" s="10"/>
      <c r="T302" s="10"/>
      <c r="U302" s="10"/>
      <c r="V302" s="10"/>
      <c r="W302" s="10"/>
      <c r="X302" s="10"/>
      <c r="Y302" s="10"/>
      <c r="Z302" s="10"/>
      <c r="AA302" s="10"/>
      <c r="AB302" s="7"/>
      <c r="AC302" s="7"/>
      <c r="AD302" s="7"/>
      <c r="AE302" s="72"/>
      <c r="AF302" s="72"/>
    </row>
    <row r="303" spans="1:36" ht="24" customHeight="1">
      <c r="A303" s="582" t="s">
        <v>468</v>
      </c>
      <c r="B303" s="582"/>
      <c r="C303" s="582"/>
      <c r="D303" s="582"/>
      <c r="E303" s="582"/>
      <c r="F303" s="582"/>
      <c r="G303" s="582"/>
      <c r="H303" s="582"/>
      <c r="I303" s="582"/>
      <c r="J303" s="582"/>
      <c r="K303" s="582"/>
      <c r="L303" s="582"/>
      <c r="M303" s="582"/>
      <c r="N303" s="582"/>
      <c r="O303" s="582"/>
      <c r="P303" s="582"/>
      <c r="Q303" s="582"/>
      <c r="R303" s="582"/>
      <c r="S303" s="582"/>
      <c r="T303" s="582"/>
      <c r="U303" s="582"/>
      <c r="V303" s="582"/>
      <c r="W303" s="582"/>
      <c r="X303" s="582"/>
      <c r="Y303" s="582"/>
      <c r="Z303" s="582"/>
      <c r="AA303" s="582"/>
      <c r="AB303" s="582"/>
      <c r="AC303" s="582"/>
      <c r="AD303" s="278"/>
      <c r="AE303" s="31"/>
      <c r="AF303" s="31"/>
    </row>
    <row r="304" spans="1:36" ht="23.25" customHeight="1">
      <c r="A304" s="644" t="s">
        <v>58</v>
      </c>
      <c r="B304" s="442"/>
      <c r="C304" s="443"/>
      <c r="D304" s="443"/>
      <c r="E304" s="443"/>
      <c r="F304" s="443"/>
      <c r="G304" s="443"/>
      <c r="H304" s="443"/>
      <c r="I304" s="443"/>
      <c r="J304" s="443"/>
      <c r="K304" s="443"/>
      <c r="L304" s="443"/>
      <c r="M304" s="443"/>
      <c r="N304" s="443"/>
      <c r="O304" s="443"/>
      <c r="P304" s="443"/>
      <c r="Q304" s="443"/>
      <c r="R304" s="443"/>
      <c r="S304" s="443"/>
      <c r="T304" s="443"/>
      <c r="U304" s="443"/>
      <c r="V304" s="443"/>
      <c r="W304" s="443"/>
      <c r="X304" s="443"/>
      <c r="Y304" s="443"/>
      <c r="Z304" s="443"/>
      <c r="AA304" s="443"/>
      <c r="AB304" s="443"/>
      <c r="AC304" s="444"/>
      <c r="AD304" s="19"/>
      <c r="AE304" s="31"/>
      <c r="AF304" s="31"/>
    </row>
    <row r="305" spans="1:34" ht="23.25" customHeight="1">
      <c r="A305" s="645"/>
      <c r="B305" s="610" t="s">
        <v>473</v>
      </c>
      <c r="C305" s="611"/>
      <c r="D305" s="611"/>
      <c r="E305" s="611"/>
      <c r="F305" s="611"/>
      <c r="G305" s="611"/>
      <c r="H305" s="611"/>
      <c r="I305" s="611"/>
      <c r="J305" s="611"/>
      <c r="K305" s="611"/>
      <c r="L305" s="611"/>
      <c r="M305" s="611"/>
      <c r="N305" s="611"/>
      <c r="O305" s="611"/>
      <c r="P305" s="611"/>
      <c r="Q305" s="611"/>
      <c r="R305" s="611"/>
      <c r="S305" s="611"/>
      <c r="T305" s="611"/>
      <c r="U305" s="611"/>
      <c r="V305" s="611"/>
      <c r="W305" s="611"/>
      <c r="X305" s="611"/>
      <c r="Y305" s="611"/>
      <c r="Z305" s="611"/>
      <c r="AA305" s="611"/>
      <c r="AB305" s="611"/>
      <c r="AC305" s="612"/>
      <c r="AD305" s="270"/>
      <c r="AE305" s="31"/>
      <c r="AF305" s="31"/>
    </row>
    <row r="306" spans="1:34" ht="23.25" customHeight="1">
      <c r="A306" s="645"/>
      <c r="C306" s="326"/>
      <c r="D306" s="327"/>
      <c r="E306" s="327"/>
      <c r="F306" s="328"/>
      <c r="G306" s="326" t="s">
        <v>113</v>
      </c>
      <c r="H306" s="327"/>
      <c r="I306" s="327"/>
      <c r="J306" s="327"/>
      <c r="K306" s="327"/>
      <c r="L306" s="327"/>
      <c r="M306" s="327"/>
      <c r="N306" s="327"/>
      <c r="O306" s="328"/>
      <c r="P306" s="480" t="s">
        <v>114</v>
      </c>
      <c r="Q306" s="480"/>
      <c r="R306" s="480"/>
      <c r="S306" s="480"/>
      <c r="T306" s="480"/>
      <c r="U306" s="480"/>
      <c r="V306" s="480"/>
      <c r="W306" s="480"/>
      <c r="X306" s="480"/>
      <c r="AC306" s="65"/>
      <c r="AE306" s="31"/>
      <c r="AF306" s="31"/>
    </row>
    <row r="307" spans="1:34" ht="23.25" customHeight="1">
      <c r="A307" s="645"/>
      <c r="C307" s="415" t="s">
        <v>110</v>
      </c>
      <c r="D307" s="416"/>
      <c r="E307" s="416"/>
      <c r="F307" s="474"/>
      <c r="G307" s="326" t="s">
        <v>115</v>
      </c>
      <c r="H307" s="327"/>
      <c r="I307" s="327"/>
      <c r="J307" s="623">
        <v>35.5</v>
      </c>
      <c r="K307" s="623"/>
      <c r="L307" s="623"/>
      <c r="M307" s="623"/>
      <c r="N307" s="126" t="s">
        <v>196</v>
      </c>
      <c r="O307" s="127" t="s">
        <v>195</v>
      </c>
      <c r="P307" s="464" t="s">
        <v>199</v>
      </c>
      <c r="Q307" s="465"/>
      <c r="R307" s="624">
        <f>J307+J308</f>
        <v>65.7</v>
      </c>
      <c r="S307" s="624"/>
      <c r="T307" s="624"/>
      <c r="U307" s="624"/>
      <c r="V307" s="626" t="s">
        <v>196</v>
      </c>
      <c r="W307" s="626" t="s">
        <v>198</v>
      </c>
      <c r="X307" s="628"/>
      <c r="AC307" s="65"/>
      <c r="AE307" s="31" t="str">
        <f>IF(COUNTA(J307,J308)&lt;&gt;2,"未入力","")</f>
        <v/>
      </c>
      <c r="AF307" s="31"/>
    </row>
    <row r="308" spans="1:34" ht="23.25" customHeight="1">
      <c r="A308" s="645"/>
      <c r="C308" s="417"/>
      <c r="D308" s="413"/>
      <c r="E308" s="413"/>
      <c r="F308" s="475"/>
      <c r="G308" s="326" t="s">
        <v>116</v>
      </c>
      <c r="H308" s="327"/>
      <c r="I308" s="327"/>
      <c r="J308" s="623">
        <v>30.2</v>
      </c>
      <c r="K308" s="623"/>
      <c r="L308" s="623"/>
      <c r="M308" s="623"/>
      <c r="N308" s="50" t="s">
        <v>196</v>
      </c>
      <c r="O308" s="127" t="s">
        <v>197</v>
      </c>
      <c r="P308" s="470"/>
      <c r="Q308" s="471"/>
      <c r="R308" s="625"/>
      <c r="S308" s="625"/>
      <c r="T308" s="625"/>
      <c r="U308" s="625"/>
      <c r="V308" s="627"/>
      <c r="W308" s="627"/>
      <c r="X308" s="629"/>
      <c r="AC308" s="65"/>
      <c r="AE308" s="31"/>
      <c r="AF308" s="31"/>
    </row>
    <row r="309" spans="1:34" ht="13.5" customHeight="1">
      <c r="A309" s="645"/>
      <c r="C309" s="620" t="s">
        <v>111</v>
      </c>
      <c r="D309" s="620"/>
      <c r="E309" s="620"/>
      <c r="F309" s="620"/>
      <c r="G309" s="636"/>
      <c r="H309" s="637"/>
      <c r="I309" s="637"/>
      <c r="J309" s="637"/>
      <c r="K309" s="637"/>
      <c r="L309" s="637"/>
      <c r="M309" s="637"/>
      <c r="N309" s="637"/>
      <c r="O309" s="638"/>
      <c r="P309" s="464"/>
      <c r="Q309" s="465"/>
      <c r="R309" s="642">
        <v>30</v>
      </c>
      <c r="S309" s="642"/>
      <c r="T309" s="642"/>
      <c r="U309" s="642"/>
      <c r="V309" s="362" t="s">
        <v>196</v>
      </c>
      <c r="W309" s="362" t="s">
        <v>200</v>
      </c>
      <c r="X309" s="363"/>
      <c r="AC309" s="65"/>
      <c r="AE309" s="31" t="str">
        <f>IF(COUNTIF(R309,"")&gt;=1,"未入力","")</f>
        <v/>
      </c>
      <c r="AF309" s="31"/>
    </row>
    <row r="310" spans="1:34" ht="21" customHeight="1">
      <c r="A310" s="645"/>
      <c r="C310" s="620"/>
      <c r="D310" s="620"/>
      <c r="E310" s="620"/>
      <c r="F310" s="620"/>
      <c r="G310" s="639"/>
      <c r="H310" s="640"/>
      <c r="I310" s="640"/>
      <c r="J310" s="640"/>
      <c r="K310" s="640"/>
      <c r="L310" s="640"/>
      <c r="M310" s="640"/>
      <c r="N310" s="640"/>
      <c r="O310" s="641"/>
      <c r="P310" s="470"/>
      <c r="Q310" s="471"/>
      <c r="R310" s="643"/>
      <c r="S310" s="643"/>
      <c r="T310" s="643"/>
      <c r="U310" s="643"/>
      <c r="V310" s="368"/>
      <c r="W310" s="368"/>
      <c r="X310" s="369"/>
      <c r="AC310" s="65"/>
      <c r="AE310" s="31"/>
      <c r="AF310" s="31"/>
    </row>
    <row r="311" spans="1:34" ht="20.25" customHeight="1">
      <c r="A311" s="645"/>
      <c r="O311" s="8"/>
      <c r="P311" s="8"/>
      <c r="Q311" s="11"/>
      <c r="R311" s="11"/>
      <c r="S311" s="11"/>
      <c r="AC311" s="65"/>
      <c r="AE311" s="31"/>
      <c r="AF311" s="31"/>
    </row>
    <row r="312" spans="1:34" ht="18.75" customHeight="1">
      <c r="A312" s="645"/>
      <c r="B312" s="610" t="s">
        <v>472</v>
      </c>
      <c r="C312" s="611"/>
      <c r="D312" s="611"/>
      <c r="E312" s="611"/>
      <c r="F312" s="611"/>
      <c r="G312" s="611"/>
      <c r="H312" s="611"/>
      <c r="I312" s="611"/>
      <c r="J312" s="611"/>
      <c r="K312" s="611"/>
      <c r="L312" s="611"/>
      <c r="M312" s="611"/>
      <c r="N312" s="611"/>
      <c r="O312" s="611"/>
      <c r="P312" s="611"/>
      <c r="Q312" s="611"/>
      <c r="R312" s="611"/>
      <c r="S312" s="611"/>
      <c r="T312" s="611"/>
      <c r="U312" s="611"/>
      <c r="V312" s="611"/>
      <c r="W312" s="611"/>
      <c r="X312" s="611"/>
      <c r="Y312" s="611"/>
      <c r="Z312" s="611"/>
      <c r="AA312" s="611"/>
      <c r="AB312" s="611"/>
      <c r="AC312" s="612"/>
      <c r="AD312" s="270"/>
      <c r="AE312" s="31"/>
      <c r="AF312" s="31"/>
    </row>
    <row r="313" spans="1:34" ht="18.75" customHeight="1">
      <c r="A313" s="645"/>
      <c r="C313" s="108" t="s">
        <v>117</v>
      </c>
      <c r="D313" s="7"/>
      <c r="E313" s="7"/>
      <c r="F313" s="7"/>
      <c r="G313" s="7"/>
      <c r="H313" s="7"/>
      <c r="I313" s="7"/>
      <c r="J313" s="7"/>
      <c r="K313" s="7"/>
      <c r="L313" s="7"/>
      <c r="M313" s="7"/>
      <c r="N313" s="7"/>
      <c r="O313" s="7"/>
      <c r="P313" s="7"/>
      <c r="Q313" s="10"/>
      <c r="R313" s="10"/>
      <c r="S313" s="10"/>
      <c r="T313" s="7"/>
      <c r="U313" s="7"/>
      <c r="V313" s="7"/>
      <c r="W313" s="7"/>
      <c r="X313" s="7"/>
      <c r="Y313" s="7"/>
      <c r="Z313" s="7"/>
      <c r="AC313" s="65"/>
      <c r="AE313" s="31"/>
      <c r="AF313" s="31"/>
    </row>
    <row r="314" spans="1:34" ht="24" customHeight="1">
      <c r="A314" s="645"/>
      <c r="C314" s="7" t="str">
        <f>"＜"&amp;AC4&amp;"現在の契約児童数に見合う基準面積＞"</f>
        <v>＜令和7年10月1日現在の契約児童数に見合う基準面積＞</v>
      </c>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7"/>
      <c r="AD314" s="7"/>
      <c r="AE314" s="31"/>
      <c r="AF314" s="31"/>
    </row>
    <row r="315" spans="1:34" ht="25.5" customHeight="1">
      <c r="A315" s="645"/>
      <c r="C315" s="7" t="s">
        <v>201</v>
      </c>
      <c r="D315" s="7"/>
      <c r="E315" s="7"/>
      <c r="F315" s="7"/>
      <c r="G315" s="7"/>
      <c r="H315" s="7"/>
      <c r="I315" s="7"/>
      <c r="J315" s="320" t="s">
        <v>540</v>
      </c>
      <c r="K315" s="322"/>
      <c r="L315" s="7"/>
      <c r="M315" s="7"/>
      <c r="N315" s="7"/>
      <c r="O315" s="7"/>
      <c r="P315" s="7"/>
      <c r="Q315" s="7"/>
      <c r="R315" s="7"/>
      <c r="S315" s="7"/>
      <c r="T315" s="7"/>
      <c r="U315" s="7"/>
      <c r="V315" s="7"/>
      <c r="W315" s="7"/>
      <c r="X315" s="7"/>
      <c r="Y315" s="7"/>
      <c r="Z315" s="7"/>
      <c r="AA315" s="7"/>
      <c r="AB315" s="7"/>
      <c r="AC315" s="77"/>
      <c r="AD315" s="7"/>
      <c r="AE315" s="31" t="str">
        <f>IF(COUNTIF(J315,"")&gt;=1,"未入力","")</f>
        <v/>
      </c>
      <c r="AF315" s="31"/>
    </row>
    <row r="316" spans="1:34" ht="25.5" customHeight="1">
      <c r="A316" s="645"/>
      <c r="C316" s="326"/>
      <c r="D316" s="327"/>
      <c r="E316" s="362" t="s">
        <v>137</v>
      </c>
      <c r="F316" s="362"/>
      <c r="G316" s="362"/>
      <c r="H316" s="362"/>
      <c r="I316" s="363"/>
      <c r="J316" s="367" t="s">
        <v>118</v>
      </c>
      <c r="K316" s="368"/>
      <c r="L316" s="327"/>
      <c r="M316" s="327"/>
      <c r="N316" s="327"/>
      <c r="O316" s="327"/>
      <c r="P316" s="327"/>
      <c r="Q316" s="328"/>
      <c r="R316" s="326" t="s">
        <v>1</v>
      </c>
      <c r="S316" s="327"/>
      <c r="T316" s="327"/>
      <c r="U316" s="327"/>
      <c r="V316" s="327"/>
      <c r="W316" s="328"/>
      <c r="X316" s="326" t="s">
        <v>0</v>
      </c>
      <c r="Y316" s="327"/>
      <c r="Z316" s="327"/>
      <c r="AA316" s="327"/>
      <c r="AB316" s="327"/>
      <c r="AC316" s="328"/>
      <c r="AD316" s="10"/>
      <c r="AE316" s="53"/>
      <c r="AF316" s="53"/>
    </row>
    <row r="317" spans="1:34" ht="24.75" customHeight="1">
      <c r="A317" s="645"/>
      <c r="C317" s="593" t="s">
        <v>203</v>
      </c>
      <c r="D317" s="616"/>
      <c r="E317" s="620" t="s">
        <v>92</v>
      </c>
      <c r="F317" s="620"/>
      <c r="G317" s="620">
        <f>IF(E11="A",D29,"")</f>
        <v>10</v>
      </c>
      <c r="H317" s="473"/>
      <c r="I317" s="128" t="s">
        <v>193</v>
      </c>
      <c r="J317" s="362" t="str">
        <f>IF(J315="はい","×２．５㎡　　＝","×３．３㎡　　＝")</f>
        <v>×３．３㎡　　＝</v>
      </c>
      <c r="K317" s="362"/>
      <c r="L317" s="362"/>
      <c r="M317" s="362"/>
      <c r="N317" s="362"/>
      <c r="O317" s="362"/>
      <c r="P317" s="362"/>
      <c r="Q317" s="363"/>
      <c r="R317" s="531">
        <f>IFERROR(IF(J315="はい",G317*2.5,G317*3.3),"")</f>
        <v>33</v>
      </c>
      <c r="S317" s="532"/>
      <c r="T317" s="532"/>
      <c r="U317" s="61" t="s">
        <v>196</v>
      </c>
      <c r="V317" s="447" t="s">
        <v>209</v>
      </c>
      <c r="W317" s="448"/>
      <c r="X317" s="408">
        <f>IFERROR(R317+R318,"")</f>
        <v>59.4</v>
      </c>
      <c r="Y317" s="409"/>
      <c r="Z317" s="409"/>
      <c r="AA317" s="412" t="s">
        <v>196</v>
      </c>
      <c r="AB317" s="412" t="s">
        <v>207</v>
      </c>
      <c r="AC317" s="572"/>
      <c r="AD317" s="84"/>
      <c r="AE317" s="53"/>
      <c r="AF317" s="53"/>
      <c r="AG317" s="8" t="str">
        <f>IF(E11="A",IF(J307&gt;=R317,"○","×"),IF(J307&gt;=R329,"○","×"))</f>
        <v>○</v>
      </c>
      <c r="AH317" s="53" t="s">
        <v>296</v>
      </c>
    </row>
    <row r="318" spans="1:34" ht="24.75" customHeight="1">
      <c r="A318" s="645"/>
      <c r="C318" s="410"/>
      <c r="D318" s="411"/>
      <c r="E318" s="620" t="s">
        <v>202</v>
      </c>
      <c r="F318" s="620"/>
      <c r="G318" s="620">
        <f>IF(E11="A",H29,"")</f>
        <v>8</v>
      </c>
      <c r="H318" s="473"/>
      <c r="I318" s="128" t="s">
        <v>193</v>
      </c>
      <c r="J318" s="368"/>
      <c r="K318" s="368"/>
      <c r="L318" s="368"/>
      <c r="M318" s="368"/>
      <c r="N318" s="368"/>
      <c r="O318" s="368"/>
      <c r="P318" s="368"/>
      <c r="Q318" s="369"/>
      <c r="R318" s="473">
        <f>IFERROR(IF(J315="はい",G318*2.5,G318*3.3),"")</f>
        <v>26.4</v>
      </c>
      <c r="S318" s="447"/>
      <c r="T318" s="447"/>
      <c r="U318" s="61" t="s">
        <v>196</v>
      </c>
      <c r="V318" s="447" t="s">
        <v>210</v>
      </c>
      <c r="W318" s="448"/>
      <c r="X318" s="410"/>
      <c r="Y318" s="411"/>
      <c r="Z318" s="411"/>
      <c r="AA318" s="413"/>
      <c r="AB318" s="412"/>
      <c r="AC318" s="572"/>
      <c r="AD318" s="84"/>
      <c r="AE318" s="53"/>
      <c r="AF318" s="53"/>
      <c r="AG318" s="8" t="str">
        <f>IF(E11="A",IF(J308&gt;=R318,"○","×"),IF(J308&gt;=R330,"○","×"))</f>
        <v>○</v>
      </c>
      <c r="AH318" s="53" t="s">
        <v>297</v>
      </c>
    </row>
    <row r="319" spans="1:34" ht="18" customHeight="1">
      <c r="A319" s="645"/>
      <c r="C319" s="593" t="s">
        <v>121</v>
      </c>
      <c r="D319" s="616"/>
      <c r="E319" s="617" t="s">
        <v>204</v>
      </c>
      <c r="F319" s="617"/>
      <c r="G319" s="618">
        <f>IF(E11="A",L29+Q29+V29,"")</f>
        <v>8</v>
      </c>
      <c r="H319" s="619"/>
      <c r="I319" s="621" t="s">
        <v>193</v>
      </c>
      <c r="J319" s="361" t="s">
        <v>205</v>
      </c>
      <c r="K319" s="362"/>
      <c r="L319" s="362"/>
      <c r="M319" s="362"/>
      <c r="N319" s="362"/>
      <c r="O319" s="362"/>
      <c r="P319" s="362"/>
      <c r="Q319" s="363"/>
      <c r="R319" s="622"/>
      <c r="S319" s="622"/>
      <c r="T319" s="622"/>
      <c r="U319" s="622"/>
      <c r="V319" s="622"/>
      <c r="W319" s="622"/>
      <c r="X319" s="415">
        <f>IFERROR(G319*1.98,"")</f>
        <v>15.84</v>
      </c>
      <c r="Y319" s="416"/>
      <c r="Z319" s="416"/>
      <c r="AA319" s="416" t="s">
        <v>196</v>
      </c>
      <c r="AB319" s="416" t="s">
        <v>206</v>
      </c>
      <c r="AC319" s="474"/>
      <c r="AD319" s="84"/>
      <c r="AE319" s="53"/>
      <c r="AF319" s="53"/>
      <c r="AG319" s="8" t="str">
        <f>IF(E11="A",IF(R307&gt;=X317,"○","×"),IF(R307&gt;=X329,"○","×"))</f>
        <v>○</v>
      </c>
      <c r="AH319" s="53" t="s">
        <v>302</v>
      </c>
    </row>
    <row r="320" spans="1:34" ht="18" customHeight="1">
      <c r="A320" s="645"/>
      <c r="C320" s="410"/>
      <c r="D320" s="411"/>
      <c r="E320" s="617"/>
      <c r="F320" s="617"/>
      <c r="G320" s="618"/>
      <c r="H320" s="619"/>
      <c r="I320" s="621"/>
      <c r="J320" s="367"/>
      <c r="K320" s="368"/>
      <c r="L320" s="368"/>
      <c r="M320" s="368"/>
      <c r="N320" s="368"/>
      <c r="O320" s="368"/>
      <c r="P320" s="368"/>
      <c r="Q320" s="369"/>
      <c r="R320" s="622"/>
      <c r="S320" s="622"/>
      <c r="T320" s="622"/>
      <c r="U320" s="622"/>
      <c r="V320" s="622"/>
      <c r="W320" s="622"/>
      <c r="X320" s="417"/>
      <c r="Y320" s="413"/>
      <c r="Z320" s="413"/>
      <c r="AA320" s="413"/>
      <c r="AB320" s="413"/>
      <c r="AC320" s="475"/>
      <c r="AD320" s="84"/>
      <c r="AE320" s="53"/>
      <c r="AF320" s="53"/>
      <c r="AG320" s="8" t="str">
        <f>IF(E11="A",IF(R309&gt;=X319,"○","×"),IF(R309&gt;=X331,"○","×"))</f>
        <v>○</v>
      </c>
      <c r="AH320" s="53" t="s">
        <v>301</v>
      </c>
    </row>
    <row r="321" spans="1:35" ht="18" customHeight="1">
      <c r="A321" s="645"/>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7"/>
      <c r="AD321" s="7"/>
      <c r="AE321" s="53"/>
      <c r="AF321" s="53"/>
    </row>
    <row r="322" spans="1:35" ht="28.5" customHeight="1">
      <c r="A322" s="645"/>
      <c r="C322" s="108" t="s">
        <v>651</v>
      </c>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7"/>
      <c r="AD322" s="7"/>
      <c r="AE322" s="53"/>
      <c r="AF322" s="53"/>
      <c r="AG322" s="8" t="s">
        <v>607</v>
      </c>
      <c r="AI322" s="8">
        <f>G319*3.3</f>
        <v>26.4</v>
      </c>
    </row>
    <row r="323" spans="1:35" ht="20.25" customHeight="1">
      <c r="A323" s="645"/>
      <c r="C323" s="7"/>
      <c r="D323" s="480" t="s">
        <v>605</v>
      </c>
      <c r="E323" s="480"/>
      <c r="F323" s="480"/>
      <c r="G323" s="480" t="s">
        <v>608</v>
      </c>
      <c r="H323" s="480"/>
      <c r="I323" s="480"/>
      <c r="J323" s="134" t="s">
        <v>606</v>
      </c>
      <c r="K323" s="134"/>
      <c r="L323" s="134"/>
      <c r="M323" s="134"/>
      <c r="N323" s="134"/>
      <c r="O323" s="7"/>
      <c r="P323" s="7"/>
      <c r="Q323" s="7"/>
      <c r="R323" s="7"/>
      <c r="S323" s="7"/>
      <c r="T323" s="7"/>
      <c r="U323" s="7"/>
      <c r="V323" s="7"/>
      <c r="W323" s="7"/>
      <c r="X323" s="7"/>
      <c r="Y323" s="7"/>
      <c r="Z323" s="7"/>
      <c r="AA323" s="7"/>
      <c r="AB323" s="7"/>
      <c r="AC323" s="77"/>
      <c r="AD323" s="7"/>
      <c r="AE323" s="53"/>
      <c r="AF323" s="53"/>
      <c r="AG323" s="8" t="s">
        <v>652</v>
      </c>
    </row>
    <row r="324" spans="1:35" ht="20.25" customHeight="1">
      <c r="A324" s="645"/>
      <c r="C324" s="7"/>
      <c r="D324" s="320" t="s">
        <v>652</v>
      </c>
      <c r="E324" s="321"/>
      <c r="F324" s="322"/>
      <c r="G324" s="1069">
        <v>100.5</v>
      </c>
      <c r="H324" s="623"/>
      <c r="I324" s="173" t="s">
        <v>196</v>
      </c>
      <c r="J324" s="326" t="str">
        <f>IF(AI322&lt;=G324,"適","不適")</f>
        <v>適</v>
      </c>
      <c r="K324" s="327"/>
      <c r="L324" s="327"/>
      <c r="M324" s="327"/>
      <c r="N324" s="328"/>
      <c r="O324" s="7"/>
      <c r="P324" s="7"/>
      <c r="Q324" s="7"/>
      <c r="R324" s="7"/>
      <c r="S324" s="7"/>
      <c r="T324" s="7"/>
      <c r="U324" s="7"/>
      <c r="V324" s="7"/>
      <c r="W324" s="7"/>
      <c r="X324" s="7"/>
      <c r="Y324" s="7"/>
      <c r="Z324" s="7"/>
      <c r="AA324" s="7"/>
      <c r="AB324" s="7"/>
      <c r="AC324" s="77"/>
      <c r="AD324" s="7"/>
      <c r="AE324" s="31" t="str">
        <f>IF(COUNTIF(D324,"")&gt;=1,"未入力","")</f>
        <v/>
      </c>
      <c r="AF324" s="53"/>
      <c r="AG324" s="8" t="s">
        <v>653</v>
      </c>
    </row>
    <row r="325" spans="1:35" ht="18.75" customHeight="1">
      <c r="A325" s="645"/>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7"/>
      <c r="AD325" s="7"/>
      <c r="AE325" s="53"/>
      <c r="AF325" s="53"/>
    </row>
    <row r="326" spans="1:35" ht="24.75" customHeight="1">
      <c r="A326" s="645"/>
      <c r="C326" s="129" t="s">
        <v>2</v>
      </c>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7"/>
      <c r="AD326" s="7"/>
      <c r="AE326" s="53"/>
      <c r="AF326" s="53"/>
    </row>
    <row r="327" spans="1:35" ht="26.25" customHeight="1">
      <c r="A327" s="645"/>
      <c r="C327" s="7" t="str">
        <f>C314</f>
        <v>＜令和7年10月1日現在の契約児童数に見合う基準面積＞</v>
      </c>
      <c r="D327" s="7"/>
      <c r="E327" s="7"/>
      <c r="F327" s="7"/>
      <c r="G327" s="7"/>
      <c r="H327" s="7"/>
      <c r="I327" s="7"/>
      <c r="J327" s="7"/>
      <c r="K327" s="7"/>
      <c r="L327" s="7"/>
      <c r="M327" s="7"/>
      <c r="N327" s="7"/>
      <c r="O327" s="7"/>
      <c r="P327" s="7"/>
      <c r="Q327" s="7"/>
      <c r="R327" s="121"/>
      <c r="S327" s="121"/>
      <c r="T327" s="121"/>
      <c r="U327" s="121"/>
      <c r="V327" s="121"/>
      <c r="W327" s="7"/>
      <c r="X327" s="7"/>
      <c r="Y327" s="7"/>
      <c r="Z327" s="7"/>
      <c r="AA327" s="7"/>
      <c r="AB327" s="7"/>
      <c r="AC327" s="77"/>
      <c r="AD327" s="7"/>
      <c r="AE327" s="53"/>
      <c r="AF327" s="53"/>
    </row>
    <row r="328" spans="1:35" ht="26.25" customHeight="1">
      <c r="A328" s="645"/>
      <c r="C328" s="326"/>
      <c r="D328" s="327"/>
      <c r="E328" s="447" t="s">
        <v>137</v>
      </c>
      <c r="F328" s="447"/>
      <c r="G328" s="447"/>
      <c r="H328" s="447"/>
      <c r="I328" s="447"/>
      <c r="J328" s="447" t="s">
        <v>118</v>
      </c>
      <c r="K328" s="447"/>
      <c r="L328" s="447"/>
      <c r="M328" s="447"/>
      <c r="N328" s="447"/>
      <c r="O328" s="447"/>
      <c r="P328" s="447"/>
      <c r="Q328" s="447"/>
      <c r="R328" s="447" t="s">
        <v>1</v>
      </c>
      <c r="S328" s="447"/>
      <c r="T328" s="447"/>
      <c r="U328" s="447"/>
      <c r="V328" s="447"/>
      <c r="W328" s="447"/>
      <c r="X328" s="326" t="s">
        <v>208</v>
      </c>
      <c r="Y328" s="327"/>
      <c r="Z328" s="327"/>
      <c r="AA328" s="327"/>
      <c r="AB328" s="327"/>
      <c r="AC328" s="328"/>
      <c r="AD328" s="264"/>
      <c r="AE328" s="53"/>
      <c r="AF328" s="53"/>
    </row>
    <row r="329" spans="1:35" ht="24" customHeight="1">
      <c r="A329" s="645"/>
      <c r="C329" s="593" t="s">
        <v>203</v>
      </c>
      <c r="D329" s="616"/>
      <c r="E329" s="620" t="s">
        <v>92</v>
      </c>
      <c r="F329" s="620"/>
      <c r="G329" s="620" t="str">
        <f>IF(E11="B",D29,"")</f>
        <v/>
      </c>
      <c r="H329" s="473"/>
      <c r="I329" s="128" t="s">
        <v>193</v>
      </c>
      <c r="J329" s="361" t="s">
        <v>3</v>
      </c>
      <c r="K329" s="362"/>
      <c r="L329" s="362"/>
      <c r="M329" s="362"/>
      <c r="N329" s="362"/>
      <c r="O329" s="362"/>
      <c r="P329" s="362"/>
      <c r="Q329" s="362"/>
      <c r="R329" s="531" t="str">
        <f>IFERROR(G329*2.5,"")</f>
        <v/>
      </c>
      <c r="S329" s="532"/>
      <c r="T329" s="532"/>
      <c r="U329" s="61" t="s">
        <v>196</v>
      </c>
      <c r="V329" s="447" t="s">
        <v>209</v>
      </c>
      <c r="W329" s="448"/>
      <c r="X329" s="632" t="str">
        <f>IFERROR(R329+R330,"")</f>
        <v/>
      </c>
      <c r="Y329" s="633"/>
      <c r="Z329" s="633"/>
      <c r="AA329" s="416" t="s">
        <v>196</v>
      </c>
      <c r="AB329" s="416" t="s">
        <v>207</v>
      </c>
      <c r="AC329" s="474"/>
      <c r="AD329" s="269"/>
      <c r="AE329" s="53"/>
      <c r="AF329" s="53"/>
    </row>
    <row r="330" spans="1:35" ht="24" customHeight="1">
      <c r="A330" s="645"/>
      <c r="C330" s="410"/>
      <c r="D330" s="411"/>
      <c r="E330" s="620" t="s">
        <v>202</v>
      </c>
      <c r="F330" s="620"/>
      <c r="G330" s="620" t="str">
        <f>IF(E11="B",H29,"")</f>
        <v/>
      </c>
      <c r="H330" s="473"/>
      <c r="I330" s="128" t="s">
        <v>193</v>
      </c>
      <c r="J330" s="367"/>
      <c r="K330" s="368"/>
      <c r="L330" s="368"/>
      <c r="M330" s="368"/>
      <c r="N330" s="368"/>
      <c r="O330" s="368"/>
      <c r="P330" s="368"/>
      <c r="Q330" s="368"/>
      <c r="R330" s="531" t="str">
        <f>IFERROR(G330*2.5,"")</f>
        <v/>
      </c>
      <c r="S330" s="532"/>
      <c r="T330" s="532"/>
      <c r="U330" s="61" t="s">
        <v>196</v>
      </c>
      <c r="V330" s="447" t="s">
        <v>210</v>
      </c>
      <c r="W330" s="448"/>
      <c r="X330" s="634"/>
      <c r="Y330" s="635"/>
      <c r="Z330" s="635"/>
      <c r="AA330" s="413"/>
      <c r="AB330" s="413"/>
      <c r="AC330" s="475"/>
      <c r="AD330" s="269"/>
      <c r="AE330" s="53"/>
      <c r="AF330" s="53"/>
    </row>
    <row r="331" spans="1:35" ht="24" customHeight="1">
      <c r="A331" s="645"/>
      <c r="C331" s="593" t="s">
        <v>121</v>
      </c>
      <c r="D331" s="616"/>
      <c r="E331" s="617" t="s">
        <v>204</v>
      </c>
      <c r="F331" s="617"/>
      <c r="G331" s="618" t="str">
        <f>IF(E11="B",L29+Q29+V29,"")</f>
        <v/>
      </c>
      <c r="H331" s="619"/>
      <c r="I331" s="621" t="s">
        <v>193</v>
      </c>
      <c r="J331" s="361" t="s">
        <v>59</v>
      </c>
      <c r="K331" s="362"/>
      <c r="L331" s="362"/>
      <c r="M331" s="362"/>
      <c r="N331" s="362"/>
      <c r="O331" s="362"/>
      <c r="P331" s="362"/>
      <c r="Q331" s="363"/>
      <c r="R331" s="622"/>
      <c r="S331" s="622"/>
      <c r="T331" s="622"/>
      <c r="U331" s="622"/>
      <c r="V331" s="622"/>
      <c r="W331" s="622"/>
      <c r="X331" s="415" t="str">
        <f>IFERROR(G331*1.98,"")</f>
        <v/>
      </c>
      <c r="Y331" s="416"/>
      <c r="Z331" s="416"/>
      <c r="AA331" s="412" t="s">
        <v>196</v>
      </c>
      <c r="AB331" s="416" t="s">
        <v>206</v>
      </c>
      <c r="AC331" s="474"/>
      <c r="AD331" s="269"/>
      <c r="AE331" s="53"/>
      <c r="AF331" s="53"/>
    </row>
    <row r="332" spans="1:35" ht="13.5" customHeight="1">
      <c r="A332" s="645"/>
      <c r="C332" s="410"/>
      <c r="D332" s="411"/>
      <c r="E332" s="617"/>
      <c r="F332" s="617"/>
      <c r="G332" s="618"/>
      <c r="H332" s="619"/>
      <c r="I332" s="621"/>
      <c r="J332" s="367"/>
      <c r="K332" s="368"/>
      <c r="L332" s="368"/>
      <c r="M332" s="368"/>
      <c r="N332" s="368"/>
      <c r="O332" s="368"/>
      <c r="P332" s="368"/>
      <c r="Q332" s="369"/>
      <c r="R332" s="622"/>
      <c r="S332" s="622"/>
      <c r="T332" s="622"/>
      <c r="U332" s="622"/>
      <c r="V332" s="622"/>
      <c r="W332" s="622"/>
      <c r="X332" s="417"/>
      <c r="Y332" s="413"/>
      <c r="Z332" s="413"/>
      <c r="AA332" s="413"/>
      <c r="AB332" s="413"/>
      <c r="AC332" s="475"/>
      <c r="AD332" s="84"/>
      <c r="AE332" s="53"/>
      <c r="AF332" s="53"/>
    </row>
    <row r="333" spans="1:35" ht="24" customHeight="1">
      <c r="A333" s="645"/>
      <c r="C333" s="84"/>
      <c r="D333" s="84"/>
      <c r="E333" s="84"/>
      <c r="F333" s="84"/>
      <c r="G333" s="84"/>
      <c r="H333" s="84"/>
      <c r="I333" s="84"/>
      <c r="J333" s="84"/>
      <c r="K333" s="84"/>
      <c r="L333" s="10"/>
      <c r="M333" s="10"/>
      <c r="N333" s="10"/>
      <c r="O333" s="10"/>
      <c r="P333" s="10"/>
      <c r="Q333" s="10"/>
      <c r="R333" s="10"/>
      <c r="S333" s="10"/>
      <c r="T333" s="10"/>
      <c r="U333" s="10"/>
      <c r="V333" s="10"/>
      <c r="W333" s="79"/>
      <c r="X333" s="79"/>
      <c r="Y333" s="79"/>
      <c r="Z333" s="79"/>
      <c r="AA333" s="79"/>
      <c r="AC333" s="65"/>
      <c r="AE333" s="53"/>
      <c r="AF333" s="53"/>
    </row>
    <row r="334" spans="1:35" ht="39.6" customHeight="1" thickBot="1">
      <c r="A334" s="645"/>
      <c r="B334" s="610" t="s">
        <v>143</v>
      </c>
      <c r="C334" s="611"/>
      <c r="D334" s="611"/>
      <c r="E334" s="611"/>
      <c r="F334" s="611"/>
      <c r="G334" s="611"/>
      <c r="H334" s="611"/>
      <c r="I334" s="611"/>
      <c r="J334" s="611"/>
      <c r="K334" s="611"/>
      <c r="L334" s="611"/>
      <c r="M334" s="611"/>
      <c r="N334" s="611"/>
      <c r="O334" s="611"/>
      <c r="P334" s="611"/>
      <c r="Q334" s="611"/>
      <c r="R334" s="611"/>
      <c r="S334" s="611"/>
      <c r="T334" s="611"/>
      <c r="U334" s="611"/>
      <c r="V334" s="611"/>
      <c r="W334" s="611"/>
      <c r="X334" s="611"/>
      <c r="Y334" s="611"/>
      <c r="Z334" s="611"/>
      <c r="AA334" s="611"/>
      <c r="AB334" s="611"/>
      <c r="AC334" s="612"/>
      <c r="AD334" s="270"/>
      <c r="AE334" s="53"/>
      <c r="AF334" s="53"/>
    </row>
    <row r="335" spans="1:35" ht="24.75" customHeight="1" thickBot="1">
      <c r="A335" s="645"/>
      <c r="C335" s="130" t="s">
        <v>211</v>
      </c>
      <c r="O335" s="8"/>
      <c r="P335" s="8"/>
      <c r="Q335" s="11"/>
      <c r="R335" s="613" t="str">
        <f>IF(E11="A",IF(X317&lt;=R307,"適","不適"),IF(X329&lt;=R307,"適","不適"))</f>
        <v>適</v>
      </c>
      <c r="S335" s="614"/>
      <c r="Y335" s="615"/>
      <c r="Z335" s="615"/>
      <c r="AC335" s="65"/>
      <c r="AE335" s="53"/>
      <c r="AF335" s="53"/>
    </row>
    <row r="336" spans="1:35" ht="39.6" customHeight="1" thickBot="1">
      <c r="A336" s="645"/>
      <c r="C336" s="647" t="str">
        <f>IF(R335="適","","面積基準を満たしていません。内容変更の手続きを行うなど、直ちに改善を図ってください。")</f>
        <v/>
      </c>
      <c r="D336" s="647"/>
      <c r="E336" s="647"/>
      <c r="F336" s="647"/>
      <c r="G336" s="647"/>
      <c r="H336" s="647"/>
      <c r="I336" s="647"/>
      <c r="J336" s="647"/>
      <c r="K336" s="647"/>
      <c r="L336" s="647"/>
      <c r="M336" s="647"/>
      <c r="N336" s="647"/>
      <c r="O336" s="647"/>
      <c r="P336" s="647"/>
      <c r="Q336" s="647"/>
      <c r="R336" s="647"/>
      <c r="S336" s="647"/>
      <c r="T336" s="647"/>
      <c r="U336" s="647"/>
      <c r="V336" s="647"/>
      <c r="W336" s="647"/>
      <c r="X336" s="647"/>
      <c r="Y336" s="647"/>
      <c r="Z336" s="647"/>
      <c r="AA336" s="647"/>
      <c r="AB336" s="647"/>
      <c r="AC336" s="648"/>
      <c r="AD336" s="271"/>
      <c r="AE336" s="53"/>
      <c r="AF336" s="53"/>
    </row>
    <row r="337" spans="1:33" ht="24.75" customHeight="1" thickBot="1">
      <c r="A337" s="645"/>
      <c r="C337" s="130" t="s">
        <v>392</v>
      </c>
      <c r="O337" s="8"/>
      <c r="P337" s="8"/>
      <c r="Q337" s="11"/>
      <c r="R337" s="613" t="str">
        <f>IF(E11="A",IF(X319&lt;=R309,"適","不適"),IF(X331&lt;=R309,"適","不適"))</f>
        <v>適</v>
      </c>
      <c r="S337" s="614"/>
      <c r="AC337" s="65"/>
      <c r="AE337" s="53"/>
      <c r="AF337" s="53"/>
    </row>
    <row r="338" spans="1:33" ht="39" customHeight="1">
      <c r="A338" s="646"/>
      <c r="B338" s="68"/>
      <c r="C338" s="649" t="str">
        <f>IF(R337="適","","面積基準を満たしていません。内容変更の手続きを行うなど、直ちに改善を図ってください。")</f>
        <v/>
      </c>
      <c r="D338" s="649"/>
      <c r="E338" s="649"/>
      <c r="F338" s="649"/>
      <c r="G338" s="649"/>
      <c r="H338" s="649"/>
      <c r="I338" s="649"/>
      <c r="J338" s="649"/>
      <c r="K338" s="649"/>
      <c r="L338" s="649"/>
      <c r="M338" s="649"/>
      <c r="N338" s="649"/>
      <c r="O338" s="649"/>
      <c r="P338" s="649"/>
      <c r="Q338" s="649"/>
      <c r="R338" s="649"/>
      <c r="S338" s="649"/>
      <c r="T338" s="649"/>
      <c r="U338" s="649"/>
      <c r="V338" s="649"/>
      <c r="W338" s="649"/>
      <c r="X338" s="649"/>
      <c r="Y338" s="649"/>
      <c r="Z338" s="649"/>
      <c r="AA338" s="649"/>
      <c r="AB338" s="649"/>
      <c r="AC338" s="650"/>
      <c r="AD338" s="287"/>
      <c r="AE338" s="53"/>
      <c r="AF338" s="53"/>
    </row>
    <row r="339" spans="1:33" ht="24" customHeight="1">
      <c r="A339" s="125"/>
      <c r="B339" s="131"/>
      <c r="C339" s="131"/>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c r="Z339" s="131"/>
      <c r="AA339" s="131"/>
      <c r="AB339" s="131"/>
      <c r="AC339" s="131"/>
      <c r="AD339" s="131"/>
      <c r="AE339" s="53"/>
      <c r="AF339" s="53"/>
      <c r="AG339" s="8" t="s">
        <v>228</v>
      </c>
    </row>
    <row r="340" spans="1:33" ht="24" customHeight="1">
      <c r="A340" s="582" t="s">
        <v>469</v>
      </c>
      <c r="B340" s="582"/>
      <c r="C340" s="582"/>
      <c r="D340" s="582"/>
      <c r="E340" s="582"/>
      <c r="F340" s="582"/>
      <c r="G340" s="582"/>
      <c r="H340" s="582"/>
      <c r="I340" s="582"/>
      <c r="J340" s="582"/>
      <c r="K340" s="582"/>
      <c r="L340" s="582"/>
      <c r="M340" s="582"/>
      <c r="N340" s="582"/>
      <c r="O340" s="582"/>
      <c r="P340" s="582"/>
      <c r="Q340" s="582"/>
      <c r="R340" s="582"/>
      <c r="S340" s="582"/>
      <c r="T340" s="582"/>
      <c r="U340" s="582"/>
      <c r="V340" s="582"/>
      <c r="W340" s="582"/>
      <c r="X340" s="582"/>
      <c r="Y340" s="582"/>
      <c r="Z340" s="582"/>
      <c r="AA340" s="582"/>
      <c r="AB340" s="582"/>
      <c r="AC340" s="582"/>
      <c r="AD340" s="278"/>
      <c r="AE340" s="53"/>
      <c r="AF340" s="53"/>
      <c r="AG340" s="8" t="s">
        <v>479</v>
      </c>
    </row>
    <row r="341" spans="1:33" ht="24" customHeight="1">
      <c r="A341" s="45" t="s">
        <v>471</v>
      </c>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320" t="s">
        <v>189</v>
      </c>
      <c r="AA341" s="321"/>
      <c r="AB341" s="321"/>
      <c r="AC341" s="322"/>
      <c r="AD341" s="10"/>
      <c r="AE341" s="31" t="str">
        <f>IF(COUNTIF(Z341,"")&gt;=1,"未入力","")</f>
        <v/>
      </c>
      <c r="AF341" s="31"/>
      <c r="AG341" s="8" t="s">
        <v>229</v>
      </c>
    </row>
    <row r="342" spans="1:33" ht="24" customHeight="1">
      <c r="A342" s="45" t="s">
        <v>485</v>
      </c>
      <c r="B342" s="50"/>
      <c r="C342" s="50"/>
      <c r="D342" s="50"/>
      <c r="E342" s="50"/>
      <c r="F342" s="50"/>
      <c r="G342" s="50"/>
      <c r="H342" s="50"/>
      <c r="I342" s="50"/>
      <c r="J342" s="50"/>
      <c r="K342" s="50"/>
      <c r="L342" s="50"/>
      <c r="O342" s="50"/>
      <c r="P342" s="50"/>
      <c r="Q342" s="50"/>
      <c r="R342" s="50"/>
      <c r="S342" s="50"/>
      <c r="T342" s="50"/>
      <c r="U342" s="50"/>
      <c r="V342" s="50"/>
      <c r="W342" s="50"/>
      <c r="X342" s="50"/>
      <c r="Y342" s="50"/>
      <c r="Z342" s="320" t="s">
        <v>230</v>
      </c>
      <c r="AA342" s="321"/>
      <c r="AB342" s="321"/>
      <c r="AC342" s="322"/>
      <c r="AD342" s="10"/>
      <c r="AE342" s="31" t="str">
        <f>IF(COUNTIF(Z342,"")&gt;=1,"未入力","")</f>
        <v/>
      </c>
      <c r="AF342" s="31"/>
      <c r="AG342" s="8" t="s">
        <v>319</v>
      </c>
    </row>
    <row r="343" spans="1:33" ht="24" customHeight="1">
      <c r="A343" s="45" t="s">
        <v>486</v>
      </c>
      <c r="B343" s="50"/>
      <c r="C343" s="50"/>
      <c r="D343" s="50"/>
      <c r="E343" s="50"/>
      <c r="F343" s="50"/>
      <c r="G343" s="50"/>
      <c r="H343" s="50"/>
      <c r="I343" s="50"/>
      <c r="J343" s="50"/>
      <c r="K343" s="50"/>
      <c r="L343" s="50"/>
      <c r="M343" s="132"/>
      <c r="N343" s="132"/>
      <c r="O343" s="50"/>
      <c r="P343" s="50"/>
      <c r="Q343" s="50"/>
      <c r="R343" s="50"/>
      <c r="S343" s="50"/>
      <c r="T343" s="50"/>
      <c r="U343" s="50"/>
      <c r="V343" s="50"/>
      <c r="W343" s="50"/>
      <c r="X343" s="133"/>
      <c r="Y343" s="133"/>
      <c r="Z343" s="320" t="s">
        <v>233</v>
      </c>
      <c r="AA343" s="321"/>
      <c r="AB343" s="321"/>
      <c r="AC343" s="322"/>
      <c r="AD343" s="10"/>
      <c r="AE343" s="31" t="str">
        <f>IF(COUNTIF(Z343,"")&gt;=1,"未入力","")</f>
        <v/>
      </c>
      <c r="AF343" s="31"/>
      <c r="AG343" s="8" t="s">
        <v>230</v>
      </c>
    </row>
    <row r="344" spans="1:33" ht="24" customHeight="1">
      <c r="A344" s="45" t="s">
        <v>501</v>
      </c>
      <c r="B344" s="50"/>
      <c r="C344" s="50"/>
      <c r="D344" s="50"/>
      <c r="E344" s="50"/>
      <c r="F344" s="50"/>
      <c r="G344" s="50"/>
      <c r="H344" s="133"/>
      <c r="I344" s="133"/>
      <c r="J344" s="133"/>
      <c r="K344" s="133"/>
      <c r="L344" s="133"/>
      <c r="M344" s="133"/>
      <c r="N344" s="133"/>
      <c r="O344" s="133"/>
      <c r="P344" s="133"/>
      <c r="Q344" s="133"/>
      <c r="R344" s="133"/>
      <c r="S344" s="133"/>
      <c r="T344" s="133"/>
      <c r="U344" s="133"/>
      <c r="V344" s="133"/>
      <c r="W344" s="133"/>
      <c r="X344" s="133"/>
      <c r="Y344" s="133"/>
      <c r="Z344" s="376" t="s">
        <v>190</v>
      </c>
      <c r="AA344" s="377"/>
      <c r="AB344" s="377"/>
      <c r="AC344" s="378"/>
      <c r="AD344" s="10"/>
      <c r="AE344" s="31" t="str">
        <f>IF(COUNTIF(Z344,"")&gt;=1,"未入力","")</f>
        <v/>
      </c>
      <c r="AF344" s="31"/>
      <c r="AG344" s="8" t="s">
        <v>320</v>
      </c>
    </row>
    <row r="345" spans="1:33" ht="24" customHeight="1">
      <c r="A345" s="604" t="s">
        <v>839</v>
      </c>
      <c r="B345" s="386" t="s">
        <v>502</v>
      </c>
      <c r="C345" s="387"/>
      <c r="D345" s="387"/>
      <c r="E345" s="387"/>
      <c r="F345" s="387"/>
      <c r="G345" s="387"/>
      <c r="H345" s="606" t="s">
        <v>530</v>
      </c>
      <c r="I345" s="607"/>
      <c r="J345" s="607"/>
      <c r="K345" s="607"/>
      <c r="L345" s="607"/>
      <c r="M345" s="607"/>
      <c r="N345" s="607"/>
      <c r="O345" s="607"/>
      <c r="P345" s="607"/>
      <c r="Q345" s="607"/>
      <c r="R345" s="607"/>
      <c r="S345" s="607"/>
      <c r="T345" s="607"/>
      <c r="U345" s="607"/>
      <c r="V345" s="607"/>
      <c r="W345" s="607"/>
      <c r="X345" s="607"/>
      <c r="Y345" s="607"/>
      <c r="Z345" s="607"/>
      <c r="AA345" s="607"/>
      <c r="AB345" s="607"/>
      <c r="AC345" s="608"/>
      <c r="AD345" s="79"/>
      <c r="AE345" s="31" t="str">
        <f>IF(COUNTIF(H345,"")&gt;=1,"未入力","")</f>
        <v/>
      </c>
      <c r="AF345" s="31"/>
      <c r="AG345" s="8" t="s">
        <v>321</v>
      </c>
    </row>
    <row r="346" spans="1:33" ht="24" customHeight="1">
      <c r="A346" s="605"/>
      <c r="B346" s="386" t="s">
        <v>503</v>
      </c>
      <c r="C346" s="387"/>
      <c r="D346" s="387"/>
      <c r="E346" s="387"/>
      <c r="F346" s="387"/>
      <c r="G346" s="387"/>
      <c r="H346" s="609" t="s">
        <v>564</v>
      </c>
      <c r="I346" s="609"/>
      <c r="J346" s="609"/>
      <c r="K346" s="609"/>
      <c r="L346" s="609"/>
      <c r="M346" s="609"/>
      <c r="N346" s="609"/>
      <c r="O346" s="609"/>
      <c r="P346" s="609"/>
      <c r="Q346" s="609"/>
      <c r="R346" s="609"/>
      <c r="S346" s="609"/>
      <c r="T346" s="609"/>
      <c r="U346" s="609"/>
      <c r="V346" s="609"/>
      <c r="W346" s="609"/>
      <c r="X346" s="609"/>
      <c r="Y346" s="609"/>
      <c r="Z346" s="609"/>
      <c r="AA346" s="609"/>
      <c r="AB346" s="609"/>
      <c r="AC346" s="609"/>
      <c r="AD346" s="79"/>
      <c r="AE346" s="31" t="str">
        <f>IF(COUNTIF(H346,"")&gt;=1,"未入力","")</f>
        <v/>
      </c>
      <c r="AF346" s="31"/>
    </row>
    <row r="347" spans="1:33" ht="24" customHeight="1">
      <c r="A347" s="605"/>
      <c r="B347" s="386" t="s">
        <v>504</v>
      </c>
      <c r="C347" s="387"/>
      <c r="D347" s="387"/>
      <c r="E347" s="387"/>
      <c r="F347" s="387"/>
      <c r="G347" s="388"/>
      <c r="H347" s="364"/>
      <c r="I347" s="365"/>
      <c r="J347" s="365"/>
      <c r="K347" s="365"/>
      <c r="L347" s="365"/>
      <c r="M347" s="365"/>
      <c r="N347" s="365"/>
      <c r="O347" s="365"/>
      <c r="P347" s="365"/>
      <c r="Q347" s="365"/>
      <c r="R347" s="365"/>
      <c r="S347" s="365"/>
      <c r="T347" s="365"/>
      <c r="U347" s="365"/>
      <c r="V347" s="365"/>
      <c r="W347" s="365"/>
      <c r="X347" s="365"/>
      <c r="Y347" s="365"/>
      <c r="Z347" s="320" t="s">
        <v>189</v>
      </c>
      <c r="AA347" s="321"/>
      <c r="AB347" s="321"/>
      <c r="AC347" s="322"/>
      <c r="AD347" s="10"/>
      <c r="AE347" s="31" t="str">
        <f>IF(COUNTIF(Z347,"")&gt;=1,"未入力","")</f>
        <v/>
      </c>
      <c r="AF347" s="31"/>
    </row>
    <row r="348" spans="1:33" ht="24" customHeight="1">
      <c r="A348" s="605"/>
      <c r="B348" s="386" t="s">
        <v>464</v>
      </c>
      <c r="C348" s="602"/>
      <c r="D348" s="602"/>
      <c r="E348" s="602"/>
      <c r="F348" s="602"/>
      <c r="G348" s="602"/>
      <c r="H348" s="323" t="s">
        <v>531</v>
      </c>
      <c r="I348" s="324"/>
      <c r="J348" s="324"/>
      <c r="K348" s="324"/>
      <c r="L348" s="324"/>
      <c r="M348" s="324"/>
      <c r="N348" s="324"/>
      <c r="O348" s="324"/>
      <c r="P348" s="324"/>
      <c r="Q348" s="324"/>
      <c r="R348" s="324"/>
      <c r="S348" s="324"/>
      <c r="T348" s="324"/>
      <c r="U348" s="324"/>
      <c r="V348" s="324"/>
      <c r="W348" s="324"/>
      <c r="X348" s="324"/>
      <c r="Y348" s="324"/>
      <c r="Z348" s="324"/>
      <c r="AA348" s="324"/>
      <c r="AB348" s="324"/>
      <c r="AC348" s="325"/>
      <c r="AD348" s="79"/>
      <c r="AE348" s="31"/>
      <c r="AF348" s="31"/>
    </row>
    <row r="349" spans="1:33" ht="24" customHeight="1">
      <c r="A349" s="579" t="s">
        <v>9</v>
      </c>
      <c r="B349" s="580"/>
      <c r="C349" s="580"/>
      <c r="D349" s="580"/>
      <c r="E349" s="580"/>
      <c r="F349" s="580"/>
      <c r="G349" s="580"/>
      <c r="H349" s="597" t="s">
        <v>10</v>
      </c>
      <c r="I349" s="597"/>
      <c r="J349" s="597"/>
      <c r="K349" s="597"/>
      <c r="L349" s="597"/>
      <c r="M349" s="598" t="s">
        <v>189</v>
      </c>
      <c r="N349" s="598"/>
      <c r="O349" s="598"/>
      <c r="P349" s="598"/>
      <c r="Q349" s="598"/>
      <c r="R349" s="598"/>
      <c r="S349" s="597" t="s">
        <v>11</v>
      </c>
      <c r="T349" s="597"/>
      <c r="U349" s="597"/>
      <c r="V349" s="597"/>
      <c r="W349" s="597"/>
      <c r="X349" s="597"/>
      <c r="Y349" s="598" t="s">
        <v>189</v>
      </c>
      <c r="Z349" s="598"/>
      <c r="AA349" s="598"/>
      <c r="AB349" s="598"/>
      <c r="AC349" s="598"/>
      <c r="AD349" s="10"/>
      <c r="AE349" s="31" t="str">
        <f>IF(COUNTIF(M349,"")&gt;=1,"未入力","")</f>
        <v/>
      </c>
      <c r="AF349" s="31" t="str">
        <f>IF(COUNTIF(Y349,"")&gt;=1,"未入力","")</f>
        <v/>
      </c>
      <c r="AG349" s="8" t="s">
        <v>231</v>
      </c>
    </row>
    <row r="350" spans="1:33" ht="24" customHeight="1">
      <c r="A350" s="603"/>
      <c r="B350" s="543"/>
      <c r="C350" s="543"/>
      <c r="D350" s="543"/>
      <c r="E350" s="543"/>
      <c r="F350" s="543"/>
      <c r="G350" s="543"/>
      <c r="H350" s="358" t="s">
        <v>12</v>
      </c>
      <c r="I350" s="359"/>
      <c r="J350" s="359"/>
      <c r="K350" s="359"/>
      <c r="L350" s="51"/>
      <c r="M350" s="598" t="s">
        <v>189</v>
      </c>
      <c r="N350" s="598"/>
      <c r="O350" s="598"/>
      <c r="P350" s="598"/>
      <c r="Q350" s="598"/>
      <c r="R350" s="598"/>
      <c r="S350" s="597" t="s">
        <v>124</v>
      </c>
      <c r="T350" s="597"/>
      <c r="U350" s="597"/>
      <c r="V350" s="597"/>
      <c r="W350" s="597"/>
      <c r="X350" s="597"/>
      <c r="Y350" s="598" t="s">
        <v>189</v>
      </c>
      <c r="Z350" s="598"/>
      <c r="AA350" s="598"/>
      <c r="AB350" s="598"/>
      <c r="AC350" s="598"/>
      <c r="AD350" s="10"/>
      <c r="AE350" s="31" t="str">
        <f>IF(COUNTIF(M350,"")&gt;=1,"未入力","")</f>
        <v/>
      </c>
      <c r="AF350" s="31" t="str">
        <f>IF(COUNTIF(Y350,"")&gt;=1,"未入力","")</f>
        <v/>
      </c>
      <c r="AG350" s="8" t="s">
        <v>232</v>
      </c>
    </row>
    <row r="351" spans="1:33" ht="24" customHeight="1">
      <c r="A351" s="576"/>
      <c r="B351" s="577"/>
      <c r="C351" s="577"/>
      <c r="D351" s="577"/>
      <c r="E351" s="577"/>
      <c r="F351" s="577"/>
      <c r="G351" s="577"/>
      <c r="H351" s="597" t="s">
        <v>136</v>
      </c>
      <c r="I351" s="597"/>
      <c r="J351" s="597"/>
      <c r="K351" s="597"/>
      <c r="L351" s="597"/>
      <c r="M351" s="597"/>
      <c r="N351" s="597"/>
      <c r="O351" s="597"/>
      <c r="P351" s="597"/>
      <c r="Q351" s="597"/>
      <c r="R351" s="597"/>
      <c r="S351" s="597"/>
      <c r="T351" s="597"/>
      <c r="U351" s="597"/>
      <c r="V351" s="597"/>
      <c r="W351" s="597"/>
      <c r="X351" s="597"/>
      <c r="Y351" s="598" t="s">
        <v>189</v>
      </c>
      <c r="Z351" s="598"/>
      <c r="AA351" s="598"/>
      <c r="AB351" s="598"/>
      <c r="AC351" s="598"/>
      <c r="AD351" s="10"/>
      <c r="AE351" s="31"/>
      <c r="AF351" s="31" t="str">
        <f>IF(COUNTIF(Y351,"")&gt;=1,"未入力","")</f>
        <v/>
      </c>
      <c r="AG351" s="8" t="s">
        <v>233</v>
      </c>
    </row>
    <row r="352" spans="1:33" ht="39" customHeight="1">
      <c r="A352" s="599" t="s">
        <v>13</v>
      </c>
      <c r="B352" s="386" t="s">
        <v>505</v>
      </c>
      <c r="C352" s="387"/>
      <c r="D352" s="387"/>
      <c r="E352" s="387"/>
      <c r="F352" s="387"/>
      <c r="G352" s="387"/>
      <c r="H352" s="323" t="s">
        <v>722</v>
      </c>
      <c r="I352" s="324"/>
      <c r="J352" s="324"/>
      <c r="K352" s="324"/>
      <c r="L352" s="324"/>
      <c r="M352" s="324"/>
      <c r="N352" s="324"/>
      <c r="O352" s="324"/>
      <c r="P352" s="324"/>
      <c r="Q352" s="324"/>
      <c r="R352" s="324"/>
      <c r="S352" s="324"/>
      <c r="T352" s="324"/>
      <c r="U352" s="324"/>
      <c r="V352" s="324"/>
      <c r="W352" s="324"/>
      <c r="X352" s="324"/>
      <c r="Y352" s="324"/>
      <c r="Z352" s="324"/>
      <c r="AA352" s="324"/>
      <c r="AB352" s="324"/>
      <c r="AC352" s="325"/>
      <c r="AD352" s="79"/>
      <c r="AE352" s="31" t="str">
        <f>IF(COUNTIF(H352,"")&gt;=1,"未入力","")</f>
        <v/>
      </c>
      <c r="AF352" s="31"/>
    </row>
    <row r="353" spans="1:36" ht="39" customHeight="1">
      <c r="A353" s="600"/>
      <c r="B353" s="386" t="s">
        <v>506</v>
      </c>
      <c r="C353" s="387"/>
      <c r="D353" s="387"/>
      <c r="E353" s="387"/>
      <c r="F353" s="387"/>
      <c r="G353" s="388"/>
      <c r="H353" s="323" t="s">
        <v>722</v>
      </c>
      <c r="I353" s="324"/>
      <c r="J353" s="324"/>
      <c r="K353" s="324"/>
      <c r="L353" s="324"/>
      <c r="M353" s="324"/>
      <c r="N353" s="324"/>
      <c r="O353" s="324"/>
      <c r="P353" s="324"/>
      <c r="Q353" s="324"/>
      <c r="R353" s="324"/>
      <c r="S353" s="324"/>
      <c r="T353" s="324"/>
      <c r="U353" s="324"/>
      <c r="V353" s="324"/>
      <c r="W353" s="324"/>
      <c r="X353" s="324"/>
      <c r="Y353" s="324"/>
      <c r="Z353" s="324"/>
      <c r="AA353" s="324"/>
      <c r="AB353" s="324"/>
      <c r="AC353" s="325"/>
      <c r="AD353" s="79"/>
      <c r="AE353" s="31" t="str">
        <f t="shared" ref="AE353:AE359" si="3">IF(COUNTIF(H353,"")&gt;=1,"未入力","")</f>
        <v/>
      </c>
      <c r="AF353" s="31"/>
    </row>
    <row r="354" spans="1:36" ht="39" customHeight="1">
      <c r="A354" s="600"/>
      <c r="B354" s="386" t="s">
        <v>507</v>
      </c>
      <c r="C354" s="387"/>
      <c r="D354" s="387"/>
      <c r="E354" s="387"/>
      <c r="F354" s="387"/>
      <c r="G354" s="388"/>
      <c r="H354" s="323" t="s">
        <v>723</v>
      </c>
      <c r="I354" s="324"/>
      <c r="J354" s="324"/>
      <c r="K354" s="324"/>
      <c r="L354" s="324"/>
      <c r="M354" s="324"/>
      <c r="N354" s="324"/>
      <c r="O354" s="324"/>
      <c r="P354" s="324"/>
      <c r="Q354" s="324"/>
      <c r="R354" s="324"/>
      <c r="S354" s="324"/>
      <c r="T354" s="324"/>
      <c r="U354" s="324"/>
      <c r="V354" s="324"/>
      <c r="W354" s="324"/>
      <c r="X354" s="324"/>
      <c r="Y354" s="324"/>
      <c r="Z354" s="324"/>
      <c r="AA354" s="324"/>
      <c r="AB354" s="324"/>
      <c r="AC354" s="325"/>
      <c r="AD354" s="79"/>
      <c r="AE354" s="31" t="str">
        <f t="shared" si="3"/>
        <v/>
      </c>
      <c r="AF354" s="31"/>
    </row>
    <row r="355" spans="1:36" ht="39" customHeight="1">
      <c r="A355" s="600"/>
      <c r="B355" s="424" t="s">
        <v>508</v>
      </c>
      <c r="C355" s="424"/>
      <c r="D355" s="424"/>
      <c r="E355" s="424"/>
      <c r="F355" s="424"/>
      <c r="G355" s="424"/>
      <c r="H355" s="323" t="s">
        <v>724</v>
      </c>
      <c r="I355" s="324"/>
      <c r="J355" s="324"/>
      <c r="K355" s="324"/>
      <c r="L355" s="324"/>
      <c r="M355" s="324"/>
      <c r="N355" s="324"/>
      <c r="O355" s="324"/>
      <c r="P355" s="324"/>
      <c r="Q355" s="324"/>
      <c r="R355" s="324"/>
      <c r="S355" s="324"/>
      <c r="T355" s="324"/>
      <c r="U355" s="324"/>
      <c r="V355" s="324"/>
      <c r="W355" s="324"/>
      <c r="X355" s="324"/>
      <c r="Y355" s="324"/>
      <c r="Z355" s="324"/>
      <c r="AA355" s="324"/>
      <c r="AB355" s="324"/>
      <c r="AC355" s="325"/>
      <c r="AD355" s="79"/>
      <c r="AE355" s="31" t="str">
        <f t="shared" si="3"/>
        <v/>
      </c>
      <c r="AF355" s="31"/>
    </row>
    <row r="356" spans="1:36" s="13" customFormat="1" ht="39" customHeight="1">
      <c r="A356" s="600"/>
      <c r="B356" s="424" t="s">
        <v>509</v>
      </c>
      <c r="C356" s="424"/>
      <c r="D356" s="424"/>
      <c r="E356" s="424"/>
      <c r="F356" s="424"/>
      <c r="G356" s="424"/>
      <c r="H356" s="323" t="s">
        <v>725</v>
      </c>
      <c r="I356" s="324"/>
      <c r="J356" s="324"/>
      <c r="K356" s="324"/>
      <c r="L356" s="324"/>
      <c r="M356" s="324"/>
      <c r="N356" s="324"/>
      <c r="O356" s="324"/>
      <c r="P356" s="324"/>
      <c r="Q356" s="324"/>
      <c r="R356" s="324"/>
      <c r="S356" s="324"/>
      <c r="T356" s="324"/>
      <c r="U356" s="324"/>
      <c r="V356" s="324"/>
      <c r="W356" s="324"/>
      <c r="X356" s="324"/>
      <c r="Y356" s="324"/>
      <c r="Z356" s="324"/>
      <c r="AA356" s="324"/>
      <c r="AB356" s="324"/>
      <c r="AC356" s="325"/>
      <c r="AD356" s="79"/>
      <c r="AE356" s="31" t="str">
        <f t="shared" si="3"/>
        <v/>
      </c>
      <c r="AF356" s="31"/>
      <c r="AH356" s="8"/>
    </row>
    <row r="357" spans="1:36" s="13" customFormat="1" ht="39" customHeight="1">
      <c r="A357" s="600"/>
      <c r="B357" s="425" t="s">
        <v>14</v>
      </c>
      <c r="C357" s="445"/>
      <c r="D357" s="445"/>
      <c r="E357" s="445"/>
      <c r="F357" s="445"/>
      <c r="G357" s="446"/>
      <c r="H357" s="323" t="s">
        <v>726</v>
      </c>
      <c r="I357" s="324"/>
      <c r="J357" s="324"/>
      <c r="K357" s="324"/>
      <c r="L357" s="324"/>
      <c r="M357" s="324"/>
      <c r="N357" s="324"/>
      <c r="O357" s="324"/>
      <c r="P357" s="324"/>
      <c r="Q357" s="324"/>
      <c r="R357" s="324"/>
      <c r="S357" s="324"/>
      <c r="T357" s="324"/>
      <c r="U357" s="324"/>
      <c r="V357" s="324"/>
      <c r="W357" s="324"/>
      <c r="X357" s="324"/>
      <c r="Y357" s="324"/>
      <c r="Z357" s="324"/>
      <c r="AA357" s="324"/>
      <c r="AB357" s="324"/>
      <c r="AC357" s="325"/>
      <c r="AD357" s="79"/>
      <c r="AE357" s="31" t="str">
        <f t="shared" si="3"/>
        <v/>
      </c>
      <c r="AF357" s="31"/>
      <c r="AG357" s="8" t="s">
        <v>474</v>
      </c>
      <c r="AH357" s="8"/>
    </row>
    <row r="358" spans="1:36" s="13" customFormat="1" ht="39" customHeight="1">
      <c r="A358" s="600"/>
      <c r="B358" s="425" t="s">
        <v>15</v>
      </c>
      <c r="C358" s="445"/>
      <c r="D358" s="445"/>
      <c r="E358" s="445"/>
      <c r="F358" s="445"/>
      <c r="G358" s="446"/>
      <c r="H358" s="323" t="s">
        <v>727</v>
      </c>
      <c r="I358" s="324"/>
      <c r="J358" s="324"/>
      <c r="K358" s="324"/>
      <c r="L358" s="324"/>
      <c r="M358" s="324"/>
      <c r="N358" s="324"/>
      <c r="O358" s="324"/>
      <c r="P358" s="324"/>
      <c r="Q358" s="324"/>
      <c r="R358" s="324"/>
      <c r="S358" s="324"/>
      <c r="T358" s="324"/>
      <c r="U358" s="324"/>
      <c r="V358" s="324"/>
      <c r="W358" s="324"/>
      <c r="X358" s="324"/>
      <c r="Y358" s="324"/>
      <c r="Z358" s="324"/>
      <c r="AA358" s="324"/>
      <c r="AB358" s="324"/>
      <c r="AC358" s="325"/>
      <c r="AD358" s="79"/>
      <c r="AE358" s="31" t="str">
        <f t="shared" si="3"/>
        <v/>
      </c>
      <c r="AF358" s="31"/>
      <c r="AG358" s="8" t="s">
        <v>474</v>
      </c>
      <c r="AH358" s="8"/>
    </row>
    <row r="359" spans="1:36" s="13" customFormat="1" ht="39" customHeight="1">
      <c r="A359" s="601"/>
      <c r="B359" s="425" t="s">
        <v>16</v>
      </c>
      <c r="C359" s="445"/>
      <c r="D359" s="445"/>
      <c r="E359" s="445"/>
      <c r="F359" s="445"/>
      <c r="G359" s="446"/>
      <c r="H359" s="323" t="s">
        <v>728</v>
      </c>
      <c r="I359" s="324"/>
      <c r="J359" s="324"/>
      <c r="K359" s="324"/>
      <c r="L359" s="324"/>
      <c r="M359" s="324"/>
      <c r="N359" s="324"/>
      <c r="O359" s="324"/>
      <c r="P359" s="324"/>
      <c r="Q359" s="324"/>
      <c r="R359" s="324"/>
      <c r="S359" s="324"/>
      <c r="T359" s="324"/>
      <c r="U359" s="324"/>
      <c r="V359" s="324"/>
      <c r="W359" s="324"/>
      <c r="X359" s="324"/>
      <c r="Y359" s="324"/>
      <c r="Z359" s="324"/>
      <c r="AA359" s="324"/>
      <c r="AB359" s="324"/>
      <c r="AC359" s="325"/>
      <c r="AD359" s="79"/>
      <c r="AE359" s="31" t="str">
        <f t="shared" si="3"/>
        <v/>
      </c>
      <c r="AF359" s="31"/>
      <c r="AG359" s="8" t="s">
        <v>474</v>
      </c>
      <c r="AH359" s="8"/>
    </row>
    <row r="360" spans="1:36" s="13" customFormat="1" ht="24" customHeight="1">
      <c r="A360" s="326" t="s">
        <v>665</v>
      </c>
      <c r="B360" s="327"/>
      <c r="C360" s="327"/>
      <c r="D360" s="327"/>
      <c r="E360" s="327"/>
      <c r="F360" s="327"/>
      <c r="G360" s="327"/>
      <c r="H360" s="327"/>
      <c r="I360" s="327"/>
      <c r="J360" s="327"/>
      <c r="K360" s="327"/>
      <c r="L360" s="327"/>
      <c r="M360" s="327"/>
      <c r="N360" s="327"/>
      <c r="O360" s="481" t="s">
        <v>729</v>
      </c>
      <c r="P360" s="482"/>
      <c r="Q360" s="482"/>
      <c r="R360" s="482"/>
      <c r="S360" s="482"/>
      <c r="T360" s="482"/>
      <c r="U360" s="482"/>
      <c r="V360" s="482"/>
      <c r="W360" s="482"/>
      <c r="X360" s="482"/>
      <c r="Y360" s="482"/>
      <c r="Z360" s="482"/>
      <c r="AA360" s="482"/>
      <c r="AB360" s="482"/>
      <c r="AC360" s="483"/>
      <c r="AD360" s="19"/>
      <c r="AE360" s="31" t="str">
        <f>IF(COUNTIF(O360,"")&gt;=1,"未入力","")</f>
        <v/>
      </c>
      <c r="AF360" s="31"/>
      <c r="AG360" s="8" t="s">
        <v>474</v>
      </c>
      <c r="AH360" s="8"/>
    </row>
    <row r="361" spans="1:36" s="13" customFormat="1" ht="24" customHeight="1">
      <c r="A361" s="439" t="s">
        <v>17</v>
      </c>
      <c r="B361" s="442" t="s">
        <v>18</v>
      </c>
      <c r="C361" s="443"/>
      <c r="D361" s="443"/>
      <c r="E361" s="443"/>
      <c r="F361" s="443"/>
      <c r="G361" s="444"/>
      <c r="H361" s="45" t="s">
        <v>45</v>
      </c>
      <c r="I361" s="50"/>
      <c r="J361" s="50"/>
      <c r="K361" s="50"/>
      <c r="L361" s="50"/>
      <c r="M361" s="50"/>
      <c r="N361" s="50"/>
      <c r="O361" s="50"/>
      <c r="P361" s="50"/>
      <c r="Q361" s="50"/>
      <c r="R361" s="50"/>
      <c r="S361" s="50"/>
      <c r="T361" s="50"/>
      <c r="U361" s="50"/>
      <c r="V361" s="50"/>
      <c r="W361" s="50"/>
      <c r="X361" s="50"/>
      <c r="Y361" s="50"/>
      <c r="Z361" s="320" t="s">
        <v>189</v>
      </c>
      <c r="AA361" s="321"/>
      <c r="AB361" s="321"/>
      <c r="AC361" s="322"/>
      <c r="AD361" s="10"/>
      <c r="AE361" s="31" t="str">
        <f>IF(COUNTIF(Z361,"")&gt;=1,"未入力","")</f>
        <v/>
      </c>
      <c r="AF361" s="135"/>
      <c r="AG361" s="8"/>
      <c r="AH361" s="8"/>
    </row>
    <row r="362" spans="1:36" s="13" customFormat="1" ht="24" customHeight="1">
      <c r="A362" s="440"/>
      <c r="B362" s="402"/>
      <c r="C362" s="403"/>
      <c r="D362" s="403"/>
      <c r="E362" s="403"/>
      <c r="F362" s="403"/>
      <c r="G362" s="404"/>
      <c r="H362" s="45" t="s">
        <v>44</v>
      </c>
      <c r="I362" s="50"/>
      <c r="J362" s="50"/>
      <c r="K362" s="50"/>
      <c r="L362" s="50"/>
      <c r="M362" s="50"/>
      <c r="N362" s="50"/>
      <c r="O362" s="50"/>
      <c r="P362" s="50"/>
      <c r="Q362" s="50"/>
      <c r="R362" s="50"/>
      <c r="S362" s="50"/>
      <c r="T362" s="50"/>
      <c r="U362" s="50"/>
      <c r="V362" s="50"/>
      <c r="W362" s="50"/>
      <c r="X362" s="50"/>
      <c r="Y362" s="50"/>
      <c r="Z362" s="320" t="s">
        <v>189</v>
      </c>
      <c r="AA362" s="321"/>
      <c r="AB362" s="321"/>
      <c r="AC362" s="322"/>
      <c r="AD362" s="10"/>
      <c r="AE362" s="31" t="str">
        <f>IF(COUNTIF(Z362,"")&gt;=1,"未入力","")</f>
        <v/>
      </c>
      <c r="AF362" s="135"/>
      <c r="AG362" s="8" t="s">
        <v>474</v>
      </c>
      <c r="AH362" s="8"/>
      <c r="AI362" s="8"/>
      <c r="AJ362" s="8"/>
    </row>
    <row r="363" spans="1:36" s="13" customFormat="1" ht="21" customHeight="1">
      <c r="A363" s="440"/>
      <c r="B363" s="389" t="s">
        <v>567</v>
      </c>
      <c r="C363" s="390"/>
      <c r="D363" s="390"/>
      <c r="E363" s="390"/>
      <c r="F363" s="390"/>
      <c r="G363" s="391"/>
      <c r="H363" s="398" t="s">
        <v>568</v>
      </c>
      <c r="I363" s="399"/>
      <c r="J363" s="399"/>
      <c r="K363" s="399"/>
      <c r="L363" s="399"/>
      <c r="M363" s="399"/>
      <c r="N363" s="399"/>
      <c r="O363" s="399"/>
      <c r="P363" s="399"/>
      <c r="Q363" s="399"/>
      <c r="R363" s="399"/>
      <c r="S363" s="399"/>
      <c r="T363" s="399"/>
      <c r="U363" s="399"/>
      <c r="V363" s="399"/>
      <c r="W363" s="399"/>
      <c r="X363" s="399"/>
      <c r="Y363" s="399"/>
      <c r="Z363" s="376" t="s">
        <v>532</v>
      </c>
      <c r="AA363" s="377"/>
      <c r="AB363" s="377"/>
      <c r="AC363" s="378"/>
      <c r="AD363" s="10"/>
      <c r="AE363" s="31" t="str">
        <f>IF(COUNTIF(Z363,"")&gt;=1,"未入力","")</f>
        <v/>
      </c>
      <c r="AF363" s="135"/>
      <c r="AG363" s="8"/>
      <c r="AH363" s="8" t="s">
        <v>282</v>
      </c>
      <c r="AI363" s="8" t="s">
        <v>283</v>
      </c>
      <c r="AJ363" s="8"/>
    </row>
    <row r="364" spans="1:36" s="13" customFormat="1" ht="24" customHeight="1">
      <c r="A364" s="440"/>
      <c r="B364" s="392"/>
      <c r="C364" s="393"/>
      <c r="D364" s="393"/>
      <c r="E364" s="393"/>
      <c r="F364" s="393"/>
      <c r="G364" s="394"/>
      <c r="H364" s="400"/>
      <c r="I364" s="401"/>
      <c r="J364" s="401"/>
      <c r="K364" s="401"/>
      <c r="L364" s="401"/>
      <c r="M364" s="401"/>
      <c r="N364" s="401"/>
      <c r="O364" s="401"/>
      <c r="P364" s="401"/>
      <c r="Q364" s="401"/>
      <c r="R364" s="401"/>
      <c r="S364" s="401"/>
      <c r="T364" s="401"/>
      <c r="U364" s="401"/>
      <c r="V364" s="401"/>
      <c r="W364" s="401"/>
      <c r="X364" s="401"/>
      <c r="Y364" s="401"/>
      <c r="Z364" s="379"/>
      <c r="AA364" s="337"/>
      <c r="AB364" s="337"/>
      <c r="AC364" s="338"/>
      <c r="AD364" s="10"/>
      <c r="AE364" s="31" t="s">
        <v>474</v>
      </c>
      <c r="AF364" s="135"/>
      <c r="AG364" s="8" t="s">
        <v>474</v>
      </c>
      <c r="AH364" s="8"/>
      <c r="AI364" s="8"/>
      <c r="AJ364" s="8"/>
    </row>
    <row r="365" spans="1:36" s="13" customFormat="1" ht="24" customHeight="1">
      <c r="A365" s="441"/>
      <c r="B365" s="395"/>
      <c r="C365" s="396"/>
      <c r="D365" s="396"/>
      <c r="E365" s="396"/>
      <c r="F365" s="396"/>
      <c r="G365" s="397"/>
      <c r="H365" s="573" t="s">
        <v>514</v>
      </c>
      <c r="I365" s="574"/>
      <c r="J365" s="574"/>
      <c r="K365" s="574"/>
      <c r="L365" s="574"/>
      <c r="M365" s="574"/>
      <c r="N365" s="574"/>
      <c r="O365" s="574"/>
      <c r="P365" s="574"/>
      <c r="Q365" s="574"/>
      <c r="R365" s="574"/>
      <c r="S365" s="574"/>
      <c r="T365" s="574"/>
      <c r="U365" s="574"/>
      <c r="V365" s="574"/>
      <c r="W365" s="574"/>
      <c r="X365" s="574"/>
      <c r="Y365" s="575"/>
      <c r="Z365" s="380"/>
      <c r="AA365" s="381"/>
      <c r="AB365" s="381"/>
      <c r="AC365" s="382"/>
      <c r="AD365" s="10"/>
      <c r="AE365" s="31" t="s">
        <v>474</v>
      </c>
      <c r="AF365" s="135"/>
      <c r="AH365" s="8"/>
    </row>
    <row r="366" spans="1:36" s="13" customFormat="1" ht="24" customHeight="1">
      <c r="A366" s="45" t="s">
        <v>122</v>
      </c>
      <c r="B366" s="61"/>
      <c r="C366" s="61"/>
      <c r="D366" s="61"/>
      <c r="E366" s="61"/>
      <c r="F366" s="61"/>
      <c r="G366" s="61"/>
      <c r="H366" s="50"/>
      <c r="I366" s="50"/>
      <c r="J366" s="50"/>
      <c r="K366" s="50"/>
      <c r="L366" s="50"/>
      <c r="M366" s="50"/>
      <c r="N366" s="50"/>
      <c r="O366" s="50"/>
      <c r="P366" s="50"/>
      <c r="Q366" s="50"/>
      <c r="R366" s="50"/>
      <c r="S366" s="50"/>
      <c r="T366" s="50"/>
      <c r="U366" s="50"/>
      <c r="V366" s="50"/>
      <c r="W366" s="50"/>
      <c r="X366" s="50"/>
      <c r="Y366" s="50"/>
      <c r="Z366" s="320" t="s">
        <v>189</v>
      </c>
      <c r="AA366" s="321"/>
      <c r="AB366" s="321"/>
      <c r="AC366" s="322"/>
      <c r="AD366" s="10"/>
      <c r="AE366" s="31" t="str">
        <f t="shared" ref="AE366:AE374" si="4">IF(COUNTIF(Z366,"")&gt;=1,"未入力","")</f>
        <v/>
      </c>
      <c r="AF366" s="135"/>
      <c r="AH366" s="8"/>
    </row>
    <row r="367" spans="1:36" s="13" customFormat="1" ht="33" customHeight="1">
      <c r="A367" s="45" t="s">
        <v>123</v>
      </c>
      <c r="B367" s="61"/>
      <c r="C367" s="61"/>
      <c r="D367" s="61"/>
      <c r="E367" s="61"/>
      <c r="F367" s="61"/>
      <c r="G367" s="61"/>
      <c r="H367" s="50"/>
      <c r="I367" s="50"/>
      <c r="J367" s="50"/>
      <c r="K367" s="50"/>
      <c r="L367" s="50"/>
      <c r="M367" s="50"/>
      <c r="N367" s="50"/>
      <c r="O367" s="50"/>
      <c r="P367" s="50"/>
      <c r="Q367" s="50"/>
      <c r="R367" s="50"/>
      <c r="S367" s="50"/>
      <c r="T367" s="50"/>
      <c r="U367" s="50"/>
      <c r="V367" s="50"/>
      <c r="W367" s="50"/>
      <c r="X367" s="50"/>
      <c r="Y367" s="50"/>
      <c r="Z367" s="320" t="s">
        <v>189</v>
      </c>
      <c r="AA367" s="321"/>
      <c r="AB367" s="321"/>
      <c r="AC367" s="322"/>
      <c r="AD367" s="10"/>
      <c r="AE367" s="31" t="str">
        <f t="shared" si="4"/>
        <v/>
      </c>
      <c r="AF367" s="135"/>
      <c r="AH367" s="8"/>
    </row>
    <row r="368" spans="1:36" s="13" customFormat="1" ht="24" customHeight="1">
      <c r="A368" s="45" t="s">
        <v>57</v>
      </c>
      <c r="B368" s="61"/>
      <c r="C368" s="61"/>
      <c r="D368" s="61"/>
      <c r="E368" s="61"/>
      <c r="F368" s="61"/>
      <c r="G368" s="61"/>
      <c r="H368" s="50"/>
      <c r="I368" s="50"/>
      <c r="J368" s="50"/>
      <c r="K368" s="50"/>
      <c r="L368" s="50"/>
      <c r="M368" s="50"/>
      <c r="N368" s="50"/>
      <c r="O368" s="50"/>
      <c r="P368" s="50"/>
      <c r="Q368" s="50"/>
      <c r="R368" s="50"/>
      <c r="S368" s="50"/>
      <c r="T368" s="50"/>
      <c r="U368" s="50"/>
      <c r="V368" s="50"/>
      <c r="W368" s="50"/>
      <c r="X368" s="50"/>
      <c r="Y368" s="50"/>
      <c r="Z368" s="320" t="s">
        <v>189</v>
      </c>
      <c r="AA368" s="321"/>
      <c r="AB368" s="321"/>
      <c r="AC368" s="322"/>
      <c r="AD368" s="10"/>
      <c r="AE368" s="31" t="str">
        <f t="shared" si="4"/>
        <v/>
      </c>
      <c r="AF368" s="135"/>
      <c r="AH368" s="8"/>
    </row>
    <row r="369" spans="1:34" s="13" customFormat="1" ht="27" customHeight="1">
      <c r="A369" s="370" t="s">
        <v>19</v>
      </c>
      <c r="B369" s="371"/>
      <c r="C369" s="371"/>
      <c r="D369" s="371"/>
      <c r="E369" s="371"/>
      <c r="F369" s="371"/>
      <c r="G369" s="372"/>
      <c r="H369" s="425" t="s">
        <v>488</v>
      </c>
      <c r="I369" s="445"/>
      <c r="J369" s="445"/>
      <c r="K369" s="445"/>
      <c r="L369" s="445"/>
      <c r="M369" s="445"/>
      <c r="N369" s="445"/>
      <c r="O369" s="445"/>
      <c r="P369" s="445"/>
      <c r="Q369" s="445"/>
      <c r="R369" s="445"/>
      <c r="S369" s="445"/>
      <c r="T369" s="445"/>
      <c r="U369" s="445"/>
      <c r="V369" s="445"/>
      <c r="W369" s="445"/>
      <c r="X369" s="445"/>
      <c r="Y369" s="446"/>
      <c r="Z369" s="320" t="s">
        <v>189</v>
      </c>
      <c r="AA369" s="321"/>
      <c r="AB369" s="321"/>
      <c r="AC369" s="322"/>
      <c r="AD369" s="10"/>
      <c r="AE369" s="31" t="str">
        <f t="shared" si="4"/>
        <v/>
      </c>
      <c r="AF369" s="135"/>
      <c r="AH369" s="8"/>
    </row>
    <row r="370" spans="1:34" s="13" customFormat="1" ht="27" customHeight="1">
      <c r="A370" s="405"/>
      <c r="B370" s="406"/>
      <c r="C370" s="406"/>
      <c r="D370" s="406"/>
      <c r="E370" s="406"/>
      <c r="F370" s="406"/>
      <c r="G370" s="407"/>
      <c r="H370" s="358" t="s">
        <v>489</v>
      </c>
      <c r="I370" s="359"/>
      <c r="J370" s="359"/>
      <c r="K370" s="359"/>
      <c r="L370" s="359"/>
      <c r="M370" s="359"/>
      <c r="N370" s="359"/>
      <c r="O370" s="359"/>
      <c r="P370" s="359"/>
      <c r="Q370" s="359"/>
      <c r="R370" s="359"/>
      <c r="S370" s="359"/>
      <c r="T370" s="359"/>
      <c r="U370" s="359"/>
      <c r="V370" s="359"/>
      <c r="W370" s="359"/>
      <c r="X370" s="359"/>
      <c r="Y370" s="360"/>
      <c r="Z370" s="320" t="s">
        <v>189</v>
      </c>
      <c r="AA370" s="321"/>
      <c r="AB370" s="321"/>
      <c r="AC370" s="322"/>
      <c r="AD370" s="10"/>
      <c r="AE370" s="31" t="str">
        <f t="shared" si="4"/>
        <v/>
      </c>
      <c r="AF370" s="135"/>
      <c r="AH370" s="8"/>
    </row>
    <row r="371" spans="1:34" s="13" customFormat="1" ht="27" customHeight="1">
      <c r="A371" s="386" t="s">
        <v>20</v>
      </c>
      <c r="B371" s="387"/>
      <c r="C371" s="387"/>
      <c r="D371" s="387"/>
      <c r="E371" s="387"/>
      <c r="F371" s="387"/>
      <c r="G371" s="388"/>
      <c r="H371" s="358" t="s">
        <v>54</v>
      </c>
      <c r="I371" s="359"/>
      <c r="J371" s="359"/>
      <c r="K371" s="359"/>
      <c r="L371" s="359"/>
      <c r="M371" s="359"/>
      <c r="N371" s="359"/>
      <c r="O371" s="359"/>
      <c r="P371" s="359"/>
      <c r="Q371" s="359"/>
      <c r="R371" s="359"/>
      <c r="S371" s="359"/>
      <c r="T371" s="359"/>
      <c r="U371" s="359"/>
      <c r="V371" s="359"/>
      <c r="W371" s="359"/>
      <c r="X371" s="359"/>
      <c r="Y371" s="360"/>
      <c r="Z371" s="320" t="s">
        <v>189</v>
      </c>
      <c r="AA371" s="321"/>
      <c r="AB371" s="321"/>
      <c r="AC371" s="322"/>
      <c r="AD371" s="10"/>
      <c r="AE371" s="31" t="str">
        <f t="shared" si="4"/>
        <v/>
      </c>
      <c r="AF371" s="135"/>
      <c r="AH371" s="8"/>
    </row>
    <row r="372" spans="1:34" s="13" customFormat="1" ht="35.1" customHeight="1">
      <c r="A372" s="370" t="s">
        <v>21</v>
      </c>
      <c r="B372" s="371"/>
      <c r="C372" s="371"/>
      <c r="D372" s="371"/>
      <c r="E372" s="371"/>
      <c r="F372" s="371"/>
      <c r="G372" s="372"/>
      <c r="H372" s="425" t="s">
        <v>139</v>
      </c>
      <c r="I372" s="445"/>
      <c r="J372" s="445"/>
      <c r="K372" s="445"/>
      <c r="L372" s="445"/>
      <c r="M372" s="445"/>
      <c r="N372" s="445"/>
      <c r="O372" s="445"/>
      <c r="P372" s="445"/>
      <c r="Q372" s="445"/>
      <c r="R372" s="445"/>
      <c r="S372" s="445"/>
      <c r="T372" s="445"/>
      <c r="U372" s="445"/>
      <c r="V372" s="445"/>
      <c r="W372" s="445"/>
      <c r="X372" s="445"/>
      <c r="Y372" s="446"/>
      <c r="Z372" s="320" t="s">
        <v>189</v>
      </c>
      <c r="AA372" s="321"/>
      <c r="AB372" s="321"/>
      <c r="AC372" s="322"/>
      <c r="AD372" s="10"/>
      <c r="AE372" s="31" t="str">
        <f t="shared" si="4"/>
        <v/>
      </c>
      <c r="AF372" s="135"/>
      <c r="AH372" s="8"/>
    </row>
    <row r="373" spans="1:34" s="13" customFormat="1" ht="27" customHeight="1">
      <c r="A373" s="405"/>
      <c r="B373" s="406"/>
      <c r="C373" s="406"/>
      <c r="D373" s="406"/>
      <c r="E373" s="406"/>
      <c r="F373" s="406"/>
      <c r="G373" s="407"/>
      <c r="H373" s="358" t="s">
        <v>56</v>
      </c>
      <c r="I373" s="359"/>
      <c r="J373" s="359"/>
      <c r="K373" s="359"/>
      <c r="L373" s="359"/>
      <c r="M373" s="359"/>
      <c r="N373" s="359"/>
      <c r="O373" s="359"/>
      <c r="P373" s="359"/>
      <c r="Q373" s="359"/>
      <c r="R373" s="359"/>
      <c r="S373" s="359"/>
      <c r="T373" s="359"/>
      <c r="U373" s="359"/>
      <c r="V373" s="359"/>
      <c r="W373" s="359"/>
      <c r="X373" s="359"/>
      <c r="Y373" s="360"/>
      <c r="Z373" s="320" t="s">
        <v>189</v>
      </c>
      <c r="AA373" s="321"/>
      <c r="AB373" s="321"/>
      <c r="AC373" s="322"/>
      <c r="AD373" s="10"/>
      <c r="AE373" s="31" t="str">
        <f t="shared" si="4"/>
        <v/>
      </c>
      <c r="AF373" s="135"/>
      <c r="AH373" s="8"/>
    </row>
    <row r="374" spans="1:34" s="13" customFormat="1" ht="27" customHeight="1">
      <c r="A374" s="311" t="s">
        <v>153</v>
      </c>
      <c r="B374" s="312"/>
      <c r="C374" s="312"/>
      <c r="D374" s="312"/>
      <c r="E374" s="312"/>
      <c r="F374" s="312"/>
      <c r="G374" s="313"/>
      <c r="H374" s="358" t="s">
        <v>55</v>
      </c>
      <c r="I374" s="359"/>
      <c r="J374" s="359"/>
      <c r="K374" s="359"/>
      <c r="L374" s="359"/>
      <c r="M374" s="359"/>
      <c r="N374" s="359"/>
      <c r="O374" s="359"/>
      <c r="P374" s="359"/>
      <c r="Q374" s="359"/>
      <c r="R374" s="359"/>
      <c r="S374" s="359"/>
      <c r="T374" s="359"/>
      <c r="U374" s="359"/>
      <c r="V374" s="359"/>
      <c r="W374" s="359"/>
      <c r="X374" s="359"/>
      <c r="Y374" s="360"/>
      <c r="Z374" s="320" t="s">
        <v>212</v>
      </c>
      <c r="AA374" s="321"/>
      <c r="AB374" s="321"/>
      <c r="AC374" s="322"/>
      <c r="AD374" s="10"/>
      <c r="AE374" s="31" t="str">
        <f t="shared" si="4"/>
        <v/>
      </c>
      <c r="AF374" s="135"/>
      <c r="AH374" s="8"/>
    </row>
    <row r="375" spans="1:34" s="13" customFormat="1" ht="27" customHeight="1">
      <c r="A375" s="314"/>
      <c r="B375" s="315"/>
      <c r="C375" s="315"/>
      <c r="D375" s="315"/>
      <c r="E375" s="315"/>
      <c r="F375" s="315"/>
      <c r="G375" s="316"/>
      <c r="H375" s="358" t="s">
        <v>493</v>
      </c>
      <c r="I375" s="359"/>
      <c r="J375" s="359"/>
      <c r="K375" s="359"/>
      <c r="L375" s="359"/>
      <c r="M375" s="359"/>
      <c r="N375" s="359"/>
      <c r="O375" s="359"/>
      <c r="P375" s="359"/>
      <c r="Q375" s="359"/>
      <c r="R375" s="359"/>
      <c r="S375" s="359"/>
      <c r="T375" s="359"/>
      <c r="U375" s="359"/>
      <c r="V375" s="359"/>
      <c r="W375" s="359"/>
      <c r="X375" s="359"/>
      <c r="Y375" s="360"/>
      <c r="Z375" s="320" t="s">
        <v>212</v>
      </c>
      <c r="AA375" s="321"/>
      <c r="AB375" s="321"/>
      <c r="AC375" s="322"/>
      <c r="AD375" s="10"/>
      <c r="AE375" s="31" t="str">
        <f>IF(COUNTIF(Z375,"")&gt;=1,"未入力","")</f>
        <v/>
      </c>
      <c r="AF375" s="135"/>
      <c r="AH375" s="8"/>
    </row>
    <row r="376" spans="1:34" s="13" customFormat="1" ht="27" customHeight="1">
      <c r="A376" s="317"/>
      <c r="B376" s="318"/>
      <c r="C376" s="318"/>
      <c r="D376" s="318"/>
      <c r="E376" s="318"/>
      <c r="F376" s="318"/>
      <c r="G376" s="319"/>
      <c r="H376" s="358" t="s">
        <v>550</v>
      </c>
      <c r="I376" s="359"/>
      <c r="J376" s="359"/>
      <c r="K376" s="359"/>
      <c r="L376" s="359"/>
      <c r="M376" s="359"/>
      <c r="N376" s="359"/>
      <c r="O376" s="359"/>
      <c r="P376" s="359"/>
      <c r="Q376" s="359"/>
      <c r="R376" s="359"/>
      <c r="S376" s="359"/>
      <c r="T376" s="359"/>
      <c r="U376" s="359"/>
      <c r="V376" s="359"/>
      <c r="W376" s="359"/>
      <c r="X376" s="359"/>
      <c r="Y376" s="360"/>
      <c r="Z376" s="320" t="s">
        <v>212</v>
      </c>
      <c r="AA376" s="321"/>
      <c r="AB376" s="321"/>
      <c r="AC376" s="322"/>
      <c r="AD376" s="10"/>
      <c r="AE376" s="31" t="str">
        <f>IF(COUNTIF(Z376,"")&gt;=1,"未入力","")</f>
        <v/>
      </c>
      <c r="AF376" s="135"/>
      <c r="AH376" s="8"/>
    </row>
    <row r="377" spans="1:34" s="13" customFormat="1" ht="27" customHeight="1">
      <c r="A377" s="579" t="s">
        <v>22</v>
      </c>
      <c r="B377" s="580"/>
      <c r="C377" s="580"/>
      <c r="D377" s="580"/>
      <c r="E377" s="580"/>
      <c r="F377" s="580"/>
      <c r="G377" s="583"/>
      <c r="H377" s="358" t="s">
        <v>510</v>
      </c>
      <c r="I377" s="359"/>
      <c r="J377" s="359"/>
      <c r="K377" s="359"/>
      <c r="L377" s="359"/>
      <c r="M377" s="359"/>
      <c r="N377" s="359"/>
      <c r="O377" s="359"/>
      <c r="P377" s="359"/>
      <c r="Q377" s="359"/>
      <c r="R377" s="359"/>
      <c r="S377" s="359"/>
      <c r="T377" s="359"/>
      <c r="U377" s="359"/>
      <c r="V377" s="359"/>
      <c r="W377" s="359"/>
      <c r="X377" s="359"/>
      <c r="Y377" s="360"/>
      <c r="Z377" s="320" t="s">
        <v>212</v>
      </c>
      <c r="AA377" s="321"/>
      <c r="AB377" s="321"/>
      <c r="AC377" s="322"/>
      <c r="AD377" s="10"/>
      <c r="AE377" s="31" t="str">
        <f>IF(COUNTIF(Z377,"")&gt;=1,"未入力","")</f>
        <v/>
      </c>
      <c r="AF377" s="135"/>
      <c r="AH377" s="8"/>
    </row>
    <row r="378" spans="1:34" s="13" customFormat="1" ht="27" customHeight="1">
      <c r="A378" s="576"/>
      <c r="B378" s="577"/>
      <c r="C378" s="577"/>
      <c r="D378" s="577"/>
      <c r="E378" s="577"/>
      <c r="F378" s="577"/>
      <c r="G378" s="578"/>
      <c r="H378" s="358" t="s">
        <v>490</v>
      </c>
      <c r="I378" s="359"/>
      <c r="J378" s="359"/>
      <c r="K378" s="359"/>
      <c r="L378" s="359"/>
      <c r="M378" s="359"/>
      <c r="N378" s="359"/>
      <c r="O378" s="359"/>
      <c r="P378" s="359"/>
      <c r="Q378" s="359"/>
      <c r="R378" s="359"/>
      <c r="S378" s="359"/>
      <c r="T378" s="359"/>
      <c r="U378" s="359"/>
      <c r="V378" s="359"/>
      <c r="W378" s="359"/>
      <c r="X378" s="359"/>
      <c r="Y378" s="360"/>
      <c r="Z378" s="320" t="s">
        <v>212</v>
      </c>
      <c r="AA378" s="321"/>
      <c r="AB378" s="321"/>
      <c r="AC378" s="322"/>
      <c r="AD378" s="10"/>
      <c r="AE378" s="31" t="str">
        <f>IF(COUNTIF(Z378,"")&gt;=1,"未入力","")</f>
        <v/>
      </c>
      <c r="AF378" s="135"/>
      <c r="AH378" s="8" t="s">
        <v>474</v>
      </c>
    </row>
    <row r="379" spans="1:34" s="13" customFormat="1" ht="27" customHeight="1">
      <c r="A379" s="576" t="s">
        <v>30</v>
      </c>
      <c r="B379" s="577"/>
      <c r="C379" s="577"/>
      <c r="D379" s="577"/>
      <c r="E379" s="577"/>
      <c r="F379" s="577"/>
      <c r="G379" s="578"/>
      <c r="H379" s="358" t="s">
        <v>46</v>
      </c>
      <c r="I379" s="359"/>
      <c r="J379" s="359"/>
      <c r="K379" s="359"/>
      <c r="L379" s="359"/>
      <c r="M379" s="359"/>
      <c r="N379" s="359"/>
      <c r="O379" s="359"/>
      <c r="P379" s="359"/>
      <c r="Q379" s="359"/>
      <c r="R379" s="359"/>
      <c r="S379" s="359"/>
      <c r="T379" s="359"/>
      <c r="U379" s="359"/>
      <c r="V379" s="359"/>
      <c r="W379" s="359"/>
      <c r="X379" s="359"/>
      <c r="Y379" s="360"/>
      <c r="Z379" s="320" t="s">
        <v>212</v>
      </c>
      <c r="AA379" s="321"/>
      <c r="AB379" s="321"/>
      <c r="AC379" s="322"/>
      <c r="AD379" s="10"/>
      <c r="AE379" s="31" t="str">
        <f>IF(COUNTIF(Z379,"")&gt;=1,"未入力","")</f>
        <v/>
      </c>
      <c r="AF379" s="135"/>
      <c r="AH379" s="8"/>
    </row>
    <row r="380" spans="1:34" s="13" customFormat="1" ht="27" customHeight="1">
      <c r="A380" s="579" t="s">
        <v>511</v>
      </c>
      <c r="B380" s="580"/>
      <c r="C380" s="580"/>
      <c r="D380" s="580"/>
      <c r="E380" s="580"/>
      <c r="F380" s="580"/>
      <c r="G380" s="580"/>
      <c r="H380" s="358" t="s">
        <v>475</v>
      </c>
      <c r="I380" s="359"/>
      <c r="J380" s="359"/>
      <c r="K380" s="359"/>
      <c r="L380" s="359"/>
      <c r="M380" s="359"/>
      <c r="N380" s="359"/>
      <c r="O380" s="359"/>
      <c r="P380" s="359"/>
      <c r="Q380" s="360"/>
      <c r="R380" s="323" t="s">
        <v>730</v>
      </c>
      <c r="S380" s="324"/>
      <c r="T380" s="324"/>
      <c r="U380" s="324"/>
      <c r="V380" s="324"/>
      <c r="W380" s="324"/>
      <c r="X380" s="324"/>
      <c r="Y380" s="324"/>
      <c r="Z380" s="324"/>
      <c r="AA380" s="324"/>
      <c r="AB380" s="324"/>
      <c r="AC380" s="325"/>
      <c r="AD380" s="79"/>
      <c r="AE380" s="31" t="str">
        <f>IF(COUNTIF(R380,"")&gt;=1,"未入力","")</f>
        <v/>
      </c>
      <c r="AF380" s="135"/>
      <c r="AH380" s="8"/>
    </row>
    <row r="381" spans="1:34" s="13" customFormat="1" ht="13.2" customHeight="1">
      <c r="A381" s="581" t="s">
        <v>498</v>
      </c>
      <c r="B381" s="581"/>
      <c r="C381" s="581"/>
      <c r="D381" s="581"/>
      <c r="E381" s="581"/>
      <c r="F381" s="581"/>
      <c r="G381" s="581"/>
      <c r="H381" s="581"/>
      <c r="I381" s="581"/>
      <c r="J381" s="581"/>
      <c r="K381" s="581"/>
      <c r="L381" s="581"/>
      <c r="M381" s="581"/>
      <c r="N381" s="581"/>
      <c r="O381" s="581"/>
      <c r="P381" s="581"/>
      <c r="Q381" s="581"/>
      <c r="R381" s="581"/>
      <c r="S381" s="581"/>
      <c r="T381" s="581"/>
      <c r="U381" s="581"/>
      <c r="V381" s="581"/>
      <c r="W381" s="581"/>
      <c r="X381" s="581"/>
      <c r="Y381" s="581"/>
      <c r="Z381" s="581"/>
      <c r="AA381" s="581"/>
      <c r="AB381" s="581"/>
      <c r="AC381" s="581"/>
      <c r="AD381" s="184"/>
      <c r="AE381" s="31"/>
      <c r="AF381" s="135"/>
      <c r="AH381" s="8"/>
    </row>
    <row r="382" spans="1:34" s="13" customFormat="1" ht="13.2" customHeight="1">
      <c r="A382" s="557"/>
      <c r="B382" s="557"/>
      <c r="C382" s="557"/>
      <c r="D382" s="557"/>
      <c r="E382" s="557"/>
      <c r="F382" s="557"/>
      <c r="G382" s="557"/>
      <c r="H382" s="557"/>
      <c r="I382" s="557"/>
      <c r="J382" s="557"/>
      <c r="K382" s="557"/>
      <c r="L382" s="557"/>
      <c r="M382" s="557"/>
      <c r="N382" s="557"/>
      <c r="O382" s="557"/>
      <c r="P382" s="557"/>
      <c r="Q382" s="557"/>
      <c r="R382" s="557"/>
      <c r="S382" s="557"/>
      <c r="T382" s="557"/>
      <c r="U382" s="557"/>
      <c r="V382" s="557"/>
      <c r="W382" s="557"/>
      <c r="X382" s="557"/>
      <c r="Y382" s="557"/>
      <c r="Z382" s="557"/>
      <c r="AA382" s="557"/>
      <c r="AB382" s="557"/>
      <c r="AC382" s="557"/>
      <c r="AD382" s="184"/>
      <c r="AE382" s="31"/>
      <c r="AF382" s="135"/>
      <c r="AG382" s="13" t="s">
        <v>570</v>
      </c>
      <c r="AH382" s="8"/>
    </row>
    <row r="383" spans="1:34" s="13" customFormat="1" ht="26.25" customHeight="1">
      <c r="A383" s="582" t="s">
        <v>470</v>
      </c>
      <c r="B383" s="582"/>
      <c r="C383" s="582"/>
      <c r="D383" s="582"/>
      <c r="E383" s="582"/>
      <c r="F383" s="582"/>
      <c r="G383" s="582"/>
      <c r="H383" s="582"/>
      <c r="I383" s="582"/>
      <c r="J383" s="582"/>
      <c r="K383" s="582"/>
      <c r="L383" s="582"/>
      <c r="M383" s="582"/>
      <c r="N383" s="582"/>
      <c r="O383" s="582"/>
      <c r="P383" s="582"/>
      <c r="Q383" s="582"/>
      <c r="R383" s="582"/>
      <c r="S383" s="582"/>
      <c r="T383" s="582"/>
      <c r="U383" s="582"/>
      <c r="V383" s="582"/>
      <c r="W383" s="582"/>
      <c r="X383" s="582"/>
      <c r="Y383" s="582"/>
      <c r="Z383" s="582"/>
      <c r="AA383" s="582"/>
      <c r="AB383" s="582"/>
      <c r="AC383" s="582"/>
      <c r="AD383" s="278"/>
      <c r="AE383" s="31"/>
      <c r="AF383" s="135"/>
      <c r="AG383" s="13" t="s">
        <v>571</v>
      </c>
      <c r="AH383" s="8"/>
    </row>
    <row r="384" spans="1:34" s="13" customFormat="1" ht="26.25" customHeight="1">
      <c r="A384" s="584" t="str">
        <f>"職員の研修等の参加状況（"&amp;TEXT(EDATE(AC4,-6),"ggge年m月d日")&amp;"から
"&amp;TEXT(EOMONTH(AC4,6-1),"ggge年m月d日")&amp;"まで）
（※予定も含めてください。）"</f>
        <v>職員の研修等の参加状況（令和7年4月1日から
令和8年3月31日まで）
（※予定も含めてください。）</v>
      </c>
      <c r="B384" s="585"/>
      <c r="C384" s="585"/>
      <c r="D384" s="586"/>
      <c r="E384" s="593" t="s">
        <v>844</v>
      </c>
      <c r="F384" s="416"/>
      <c r="G384" s="474"/>
      <c r="H384" s="520" t="s">
        <v>842</v>
      </c>
      <c r="I384" s="513"/>
      <c r="J384" s="513"/>
      <c r="K384" s="513"/>
      <c r="L384" s="513"/>
      <c r="M384" s="513"/>
      <c r="N384" s="513"/>
      <c r="O384" s="513"/>
      <c r="P384" s="513"/>
      <c r="Q384" s="513"/>
      <c r="R384" s="513"/>
      <c r="S384" s="513"/>
      <c r="T384" s="513"/>
      <c r="U384" s="513"/>
      <c r="V384" s="513"/>
      <c r="W384" s="513"/>
      <c r="X384" s="513"/>
      <c r="Y384" s="513"/>
      <c r="Z384" s="333" t="s">
        <v>843</v>
      </c>
      <c r="AA384" s="333"/>
      <c r="AB384" s="333"/>
      <c r="AC384" s="334"/>
      <c r="AD384" s="10"/>
      <c r="AE384" s="31" t="str">
        <f>IF(COUNTIF(Z384,"")&gt;=1,"未入力","")</f>
        <v/>
      </c>
      <c r="AF384" s="135"/>
      <c r="AG384" s="13" t="s">
        <v>843</v>
      </c>
      <c r="AH384" s="8"/>
    </row>
    <row r="385" spans="1:34" s="13" customFormat="1" ht="26.25" customHeight="1">
      <c r="A385" s="587"/>
      <c r="B385" s="588"/>
      <c r="C385" s="588"/>
      <c r="D385" s="589"/>
      <c r="E385" s="571"/>
      <c r="F385" s="412"/>
      <c r="G385" s="572"/>
      <c r="H385" s="136"/>
      <c r="I385" s="137" t="str">
        <f>IF(Z384="実施（参加）","・研修内容を回答してください。","")</f>
        <v/>
      </c>
      <c r="J385" s="137"/>
      <c r="K385" s="137"/>
      <c r="L385" s="137"/>
      <c r="M385" s="137"/>
      <c r="N385" s="137"/>
      <c r="O385" s="137"/>
      <c r="P385" s="137"/>
      <c r="Q385" s="137"/>
      <c r="R385" s="350" t="s">
        <v>705</v>
      </c>
      <c r="S385" s="351"/>
      <c r="T385" s="351"/>
      <c r="U385" s="351"/>
      <c r="V385" s="351"/>
      <c r="W385" s="351"/>
      <c r="X385" s="351"/>
      <c r="Y385" s="351"/>
      <c r="Z385" s="351"/>
      <c r="AA385" s="351"/>
      <c r="AB385" s="351"/>
      <c r="AC385" s="352"/>
      <c r="AD385" s="84"/>
      <c r="AE385" s="31"/>
      <c r="AF385" s="135"/>
      <c r="AH385" s="8"/>
    </row>
    <row r="386" spans="1:34" s="13" customFormat="1" ht="26.25" customHeight="1">
      <c r="A386" s="587"/>
      <c r="B386" s="588"/>
      <c r="C386" s="588"/>
      <c r="D386" s="589"/>
      <c r="E386" s="571"/>
      <c r="F386" s="412"/>
      <c r="G386" s="572"/>
      <c r="H386" s="47"/>
      <c r="I386" s="7" t="str">
        <f>IF(Z384="実施（参加）","・参加人数を回答してください。","")</f>
        <v/>
      </c>
      <c r="J386" s="7"/>
      <c r="K386" s="7"/>
      <c r="L386" s="7"/>
      <c r="M386" s="7"/>
      <c r="N386" s="7"/>
      <c r="O386" s="7"/>
      <c r="P386" s="7"/>
      <c r="Q386" s="7"/>
      <c r="R386" s="138"/>
      <c r="S386" s="138"/>
      <c r="T386" s="138"/>
      <c r="U386" s="138"/>
      <c r="V386" s="138"/>
      <c r="W386" s="138"/>
      <c r="X386" s="138"/>
      <c r="Y386" s="138"/>
      <c r="Z386" s="353">
        <v>3</v>
      </c>
      <c r="AA386" s="354"/>
      <c r="AB386" s="354"/>
      <c r="AC386" s="139" t="str">
        <f>IF(Z384="実施（参加）","人","")</f>
        <v/>
      </c>
      <c r="AD386" s="7"/>
      <c r="AE386" s="31"/>
      <c r="AF386" s="135"/>
      <c r="AH386" s="8"/>
    </row>
    <row r="387" spans="1:34" s="13" customFormat="1" ht="26.25" customHeight="1">
      <c r="A387" s="587"/>
      <c r="B387" s="588"/>
      <c r="C387" s="588"/>
      <c r="D387" s="589"/>
      <c r="E387" s="593" t="s">
        <v>841</v>
      </c>
      <c r="F387" s="416"/>
      <c r="G387" s="474"/>
      <c r="H387" s="520" t="s">
        <v>572</v>
      </c>
      <c r="I387" s="513"/>
      <c r="J387" s="513"/>
      <c r="K387" s="513"/>
      <c r="L387" s="513"/>
      <c r="M387" s="513"/>
      <c r="N387" s="513"/>
      <c r="O387" s="513"/>
      <c r="P387" s="513"/>
      <c r="Q387" s="513"/>
      <c r="R387" s="513"/>
      <c r="S387" s="513"/>
      <c r="T387" s="513"/>
      <c r="U387" s="513"/>
      <c r="V387" s="513"/>
      <c r="W387" s="513"/>
      <c r="X387" s="513"/>
      <c r="Y387" s="513"/>
      <c r="Z387" s="333" t="s">
        <v>570</v>
      </c>
      <c r="AA387" s="333"/>
      <c r="AB387" s="333"/>
      <c r="AC387" s="334"/>
      <c r="AD387" s="10"/>
      <c r="AE387" s="31" t="str">
        <f>IF(COUNTIF(Z387,"")&gt;=1,"未入力","")</f>
        <v/>
      </c>
      <c r="AF387" s="135"/>
      <c r="AG387" s="262"/>
      <c r="AH387" s="8"/>
    </row>
    <row r="388" spans="1:34" s="13" customFormat="1" ht="26.25" customHeight="1">
      <c r="A388" s="587"/>
      <c r="B388" s="588"/>
      <c r="C388" s="588"/>
      <c r="D388" s="589"/>
      <c r="E388" s="571"/>
      <c r="F388" s="412"/>
      <c r="G388" s="572"/>
      <c r="H388" s="140"/>
      <c r="I388" s="137" t="str">
        <f>IF(Z387="実施（参加）","・研修内容を回答してください。","")</f>
        <v>・研修内容を回答してください。</v>
      </c>
      <c r="J388" s="141"/>
      <c r="K388" s="141"/>
      <c r="L388" s="141"/>
      <c r="M388" s="141"/>
      <c r="N388" s="141"/>
      <c r="O388" s="141"/>
      <c r="P388" s="141"/>
      <c r="Q388" s="141"/>
      <c r="R388" s="594" t="s">
        <v>705</v>
      </c>
      <c r="S388" s="595"/>
      <c r="T388" s="595"/>
      <c r="U388" s="595"/>
      <c r="V388" s="595"/>
      <c r="W388" s="595"/>
      <c r="X388" s="595"/>
      <c r="Y388" s="595"/>
      <c r="Z388" s="595"/>
      <c r="AA388" s="595"/>
      <c r="AB388" s="595"/>
      <c r="AC388" s="596"/>
      <c r="AD388" s="10"/>
      <c r="AE388" s="31"/>
      <c r="AF388" s="135"/>
      <c r="AG388" s="12"/>
      <c r="AH388" s="8"/>
    </row>
    <row r="389" spans="1:34" s="13" customFormat="1" ht="26.25" customHeight="1">
      <c r="A389" s="587"/>
      <c r="B389" s="588"/>
      <c r="C389" s="588"/>
      <c r="D389" s="589"/>
      <c r="E389" s="417"/>
      <c r="F389" s="413"/>
      <c r="G389" s="475"/>
      <c r="H389" s="142"/>
      <c r="I389" s="35" t="str">
        <f>IF(Z387="実施（参加）","・参加人数を回答してください。","")</f>
        <v>・参加人数を回答してください。</v>
      </c>
      <c r="J389" s="143"/>
      <c r="K389" s="143"/>
      <c r="L389" s="143"/>
      <c r="M389" s="143"/>
      <c r="N389" s="143"/>
      <c r="O389" s="143"/>
      <c r="P389" s="143"/>
      <c r="Q389" s="143"/>
      <c r="R389" s="144"/>
      <c r="S389" s="144"/>
      <c r="T389" s="144"/>
      <c r="U389" s="144"/>
      <c r="V389" s="144"/>
      <c r="W389" s="144"/>
      <c r="X389" s="144"/>
      <c r="Y389" s="144"/>
      <c r="Z389" s="353">
        <v>3</v>
      </c>
      <c r="AA389" s="354"/>
      <c r="AB389" s="354"/>
      <c r="AC389" s="145" t="str">
        <f>IF(Z387="実施（参加）","人","")</f>
        <v>人</v>
      </c>
      <c r="AD389" s="7"/>
      <c r="AE389" s="31"/>
      <c r="AF389" s="135"/>
      <c r="AH389" s="8"/>
    </row>
    <row r="390" spans="1:34" s="13" customFormat="1" ht="26.25" customHeight="1">
      <c r="A390" s="587"/>
      <c r="B390" s="588"/>
      <c r="C390" s="588"/>
      <c r="D390" s="589"/>
      <c r="E390" s="593" t="s">
        <v>845</v>
      </c>
      <c r="F390" s="416"/>
      <c r="G390" s="474"/>
      <c r="H390" s="520" t="s">
        <v>572</v>
      </c>
      <c r="I390" s="513"/>
      <c r="J390" s="513"/>
      <c r="K390" s="513"/>
      <c r="L390" s="513"/>
      <c r="M390" s="513"/>
      <c r="N390" s="513"/>
      <c r="O390" s="513"/>
      <c r="P390" s="513"/>
      <c r="Q390" s="513"/>
      <c r="R390" s="513"/>
      <c r="S390" s="513"/>
      <c r="T390" s="513"/>
      <c r="U390" s="513"/>
      <c r="V390" s="513"/>
      <c r="W390" s="513"/>
      <c r="X390" s="513"/>
      <c r="Y390" s="513"/>
      <c r="Z390" s="333" t="s">
        <v>570</v>
      </c>
      <c r="AA390" s="333"/>
      <c r="AB390" s="333"/>
      <c r="AC390" s="334"/>
      <c r="AD390" s="10"/>
      <c r="AE390" s="31"/>
      <c r="AF390" s="135"/>
      <c r="AH390" s="8"/>
    </row>
    <row r="391" spans="1:34" s="13" customFormat="1" ht="26.25" customHeight="1">
      <c r="A391" s="587"/>
      <c r="B391" s="588"/>
      <c r="C391" s="588"/>
      <c r="D391" s="589"/>
      <c r="E391" s="571"/>
      <c r="F391" s="412"/>
      <c r="G391" s="572"/>
      <c r="H391" s="140"/>
      <c r="I391" s="137" t="str">
        <f>IF(Z390="実施（参加）","・研修内容を回答してください。","")</f>
        <v>・研修内容を回答してください。</v>
      </c>
      <c r="J391" s="141"/>
      <c r="K391" s="141"/>
      <c r="L391" s="141"/>
      <c r="M391" s="141"/>
      <c r="N391" s="141"/>
      <c r="O391" s="141"/>
      <c r="P391" s="141"/>
      <c r="Q391" s="141"/>
      <c r="R391" s="594" t="s">
        <v>705</v>
      </c>
      <c r="S391" s="595"/>
      <c r="T391" s="595"/>
      <c r="U391" s="595"/>
      <c r="V391" s="595"/>
      <c r="W391" s="595"/>
      <c r="X391" s="595"/>
      <c r="Y391" s="595"/>
      <c r="Z391" s="595"/>
      <c r="AA391" s="595"/>
      <c r="AB391" s="595"/>
      <c r="AC391" s="596"/>
      <c r="AD391" s="10"/>
      <c r="AE391" s="31"/>
      <c r="AF391" s="135"/>
      <c r="AH391" s="8"/>
    </row>
    <row r="392" spans="1:34" s="13" customFormat="1" ht="26.25" customHeight="1">
      <c r="A392" s="590"/>
      <c r="B392" s="591"/>
      <c r="C392" s="591"/>
      <c r="D392" s="592"/>
      <c r="E392" s="417"/>
      <c r="F392" s="413"/>
      <c r="G392" s="475"/>
      <c r="H392" s="142"/>
      <c r="I392" s="35" t="str">
        <f>IF(Z390="実施（参加）","・参加人数を回答してください。","")</f>
        <v>・参加人数を回答してください。</v>
      </c>
      <c r="J392" s="143"/>
      <c r="K392" s="143"/>
      <c r="L392" s="143"/>
      <c r="M392" s="143"/>
      <c r="N392" s="143"/>
      <c r="O392" s="143"/>
      <c r="P392" s="143"/>
      <c r="Q392" s="143"/>
      <c r="R392" s="144"/>
      <c r="S392" s="144"/>
      <c r="T392" s="144"/>
      <c r="U392" s="144"/>
      <c r="V392" s="144"/>
      <c r="W392" s="144"/>
      <c r="X392" s="144"/>
      <c r="Y392" s="144"/>
      <c r="Z392" s="353">
        <v>3</v>
      </c>
      <c r="AA392" s="354"/>
      <c r="AB392" s="354"/>
      <c r="AC392" s="145" t="str">
        <f>IF(Z390="実施（参加）","人","")</f>
        <v>人</v>
      </c>
      <c r="AD392" s="7"/>
      <c r="AE392" s="31"/>
      <c r="AF392" s="135"/>
      <c r="AH392" s="8"/>
    </row>
    <row r="393" spans="1:34" s="13" customFormat="1" ht="26.25" customHeight="1">
      <c r="A393" s="415" t="s">
        <v>23</v>
      </c>
      <c r="B393" s="416"/>
      <c r="C393" s="416"/>
      <c r="D393" s="474"/>
      <c r="E393" s="361" t="s">
        <v>24</v>
      </c>
      <c r="F393" s="362"/>
      <c r="G393" s="363"/>
      <c r="H393" s="370" t="s">
        <v>51</v>
      </c>
      <c r="I393" s="371"/>
      <c r="J393" s="371"/>
      <c r="K393" s="371"/>
      <c r="L393" s="371"/>
      <c r="M393" s="371"/>
      <c r="N393" s="371"/>
      <c r="O393" s="371"/>
      <c r="P393" s="371"/>
      <c r="Q393" s="371"/>
      <c r="R393" s="371"/>
      <c r="S393" s="371"/>
      <c r="T393" s="371"/>
      <c r="U393" s="371"/>
      <c r="V393" s="371"/>
      <c r="W393" s="371"/>
      <c r="X393" s="371"/>
      <c r="Y393" s="372"/>
      <c r="Z393" s="376" t="s">
        <v>189</v>
      </c>
      <c r="AA393" s="377"/>
      <c r="AB393" s="377"/>
      <c r="AC393" s="378"/>
      <c r="AD393" s="10"/>
      <c r="AE393" s="31" t="str">
        <f>IF(COUNTIF(Z393,"")&gt;=1,"未入力","")</f>
        <v/>
      </c>
      <c r="AF393" s="135"/>
      <c r="AH393" s="8"/>
    </row>
    <row r="394" spans="1:34" s="13" customFormat="1" ht="26.25" customHeight="1">
      <c r="A394" s="571"/>
      <c r="B394" s="412"/>
      <c r="C394" s="412"/>
      <c r="D394" s="572"/>
      <c r="E394" s="364"/>
      <c r="F394" s="365"/>
      <c r="G394" s="366"/>
      <c r="H394" s="373"/>
      <c r="I394" s="374"/>
      <c r="J394" s="374"/>
      <c r="K394" s="374"/>
      <c r="L394" s="374"/>
      <c r="M394" s="374"/>
      <c r="N394" s="374"/>
      <c r="O394" s="374"/>
      <c r="P394" s="374"/>
      <c r="Q394" s="374"/>
      <c r="R394" s="374"/>
      <c r="S394" s="374"/>
      <c r="T394" s="374"/>
      <c r="U394" s="374"/>
      <c r="V394" s="374"/>
      <c r="W394" s="374"/>
      <c r="X394" s="374"/>
      <c r="Y394" s="375"/>
      <c r="Z394" s="379"/>
      <c r="AA394" s="337"/>
      <c r="AB394" s="337"/>
      <c r="AC394" s="338"/>
      <c r="AD394" s="10"/>
      <c r="AE394" s="31"/>
      <c r="AF394" s="135"/>
      <c r="AH394" s="8"/>
    </row>
    <row r="395" spans="1:34" s="13" customFormat="1" ht="26.25" customHeight="1">
      <c r="A395" s="571"/>
      <c r="B395" s="412"/>
      <c r="C395" s="412"/>
      <c r="D395" s="572"/>
      <c r="E395" s="367"/>
      <c r="F395" s="368"/>
      <c r="G395" s="369"/>
      <c r="H395" s="402" t="s">
        <v>25</v>
      </c>
      <c r="I395" s="403"/>
      <c r="J395" s="403"/>
      <c r="K395" s="403"/>
      <c r="L395" s="403"/>
      <c r="M395" s="403"/>
      <c r="N395" s="403"/>
      <c r="O395" s="403"/>
      <c r="P395" s="403"/>
      <c r="Q395" s="403"/>
      <c r="R395" s="403"/>
      <c r="S395" s="403"/>
      <c r="T395" s="403"/>
      <c r="U395" s="403"/>
      <c r="V395" s="403"/>
      <c r="W395" s="403"/>
      <c r="X395" s="403"/>
      <c r="Y395" s="404"/>
      <c r="Z395" s="380"/>
      <c r="AA395" s="381"/>
      <c r="AB395" s="381"/>
      <c r="AC395" s="382"/>
      <c r="AD395" s="10"/>
      <c r="AE395" s="31"/>
      <c r="AF395" s="135"/>
      <c r="AH395" s="8"/>
    </row>
    <row r="396" spans="1:34" s="13" customFormat="1" ht="26.25" customHeight="1">
      <c r="A396" s="571"/>
      <c r="B396" s="412"/>
      <c r="C396" s="412"/>
      <c r="D396" s="572"/>
      <c r="E396" s="361" t="s">
        <v>26</v>
      </c>
      <c r="F396" s="362"/>
      <c r="G396" s="363"/>
      <c r="H396" s="370" t="s">
        <v>52</v>
      </c>
      <c r="I396" s="371"/>
      <c r="J396" s="371"/>
      <c r="K396" s="371"/>
      <c r="L396" s="371"/>
      <c r="M396" s="371"/>
      <c r="N396" s="371"/>
      <c r="O396" s="371"/>
      <c r="P396" s="371"/>
      <c r="Q396" s="371"/>
      <c r="R396" s="371"/>
      <c r="S396" s="371"/>
      <c r="T396" s="371"/>
      <c r="U396" s="371"/>
      <c r="V396" s="371"/>
      <c r="W396" s="371"/>
      <c r="X396" s="371"/>
      <c r="Y396" s="372"/>
      <c r="Z396" s="376" t="s">
        <v>189</v>
      </c>
      <c r="AA396" s="377"/>
      <c r="AB396" s="377"/>
      <c r="AC396" s="378"/>
      <c r="AD396" s="10"/>
      <c r="AE396" s="31" t="str">
        <f>IF(COUNTIF(Z396,"")&gt;=1,"未入力","")</f>
        <v/>
      </c>
      <c r="AF396" s="135"/>
      <c r="AH396" s="8"/>
    </row>
    <row r="397" spans="1:34" s="13" customFormat="1" ht="26.25" customHeight="1">
      <c r="A397" s="571"/>
      <c r="B397" s="412"/>
      <c r="C397" s="412"/>
      <c r="D397" s="572"/>
      <c r="E397" s="367"/>
      <c r="F397" s="368"/>
      <c r="G397" s="369"/>
      <c r="H397" s="405"/>
      <c r="I397" s="406"/>
      <c r="J397" s="406"/>
      <c r="K397" s="406"/>
      <c r="L397" s="406"/>
      <c r="M397" s="406"/>
      <c r="N397" s="406"/>
      <c r="O397" s="406"/>
      <c r="P397" s="406"/>
      <c r="Q397" s="406"/>
      <c r="R397" s="406"/>
      <c r="S397" s="406"/>
      <c r="T397" s="406"/>
      <c r="U397" s="406"/>
      <c r="V397" s="406"/>
      <c r="W397" s="406"/>
      <c r="X397" s="406"/>
      <c r="Y397" s="407"/>
      <c r="Z397" s="380"/>
      <c r="AA397" s="381"/>
      <c r="AB397" s="381"/>
      <c r="AC397" s="382"/>
      <c r="AD397" s="10"/>
      <c r="AE397" s="31"/>
      <c r="AF397" s="135"/>
      <c r="AH397" s="8"/>
    </row>
    <row r="398" spans="1:34" s="13" customFormat="1" ht="26.25" customHeight="1">
      <c r="A398" s="571"/>
      <c r="B398" s="412"/>
      <c r="C398" s="412"/>
      <c r="D398" s="572"/>
      <c r="E398" s="464" t="s">
        <v>47</v>
      </c>
      <c r="F398" s="465"/>
      <c r="G398" s="466"/>
      <c r="H398" s="370" t="s">
        <v>53</v>
      </c>
      <c r="I398" s="371"/>
      <c r="J398" s="371"/>
      <c r="K398" s="371"/>
      <c r="L398" s="371"/>
      <c r="M398" s="371"/>
      <c r="N398" s="371"/>
      <c r="O398" s="371"/>
      <c r="P398" s="371"/>
      <c r="Q398" s="371"/>
      <c r="R398" s="371"/>
      <c r="S398" s="371"/>
      <c r="T398" s="371"/>
      <c r="U398" s="371"/>
      <c r="V398" s="371"/>
      <c r="W398" s="371"/>
      <c r="X398" s="371"/>
      <c r="Y398" s="372"/>
      <c r="Z398" s="376" t="s">
        <v>189</v>
      </c>
      <c r="AA398" s="377"/>
      <c r="AB398" s="377"/>
      <c r="AC398" s="378"/>
      <c r="AD398" s="10"/>
      <c r="AE398" s="31" t="str">
        <f>IF(COUNTIF(Z398,"")&gt;=1,"未入力","")</f>
        <v/>
      </c>
      <c r="AF398" s="135"/>
      <c r="AH398" s="8"/>
    </row>
    <row r="399" spans="1:34" s="13" customFormat="1" ht="26.25" customHeight="1">
      <c r="A399" s="417"/>
      <c r="B399" s="413"/>
      <c r="C399" s="413"/>
      <c r="D399" s="475"/>
      <c r="E399" s="470"/>
      <c r="F399" s="471"/>
      <c r="G399" s="472"/>
      <c r="H399" s="405"/>
      <c r="I399" s="406"/>
      <c r="J399" s="406"/>
      <c r="K399" s="406"/>
      <c r="L399" s="406"/>
      <c r="M399" s="406"/>
      <c r="N399" s="406"/>
      <c r="O399" s="406"/>
      <c r="P399" s="406"/>
      <c r="Q399" s="406"/>
      <c r="R399" s="406"/>
      <c r="S399" s="406"/>
      <c r="T399" s="406"/>
      <c r="U399" s="406"/>
      <c r="V399" s="406"/>
      <c r="W399" s="406"/>
      <c r="X399" s="406"/>
      <c r="Y399" s="407"/>
      <c r="Z399" s="380"/>
      <c r="AA399" s="381"/>
      <c r="AB399" s="381"/>
      <c r="AC399" s="382"/>
      <c r="AD399" s="10"/>
      <c r="AE399" s="31"/>
      <c r="AF399" s="135"/>
      <c r="AH399" s="8"/>
    </row>
    <row r="400" spans="1:34" s="13" customFormat="1" ht="26.25" customHeight="1">
      <c r="A400" s="311" t="s">
        <v>27</v>
      </c>
      <c r="B400" s="312"/>
      <c r="C400" s="312"/>
      <c r="D400" s="312"/>
      <c r="E400" s="312"/>
      <c r="F400" s="312"/>
      <c r="G400" s="313"/>
      <c r="H400" s="45" t="s">
        <v>48</v>
      </c>
      <c r="I400" s="50"/>
      <c r="J400" s="50"/>
      <c r="K400" s="50"/>
      <c r="L400" s="50"/>
      <c r="M400" s="50"/>
      <c r="N400" s="50"/>
      <c r="O400" s="50"/>
      <c r="P400" s="50"/>
      <c r="Q400" s="50"/>
      <c r="R400" s="50"/>
      <c r="S400" s="50"/>
      <c r="T400" s="50"/>
      <c r="U400" s="50"/>
      <c r="V400" s="50"/>
      <c r="W400" s="50"/>
      <c r="X400" s="50"/>
      <c r="Y400" s="50"/>
      <c r="Z400" s="320" t="s">
        <v>189</v>
      </c>
      <c r="AA400" s="321"/>
      <c r="AB400" s="321"/>
      <c r="AC400" s="322"/>
      <c r="AD400" s="10"/>
      <c r="AE400" s="31" t="str">
        <f t="shared" ref="AE400:AE408" si="5">IF(COUNTIF(Z400,"")&gt;=1,"未入力","")</f>
        <v/>
      </c>
      <c r="AF400" s="135"/>
      <c r="AH400" s="8"/>
    </row>
    <row r="401" spans="1:48" s="13" customFormat="1" ht="26.25" customHeight="1">
      <c r="A401" s="314"/>
      <c r="B401" s="315"/>
      <c r="C401" s="315"/>
      <c r="D401" s="315"/>
      <c r="E401" s="315"/>
      <c r="F401" s="315"/>
      <c r="G401" s="316"/>
      <c r="H401" s="45" t="s">
        <v>49</v>
      </c>
      <c r="I401" s="50"/>
      <c r="J401" s="50"/>
      <c r="K401" s="50"/>
      <c r="L401" s="50"/>
      <c r="M401" s="50"/>
      <c r="N401" s="50"/>
      <c r="O401" s="50"/>
      <c r="P401" s="50"/>
      <c r="Q401" s="50"/>
      <c r="R401" s="50"/>
      <c r="S401" s="50"/>
      <c r="T401" s="50"/>
      <c r="U401" s="50"/>
      <c r="V401" s="50"/>
      <c r="W401" s="50"/>
      <c r="X401" s="50"/>
      <c r="Y401" s="50"/>
      <c r="Z401" s="320" t="s">
        <v>189</v>
      </c>
      <c r="AA401" s="321"/>
      <c r="AB401" s="321"/>
      <c r="AC401" s="322"/>
      <c r="AD401" s="10"/>
      <c r="AE401" s="31" t="str">
        <f t="shared" si="5"/>
        <v/>
      </c>
      <c r="AF401" s="135"/>
      <c r="AH401" s="8"/>
    </row>
    <row r="402" spans="1:48" s="13" customFormat="1" ht="26.25" customHeight="1">
      <c r="A402" s="317"/>
      <c r="B402" s="318"/>
      <c r="C402" s="318"/>
      <c r="D402" s="318"/>
      <c r="E402" s="318"/>
      <c r="F402" s="318"/>
      <c r="G402" s="319"/>
      <c r="H402" s="45" t="s">
        <v>50</v>
      </c>
      <c r="I402" s="50"/>
      <c r="J402" s="50"/>
      <c r="K402" s="50"/>
      <c r="L402" s="50"/>
      <c r="M402" s="50"/>
      <c r="N402" s="50"/>
      <c r="O402" s="50"/>
      <c r="P402" s="50"/>
      <c r="Q402" s="50"/>
      <c r="R402" s="50"/>
      <c r="S402" s="50"/>
      <c r="T402" s="50"/>
      <c r="U402" s="50"/>
      <c r="V402" s="50"/>
      <c r="W402" s="50"/>
      <c r="X402" s="50"/>
      <c r="Y402" s="50"/>
      <c r="Z402" s="320" t="s">
        <v>189</v>
      </c>
      <c r="AA402" s="321"/>
      <c r="AB402" s="321"/>
      <c r="AC402" s="322"/>
      <c r="AD402" s="10"/>
      <c r="AE402" s="31" t="str">
        <f t="shared" si="5"/>
        <v/>
      </c>
      <c r="AF402" s="135"/>
      <c r="AH402" s="8"/>
    </row>
    <row r="403" spans="1:48" s="13" customFormat="1" ht="26.25" customHeight="1">
      <c r="A403" s="579" t="s">
        <v>138</v>
      </c>
      <c r="B403" s="580"/>
      <c r="C403" s="580"/>
      <c r="D403" s="580"/>
      <c r="E403" s="580"/>
      <c r="F403" s="580"/>
      <c r="G403" s="583"/>
      <c r="H403" s="45" t="s">
        <v>512</v>
      </c>
      <c r="I403" s="50"/>
      <c r="J403" s="50"/>
      <c r="K403" s="50"/>
      <c r="L403" s="50"/>
      <c r="M403" s="50"/>
      <c r="N403" s="50"/>
      <c r="O403" s="50"/>
      <c r="P403" s="39"/>
      <c r="Q403" s="39"/>
      <c r="R403" s="50"/>
      <c r="S403" s="50"/>
      <c r="T403" s="50"/>
      <c r="U403" s="50"/>
      <c r="V403" s="50"/>
      <c r="W403" s="50"/>
      <c r="X403" s="50"/>
      <c r="Y403" s="50"/>
      <c r="Z403" s="320" t="s">
        <v>189</v>
      </c>
      <c r="AA403" s="321"/>
      <c r="AB403" s="321"/>
      <c r="AC403" s="322"/>
      <c r="AD403" s="10"/>
      <c r="AE403" s="31" t="str">
        <f t="shared" si="5"/>
        <v/>
      </c>
      <c r="AF403" s="135"/>
      <c r="AH403" s="8"/>
    </row>
    <row r="404" spans="1:48" ht="26.25" customHeight="1">
      <c r="A404" s="603"/>
      <c r="B404" s="543"/>
      <c r="C404" s="543"/>
      <c r="D404" s="543"/>
      <c r="E404" s="543"/>
      <c r="F404" s="543"/>
      <c r="G404" s="1059"/>
      <c r="H404" s="45" t="s">
        <v>28</v>
      </c>
      <c r="I404" s="50"/>
      <c r="J404" s="50"/>
      <c r="K404" s="50"/>
      <c r="L404" s="50"/>
      <c r="M404" s="50"/>
      <c r="N404" s="50"/>
      <c r="O404" s="50"/>
      <c r="P404" s="39"/>
      <c r="Q404" s="39"/>
      <c r="R404" s="50"/>
      <c r="S404" s="50"/>
      <c r="T404" s="50"/>
      <c r="U404" s="50"/>
      <c r="V404" s="50"/>
      <c r="W404" s="50"/>
      <c r="X404" s="50"/>
      <c r="Y404" s="50"/>
      <c r="Z404" s="320" t="s">
        <v>189</v>
      </c>
      <c r="AA404" s="321"/>
      <c r="AB404" s="321"/>
      <c r="AC404" s="322"/>
      <c r="AD404" s="10"/>
      <c r="AE404" s="31" t="str">
        <f t="shared" si="5"/>
        <v/>
      </c>
      <c r="AF404" s="135"/>
    </row>
    <row r="405" spans="1:48" ht="26.25" customHeight="1">
      <c r="A405" s="603"/>
      <c r="B405" s="543"/>
      <c r="C405" s="543"/>
      <c r="D405" s="543"/>
      <c r="E405" s="543"/>
      <c r="F405" s="543"/>
      <c r="G405" s="1059"/>
      <c r="H405" s="45" t="s">
        <v>476</v>
      </c>
      <c r="I405" s="133"/>
      <c r="J405" s="133"/>
      <c r="K405" s="133"/>
      <c r="L405" s="133"/>
      <c r="M405" s="133"/>
      <c r="N405" s="133"/>
      <c r="O405" s="133"/>
      <c r="P405" s="133"/>
      <c r="Q405" s="133"/>
      <c r="R405" s="133"/>
      <c r="S405" s="133"/>
      <c r="T405" s="133"/>
      <c r="U405" s="133"/>
      <c r="V405" s="133"/>
      <c r="W405" s="133"/>
      <c r="X405" s="133"/>
      <c r="Y405" s="133"/>
      <c r="Z405" s="320" t="s">
        <v>189</v>
      </c>
      <c r="AA405" s="321"/>
      <c r="AB405" s="321"/>
      <c r="AC405" s="322"/>
      <c r="AD405" s="10"/>
      <c r="AE405" s="31" t="str">
        <f t="shared" si="5"/>
        <v/>
      </c>
      <c r="AF405" s="135"/>
      <c r="AG405" s="8" t="s">
        <v>212</v>
      </c>
      <c r="AK405" s="8" t="s">
        <v>613</v>
      </c>
      <c r="AO405" s="8" t="s">
        <v>617</v>
      </c>
      <c r="AT405" s="177"/>
      <c r="AU405" s="177"/>
      <c r="AV405" s="177"/>
    </row>
    <row r="406" spans="1:48" ht="26.25" customHeight="1">
      <c r="A406" s="576"/>
      <c r="B406" s="577"/>
      <c r="C406" s="577"/>
      <c r="D406" s="577"/>
      <c r="E406" s="577"/>
      <c r="F406" s="577"/>
      <c r="G406" s="578"/>
      <c r="H406" s="45" t="s">
        <v>8</v>
      </c>
      <c r="I406" s="50"/>
      <c r="J406" s="50"/>
      <c r="K406" s="50"/>
      <c r="L406" s="50"/>
      <c r="M406" s="50"/>
      <c r="N406" s="50"/>
      <c r="O406" s="50"/>
      <c r="P406" s="39"/>
      <c r="Q406" s="39"/>
      <c r="R406" s="50"/>
      <c r="S406" s="50"/>
      <c r="T406" s="50"/>
      <c r="U406" s="50"/>
      <c r="V406" s="50"/>
      <c r="W406" s="50"/>
      <c r="X406" s="50"/>
      <c r="Y406" s="51"/>
      <c r="Z406" s="320" t="s">
        <v>189</v>
      </c>
      <c r="AA406" s="321"/>
      <c r="AB406" s="321"/>
      <c r="AC406" s="322"/>
      <c r="AD406" s="10"/>
      <c r="AE406" s="31" t="str">
        <f t="shared" si="5"/>
        <v/>
      </c>
      <c r="AF406" s="31"/>
      <c r="AG406" s="8" t="s">
        <v>213</v>
      </c>
      <c r="AK406" s="8" t="s">
        <v>614</v>
      </c>
      <c r="AO406" s="8" t="s">
        <v>615</v>
      </c>
      <c r="AT406" s="177"/>
      <c r="AU406" s="177"/>
      <c r="AV406" s="177"/>
    </row>
    <row r="407" spans="1:48" ht="20.25" customHeight="1">
      <c r="A407" s="579" t="s">
        <v>629</v>
      </c>
      <c r="B407" s="580"/>
      <c r="C407" s="580"/>
      <c r="D407" s="580"/>
      <c r="E407" s="580"/>
      <c r="F407" s="580"/>
      <c r="G407" s="583"/>
      <c r="H407" s="45" t="s">
        <v>630</v>
      </c>
      <c r="I407" s="50"/>
      <c r="J407" s="50"/>
      <c r="K407" s="50"/>
      <c r="L407" s="50"/>
      <c r="M407" s="50"/>
      <c r="N407" s="50"/>
      <c r="O407" s="50"/>
      <c r="P407" s="39"/>
      <c r="Q407" s="39"/>
      <c r="R407" s="50"/>
      <c r="S407" s="50"/>
      <c r="T407" s="50"/>
      <c r="U407" s="50"/>
      <c r="V407" s="50"/>
      <c r="W407" s="50"/>
      <c r="X407" s="50"/>
      <c r="Y407" s="50"/>
      <c r="Z407" s="320" t="s">
        <v>212</v>
      </c>
      <c r="AA407" s="321"/>
      <c r="AB407" s="321"/>
      <c r="AC407" s="322"/>
      <c r="AD407" s="10"/>
      <c r="AE407" s="31" t="str">
        <f t="shared" si="5"/>
        <v/>
      </c>
      <c r="AF407" s="31"/>
      <c r="AO407" s="178" t="s">
        <v>658</v>
      </c>
      <c r="AP407" s="177"/>
      <c r="AQ407" s="177"/>
      <c r="AR407" s="177"/>
      <c r="AS407" s="177"/>
      <c r="AT407" s="177"/>
      <c r="AU407" s="177"/>
      <c r="AV407" s="177"/>
    </row>
    <row r="408" spans="1:48" ht="26.25" customHeight="1">
      <c r="A408" s="603"/>
      <c r="B408" s="543"/>
      <c r="C408" s="543"/>
      <c r="D408" s="543"/>
      <c r="E408" s="543"/>
      <c r="F408" s="543"/>
      <c r="G408" s="1059"/>
      <c r="H408" s="45" t="s">
        <v>631</v>
      </c>
      <c r="I408" s="50"/>
      <c r="J408" s="50"/>
      <c r="K408" s="50"/>
      <c r="L408" s="50"/>
      <c r="M408" s="50"/>
      <c r="N408" s="50"/>
      <c r="O408" s="50"/>
      <c r="P408" s="39"/>
      <c r="Q408" s="39"/>
      <c r="R408" s="50"/>
      <c r="S408" s="50"/>
      <c r="T408" s="50"/>
      <c r="U408" s="50"/>
      <c r="V408" s="50"/>
      <c r="W408" s="50"/>
      <c r="X408" s="50"/>
      <c r="Y408" s="50"/>
      <c r="Z408" s="320" t="s">
        <v>212</v>
      </c>
      <c r="AA408" s="321"/>
      <c r="AB408" s="321"/>
      <c r="AC408" s="322"/>
      <c r="AD408" s="10"/>
      <c r="AE408" s="31" t="str">
        <f t="shared" si="5"/>
        <v/>
      </c>
      <c r="AF408" s="31"/>
      <c r="AG408" s="8" t="s">
        <v>217</v>
      </c>
      <c r="AO408" s="8" t="s">
        <v>616</v>
      </c>
      <c r="AT408" s="177"/>
      <c r="AU408" s="177"/>
      <c r="AV408" s="177"/>
    </row>
    <row r="409" spans="1:48" ht="26.25" customHeight="1">
      <c r="A409" s="576"/>
      <c r="B409" s="577"/>
      <c r="C409" s="577"/>
      <c r="D409" s="577"/>
      <c r="E409" s="577"/>
      <c r="F409" s="577"/>
      <c r="G409" s="578"/>
      <c r="H409" s="45" t="s">
        <v>632</v>
      </c>
      <c r="I409" s="133"/>
      <c r="J409" s="133"/>
      <c r="K409" s="133"/>
      <c r="L409" s="133"/>
      <c r="M409" s="133"/>
      <c r="N409" s="133"/>
      <c r="O409" s="133"/>
      <c r="P409" s="133"/>
      <c r="Q409" s="133"/>
      <c r="R409" s="133"/>
      <c r="S409" s="133"/>
      <c r="T409" s="133"/>
      <c r="U409" s="133"/>
      <c r="V409" s="133"/>
      <c r="W409" s="133"/>
      <c r="X409" s="133"/>
      <c r="Y409" s="133"/>
      <c r="Z409" s="320" t="s">
        <v>189</v>
      </c>
      <c r="AA409" s="321"/>
      <c r="AB409" s="321"/>
      <c r="AC409" s="322"/>
      <c r="AD409" s="10"/>
      <c r="AE409" s="31" t="str">
        <f>IF(COUNTIF(Z409,"")&gt;=1,"未入力","")</f>
        <v/>
      </c>
      <c r="AF409" s="31"/>
      <c r="AG409" s="8" t="s">
        <v>218</v>
      </c>
      <c r="AK409" s="8" t="s">
        <v>662</v>
      </c>
      <c r="AO409" s="8" t="s">
        <v>618</v>
      </c>
      <c r="AT409" s="177"/>
      <c r="AU409" s="177"/>
      <c r="AV409" s="177"/>
    </row>
    <row r="410" spans="1:48" ht="26.25" customHeight="1">
      <c r="A410" s="311" t="s">
        <v>633</v>
      </c>
      <c r="B410" s="312"/>
      <c r="C410" s="312"/>
      <c r="D410" s="312"/>
      <c r="E410" s="312"/>
      <c r="F410" s="312"/>
      <c r="G410" s="313"/>
      <c r="H410" s="45" t="s">
        <v>661</v>
      </c>
      <c r="I410" s="133"/>
      <c r="J410" s="133"/>
      <c r="K410" s="133"/>
      <c r="L410" s="133"/>
      <c r="M410" s="133"/>
      <c r="N410" s="133"/>
      <c r="O410" s="133"/>
      <c r="P410" s="133"/>
      <c r="Q410" s="133"/>
      <c r="R410" s="133"/>
      <c r="S410" s="133"/>
      <c r="T410" s="133"/>
      <c r="U410" s="133"/>
      <c r="V410" s="133"/>
      <c r="W410" s="133"/>
      <c r="X410" s="133"/>
      <c r="Y410" s="133"/>
      <c r="Z410" s="320" t="s">
        <v>662</v>
      </c>
      <c r="AA410" s="321"/>
      <c r="AB410" s="321"/>
      <c r="AC410" s="322"/>
      <c r="AD410" s="10"/>
      <c r="AE410" s="31" t="str">
        <f>IF(COUNTIF(Z410,"")&gt;=1,"未入力","")</f>
        <v/>
      </c>
      <c r="AF410" s="31"/>
      <c r="AK410" s="8" t="s">
        <v>663</v>
      </c>
      <c r="AO410" s="8" t="s">
        <v>619</v>
      </c>
      <c r="AT410" s="177"/>
      <c r="AU410" s="177"/>
      <c r="AV410" s="177"/>
    </row>
    <row r="411" spans="1:48" ht="45" customHeight="1">
      <c r="A411" s="314"/>
      <c r="B411" s="315"/>
      <c r="C411" s="315"/>
      <c r="D411" s="315"/>
      <c r="E411" s="315"/>
      <c r="F411" s="315"/>
      <c r="G411" s="316"/>
      <c r="H411" s="425" t="str">
        <f>IF(Z410="運行している","園外活動等で児童の移動の為に自動車を運行する場合、児童の乗車及び降車の際に、点呼その他の児童の所在を確実に把握できる方法により児童の所在を確認しているか。","")</f>
        <v>園外活動等で児童の移動の為に自動車を運行する場合、児童の乗車及び降車の際に、点呼その他の児童の所在を確実に把握できる方法により児童の所在を確認しているか。</v>
      </c>
      <c r="I411" s="445"/>
      <c r="J411" s="445"/>
      <c r="K411" s="445"/>
      <c r="L411" s="445"/>
      <c r="M411" s="445"/>
      <c r="N411" s="445"/>
      <c r="O411" s="445"/>
      <c r="P411" s="445"/>
      <c r="Q411" s="445"/>
      <c r="R411" s="445"/>
      <c r="S411" s="445"/>
      <c r="T411" s="445"/>
      <c r="U411" s="445"/>
      <c r="V411" s="445"/>
      <c r="W411" s="445"/>
      <c r="X411" s="445"/>
      <c r="Y411" s="446"/>
      <c r="Z411" s="320" t="s">
        <v>212</v>
      </c>
      <c r="AA411" s="321"/>
      <c r="AB411" s="321"/>
      <c r="AC411" s="322"/>
      <c r="AD411" s="10"/>
      <c r="AE411" s="31"/>
      <c r="AF411" s="31"/>
      <c r="AO411" s="8" t="s">
        <v>620</v>
      </c>
      <c r="AT411" s="177"/>
      <c r="AU411" s="177"/>
      <c r="AV411" s="177"/>
    </row>
    <row r="412" spans="1:48" ht="50.25" customHeight="1">
      <c r="A412" s="317"/>
      <c r="B412" s="318"/>
      <c r="C412" s="318"/>
      <c r="D412" s="318"/>
      <c r="E412" s="318"/>
      <c r="F412" s="318"/>
      <c r="G412" s="319"/>
      <c r="H412" s="477" t="str">
        <f>IF(Z410="運行している","送迎を目的として自動車を運行する場合に、当該自動車にブザーその他の車内の児童の見落としを防止する装置を備えて、これを用いて児童の所在の確認を行っているか。","")</f>
        <v>送迎を目的として自動車を運行する場合に、当該自動車にブザーその他の車内の児童の見落としを防止する装置を備えて、これを用いて児童の所在の確認を行っているか。</v>
      </c>
      <c r="I412" s="478"/>
      <c r="J412" s="478"/>
      <c r="K412" s="478"/>
      <c r="L412" s="478"/>
      <c r="M412" s="478"/>
      <c r="N412" s="478"/>
      <c r="O412" s="478"/>
      <c r="P412" s="478"/>
      <c r="Q412" s="478"/>
      <c r="R412" s="478"/>
      <c r="S412" s="478"/>
      <c r="T412" s="478"/>
      <c r="U412" s="478"/>
      <c r="V412" s="478"/>
      <c r="W412" s="478"/>
      <c r="X412" s="478"/>
      <c r="Y412" s="479"/>
      <c r="Z412" s="320" t="s">
        <v>212</v>
      </c>
      <c r="AA412" s="321"/>
      <c r="AB412" s="321"/>
      <c r="AC412" s="322"/>
      <c r="AD412" s="10"/>
      <c r="AE412" s="31"/>
      <c r="AF412" s="31"/>
      <c r="AG412" s="7"/>
      <c r="AO412" s="8" t="s">
        <v>621</v>
      </c>
      <c r="AT412" s="177"/>
      <c r="AU412" s="177"/>
      <c r="AV412" s="177"/>
    </row>
    <row r="413" spans="1:48" ht="26.25" customHeight="1">
      <c r="A413" s="557" t="s">
        <v>660</v>
      </c>
      <c r="B413" s="557"/>
      <c r="C413" s="557"/>
      <c r="D413" s="557"/>
      <c r="E413" s="557"/>
      <c r="F413" s="557"/>
      <c r="G413" s="557"/>
      <c r="H413" s="557"/>
      <c r="I413" s="557"/>
      <c r="J413" s="557"/>
      <c r="K413" s="557"/>
      <c r="L413" s="557"/>
      <c r="M413" s="557"/>
      <c r="N413" s="557"/>
      <c r="O413" s="557"/>
      <c r="P413" s="557"/>
      <c r="Q413" s="557"/>
      <c r="R413" s="557"/>
      <c r="S413" s="557"/>
      <c r="T413" s="557"/>
      <c r="U413" s="557"/>
      <c r="V413" s="557"/>
      <c r="W413" s="557"/>
      <c r="X413" s="557"/>
      <c r="Y413" s="557"/>
      <c r="Z413" s="557"/>
      <c r="AA413" s="557"/>
      <c r="AB413" s="557"/>
      <c r="AC413" s="557"/>
      <c r="AD413" s="184"/>
      <c r="AE413" s="31"/>
      <c r="AF413" s="31"/>
      <c r="AG413" s="8" t="s">
        <v>220</v>
      </c>
      <c r="AO413" s="8" t="s">
        <v>622</v>
      </c>
      <c r="AT413" s="177"/>
      <c r="AU413" s="177"/>
      <c r="AV413" s="177"/>
    </row>
    <row r="414" spans="1:48" ht="26.25" customHeight="1">
      <c r="A414" s="147"/>
      <c r="B414" s="147"/>
      <c r="C414" s="147"/>
      <c r="D414" s="147"/>
      <c r="E414" s="147"/>
      <c r="F414" s="147"/>
      <c r="G414" s="147"/>
      <c r="H414" s="147"/>
      <c r="I414" s="147"/>
      <c r="J414" s="147"/>
      <c r="K414" s="147"/>
      <c r="L414" s="147"/>
      <c r="M414" s="147"/>
      <c r="N414" s="147"/>
      <c r="O414" s="147"/>
      <c r="P414" s="147"/>
      <c r="Q414" s="147"/>
      <c r="R414" s="147"/>
      <c r="S414" s="147"/>
      <c r="T414" s="147"/>
      <c r="U414" s="147"/>
      <c r="V414" s="147"/>
      <c r="W414" s="147"/>
      <c r="X414" s="147"/>
      <c r="Y414" s="147"/>
      <c r="Z414" s="147"/>
      <c r="AA414" s="147"/>
      <c r="AB414" s="147"/>
      <c r="AC414" s="147"/>
      <c r="AD414" s="168"/>
      <c r="AE414" s="31"/>
      <c r="AF414" s="31"/>
      <c r="AG414" s="8" t="s">
        <v>222</v>
      </c>
    </row>
    <row r="415" spans="1:48" ht="26.25" customHeight="1">
      <c r="A415" s="566" t="s">
        <v>553</v>
      </c>
      <c r="B415" s="566"/>
      <c r="C415" s="566"/>
      <c r="D415" s="566"/>
      <c r="E415" s="148" t="s">
        <v>634</v>
      </c>
      <c r="F415" s="148"/>
      <c r="G415" s="148"/>
      <c r="H415" s="148"/>
      <c r="I415" s="148"/>
      <c r="J415" s="148"/>
      <c r="K415" s="148"/>
      <c r="L415" s="148"/>
      <c r="M415" s="148"/>
      <c r="N415" s="148"/>
      <c r="O415" s="148"/>
      <c r="P415" s="148"/>
      <c r="Q415" s="148"/>
      <c r="R415" s="148"/>
      <c r="S415" s="148"/>
      <c r="T415" s="148"/>
      <c r="U415" s="148"/>
      <c r="V415" s="513" t="s">
        <v>573</v>
      </c>
      <c r="W415" s="513"/>
      <c r="X415" s="513"/>
      <c r="Y415" s="513"/>
      <c r="Z415" s="333" t="s">
        <v>212</v>
      </c>
      <c r="AA415" s="333"/>
      <c r="AB415" s="333"/>
      <c r="AC415" s="334"/>
      <c r="AD415" s="10"/>
      <c r="AE415" s="31" t="str">
        <f>IF(COUNTIF(Z415,"")&gt;=1,"未入力","")</f>
        <v/>
      </c>
      <c r="AF415" s="31"/>
      <c r="AG415" s="8" t="s">
        <v>221</v>
      </c>
      <c r="AK415" s="8" t="s">
        <v>224</v>
      </c>
    </row>
    <row r="416" spans="1:48" ht="26.25" customHeight="1">
      <c r="A416" s="566"/>
      <c r="B416" s="566"/>
      <c r="C416" s="566"/>
      <c r="D416" s="566"/>
      <c r="E416" s="149"/>
      <c r="F416" s="151" t="str">
        <f>IF(Z415="実施","・「一時預かり事業」、「施設独自の一時保育等」の別を選択してください。","")</f>
        <v>・「一時預かり事業」、「施設独自の一時保育等」の別を選択してください。</v>
      </c>
      <c r="G416" s="149"/>
      <c r="H416" s="149"/>
      <c r="I416" s="149"/>
      <c r="J416" s="149"/>
      <c r="K416" s="149"/>
      <c r="L416" s="149"/>
      <c r="M416" s="149"/>
      <c r="N416" s="149"/>
      <c r="O416" s="149"/>
      <c r="P416" s="149"/>
      <c r="Q416" s="149"/>
      <c r="R416" s="149"/>
      <c r="S416" s="149"/>
      <c r="T416" s="149"/>
      <c r="U416" s="149"/>
      <c r="V416" s="335" t="s">
        <v>613</v>
      </c>
      <c r="W416" s="335"/>
      <c r="X416" s="335"/>
      <c r="Y416" s="335"/>
      <c r="Z416" s="335"/>
      <c r="AA416" s="335"/>
      <c r="AB416" s="335"/>
      <c r="AC416" s="335"/>
      <c r="AD416" s="288"/>
      <c r="AE416" s="31"/>
      <c r="AF416" s="31"/>
      <c r="AG416" s="8" t="s">
        <v>223</v>
      </c>
      <c r="AK416" s="8" t="s">
        <v>225</v>
      </c>
    </row>
    <row r="417" spans="1:46" ht="26.25" customHeight="1">
      <c r="A417" s="566"/>
      <c r="B417" s="566"/>
      <c r="C417" s="566"/>
      <c r="D417" s="566"/>
      <c r="E417" s="34"/>
      <c r="F417" s="34" t="str">
        <f>IF(Z415="実施","・実施形態を選択してください。","")</f>
        <v>・実施形態を選択してください。</v>
      </c>
      <c r="G417" s="34"/>
      <c r="H417" s="34"/>
      <c r="I417" s="34"/>
      <c r="J417" s="34"/>
      <c r="K417" s="34"/>
      <c r="L417" s="34"/>
      <c r="M417" s="34"/>
      <c r="N417" s="34"/>
      <c r="O417" s="34"/>
      <c r="P417" s="34"/>
      <c r="Q417" s="34"/>
      <c r="R417" s="34"/>
      <c r="S417" s="34"/>
      <c r="T417" s="152"/>
      <c r="U417" s="152"/>
      <c r="V417" s="514" t="s">
        <v>533</v>
      </c>
      <c r="W417" s="515"/>
      <c r="X417" s="515"/>
      <c r="Y417" s="515"/>
      <c r="Z417" s="515"/>
      <c r="AA417" s="515"/>
      <c r="AB417" s="515"/>
      <c r="AC417" s="515"/>
      <c r="AD417" s="11"/>
      <c r="AE417" s="31"/>
      <c r="AF417" s="31"/>
    </row>
    <row r="418" spans="1:46" ht="25.95" customHeight="1">
      <c r="A418" s="566"/>
      <c r="B418" s="566"/>
      <c r="C418" s="566"/>
      <c r="D418" s="566"/>
      <c r="E418" s="148" t="s">
        <v>219</v>
      </c>
      <c r="F418" s="150"/>
      <c r="G418" s="150"/>
      <c r="H418" s="57"/>
      <c r="I418" s="150"/>
      <c r="J418" s="148"/>
      <c r="K418" s="148"/>
      <c r="L418" s="148"/>
      <c r="M418" s="148"/>
      <c r="N418" s="148"/>
      <c r="O418" s="148"/>
      <c r="P418" s="148"/>
      <c r="Q418" s="148"/>
      <c r="R418" s="148"/>
      <c r="S418" s="148"/>
      <c r="T418" s="137"/>
      <c r="U418" s="137"/>
      <c r="V418" s="517" t="s">
        <v>573</v>
      </c>
      <c r="W418" s="517"/>
      <c r="X418" s="517"/>
      <c r="Y418" s="517"/>
      <c r="Z418" s="336" t="s">
        <v>212</v>
      </c>
      <c r="AA418" s="337"/>
      <c r="AB418" s="337"/>
      <c r="AC418" s="338"/>
      <c r="AD418" s="264"/>
      <c r="AE418" s="31" t="str">
        <f>IF(COUNTIF(Z418,"")&gt;=1,"未入力","")</f>
        <v/>
      </c>
      <c r="AF418" s="31"/>
      <c r="AG418" s="7" t="s">
        <v>545</v>
      </c>
      <c r="AH418" s="7"/>
      <c r="AI418" s="7" t="s">
        <v>565</v>
      </c>
      <c r="AJ418" s="7"/>
      <c r="AK418" s="7"/>
      <c r="AL418" s="7" t="s">
        <v>593</v>
      </c>
      <c r="AM418" s="7"/>
      <c r="AN418" s="365"/>
      <c r="AO418" s="365"/>
      <c r="AP418" s="365"/>
      <c r="AQ418" s="365"/>
      <c r="AR418" s="365"/>
      <c r="AS418" s="365"/>
      <c r="AT418" s="74"/>
    </row>
    <row r="419" spans="1:46" ht="27" customHeight="1">
      <c r="A419" s="566"/>
      <c r="B419" s="566"/>
      <c r="C419" s="566"/>
      <c r="D419" s="566"/>
      <c r="E419" s="151"/>
      <c r="F419" s="151" t="str">
        <f>IF(Z418="実施","・実施形態を選択してください。","")</f>
        <v>・実施形態を選択してください。</v>
      </c>
      <c r="G419" s="137"/>
      <c r="H419" s="146"/>
      <c r="I419" s="137"/>
      <c r="J419" s="146"/>
      <c r="K419" s="146"/>
      <c r="L419" s="137"/>
      <c r="M419" s="146"/>
      <c r="N419" s="146"/>
      <c r="O419" s="146"/>
      <c r="P419" s="146"/>
      <c r="Q419" s="146"/>
      <c r="R419" s="137"/>
      <c r="S419" s="137"/>
      <c r="T419" s="146"/>
      <c r="U419" s="146"/>
      <c r="V419" s="339" t="s">
        <v>220</v>
      </c>
      <c r="W419" s="340"/>
      <c r="X419" s="340"/>
      <c r="Y419" s="340"/>
      <c r="Z419" s="340"/>
      <c r="AA419" s="340"/>
      <c r="AB419" s="340"/>
      <c r="AC419" s="341"/>
      <c r="AD419" s="264"/>
      <c r="AE419" s="31"/>
      <c r="AF419" s="31"/>
      <c r="AG419" s="7" t="s">
        <v>551</v>
      </c>
      <c r="AH419" s="7"/>
      <c r="AI419" s="19" t="s">
        <v>588</v>
      </c>
      <c r="AJ419" s="7"/>
      <c r="AK419" s="7"/>
      <c r="AL419" s="7" t="s">
        <v>594</v>
      </c>
      <c r="AM419" s="7"/>
      <c r="AN419" s="546"/>
      <c r="AO419" s="546"/>
      <c r="AP419" s="365"/>
      <c r="AQ419" s="365"/>
      <c r="AR419" s="365"/>
      <c r="AS419" s="365"/>
      <c r="AT419" s="74"/>
    </row>
    <row r="420" spans="1:46" ht="27" customHeight="1">
      <c r="A420" s="566"/>
      <c r="B420" s="566"/>
      <c r="C420" s="566"/>
      <c r="D420" s="566"/>
      <c r="E420" s="148" t="s">
        <v>544</v>
      </c>
      <c r="F420" s="150"/>
      <c r="G420" s="150"/>
      <c r="H420" s="57"/>
      <c r="I420" s="150"/>
      <c r="J420" s="57"/>
      <c r="K420" s="57"/>
      <c r="L420" s="150"/>
      <c r="M420" s="57"/>
      <c r="N420" s="57"/>
      <c r="O420" s="57"/>
      <c r="P420" s="57"/>
      <c r="Q420" s="57"/>
      <c r="R420" s="150"/>
      <c r="S420" s="150"/>
      <c r="T420" s="57"/>
      <c r="U420" s="57"/>
      <c r="V420" s="513" t="s">
        <v>573</v>
      </c>
      <c r="W420" s="513"/>
      <c r="X420" s="513"/>
      <c r="Y420" s="513"/>
      <c r="Z420" s="516" t="s">
        <v>212</v>
      </c>
      <c r="AA420" s="377"/>
      <c r="AB420" s="377"/>
      <c r="AC420" s="378"/>
      <c r="AD420" s="264"/>
      <c r="AE420" s="31" t="str">
        <f>IF(COUNTIF(Z420,"")&gt;=1,"未入力","")</f>
        <v/>
      </c>
      <c r="AF420" s="31"/>
      <c r="AG420" s="19" t="s">
        <v>552</v>
      </c>
      <c r="AH420" s="62"/>
      <c r="AI420" s="8" t="s">
        <v>552</v>
      </c>
      <c r="AJ420" s="62"/>
      <c r="AK420" s="62"/>
      <c r="AL420" s="7" t="s">
        <v>595</v>
      </c>
      <c r="AM420" s="62"/>
      <c r="AN420" s="62"/>
      <c r="AO420" s="62"/>
      <c r="AP420" s="10"/>
      <c r="AQ420" s="10"/>
      <c r="AR420" s="10"/>
      <c r="AS420" s="10"/>
      <c r="AT420" s="74"/>
    </row>
    <row r="421" spans="1:46" ht="27" customHeight="1">
      <c r="A421" s="566"/>
      <c r="B421" s="566"/>
      <c r="C421" s="566"/>
      <c r="D421" s="566"/>
      <c r="E421" s="151"/>
      <c r="F421" s="149" t="str">
        <f>IF(Z420="実施","・実施開始年月日を回答してください。","")</f>
        <v>・実施開始年月日を回答してください。</v>
      </c>
      <c r="G421" s="149"/>
      <c r="H421" s="149"/>
      <c r="I421" s="149"/>
      <c r="J421" s="149"/>
      <c r="K421" s="149"/>
      <c r="L421" s="149"/>
      <c r="M421" s="149"/>
      <c r="N421" s="149"/>
      <c r="O421" s="149"/>
      <c r="P421" s="149"/>
      <c r="Q421" s="149"/>
      <c r="R421" s="149"/>
      <c r="S421" s="149"/>
      <c r="T421" s="149"/>
      <c r="U421" s="149"/>
      <c r="V421" s="555">
        <v>44287</v>
      </c>
      <c r="W421" s="555"/>
      <c r="X421" s="555"/>
      <c r="Y421" s="555"/>
      <c r="Z421" s="555"/>
      <c r="AA421" s="555"/>
      <c r="AB421" s="555"/>
      <c r="AC421" s="556"/>
      <c r="AD421" s="289"/>
      <c r="AE421" s="31"/>
      <c r="AF421" s="31"/>
      <c r="AG421" s="62"/>
      <c r="AH421" s="62"/>
      <c r="AI421" s="62"/>
      <c r="AJ421" s="62"/>
      <c r="AK421" s="62"/>
      <c r="AL421" s="7" t="s">
        <v>596</v>
      </c>
      <c r="AM421" s="62"/>
      <c r="AN421" s="62"/>
      <c r="AO421" s="62"/>
      <c r="AP421" s="10"/>
      <c r="AQ421" s="10"/>
      <c r="AR421" s="10"/>
      <c r="AS421" s="10"/>
      <c r="AT421" s="74"/>
    </row>
    <row r="422" spans="1:46" ht="27" customHeight="1">
      <c r="A422" s="566"/>
      <c r="B422" s="566"/>
      <c r="C422" s="566"/>
      <c r="D422" s="566"/>
      <c r="E422" s="149"/>
      <c r="F422" s="151" t="str">
        <f>IF(Z420="実施","・実施形態を選択してください。","")</f>
        <v>・実施形態を選択してください。</v>
      </c>
      <c r="G422" s="137"/>
      <c r="H422" s="146"/>
      <c r="I422" s="137"/>
      <c r="J422" s="146"/>
      <c r="K422" s="146"/>
      <c r="L422" s="137"/>
      <c r="M422" s="146"/>
      <c r="N422" s="146"/>
      <c r="O422" s="146"/>
      <c r="P422" s="146"/>
      <c r="Q422" s="146"/>
      <c r="R422" s="137"/>
      <c r="S422" s="137"/>
      <c r="T422" s="146"/>
      <c r="U422" s="146"/>
      <c r="V422" s="339" t="s">
        <v>565</v>
      </c>
      <c r="W422" s="340"/>
      <c r="X422" s="340"/>
      <c r="Y422" s="340"/>
      <c r="Z422" s="340"/>
      <c r="AA422" s="340"/>
      <c r="AB422" s="340"/>
      <c r="AC422" s="341"/>
      <c r="AD422" s="10"/>
      <c r="AE422" s="31"/>
      <c r="AF422" s="31"/>
      <c r="AL422" s="7" t="s">
        <v>597</v>
      </c>
    </row>
    <row r="423" spans="1:46" ht="27.6" customHeight="1">
      <c r="A423" s="566"/>
      <c r="B423" s="566"/>
      <c r="C423" s="566"/>
      <c r="D423" s="566"/>
      <c r="E423" s="148" t="s">
        <v>659</v>
      </c>
      <c r="F423" s="150"/>
      <c r="G423" s="150"/>
      <c r="H423" s="57"/>
      <c r="I423" s="150"/>
      <c r="J423" s="57"/>
      <c r="K423" s="57"/>
      <c r="L423" s="150"/>
      <c r="M423" s="57"/>
      <c r="N423" s="57"/>
      <c r="O423" s="57"/>
      <c r="P423" s="57"/>
      <c r="Q423" s="57"/>
      <c r="R423" s="57"/>
      <c r="S423" s="57"/>
      <c r="T423" s="57"/>
      <c r="U423" s="57"/>
      <c r="V423" s="518" t="s">
        <v>573</v>
      </c>
      <c r="W423" s="518"/>
      <c r="X423" s="518"/>
      <c r="Y423" s="519"/>
      <c r="Z423" s="516" t="s">
        <v>212</v>
      </c>
      <c r="AA423" s="377"/>
      <c r="AB423" s="377"/>
      <c r="AC423" s="378"/>
      <c r="AD423" s="10"/>
      <c r="AE423" s="31" t="str">
        <f>IF(COUNTIF(Z423,"")&gt;=1,"未入力","")</f>
        <v/>
      </c>
      <c r="AF423" s="31"/>
      <c r="AG423" s="8" t="s">
        <v>226</v>
      </c>
      <c r="AL423" s="7" t="s">
        <v>598</v>
      </c>
    </row>
    <row r="424" spans="1:46" ht="27.6" customHeight="1">
      <c r="A424" s="566"/>
      <c r="B424" s="566"/>
      <c r="C424" s="566"/>
      <c r="D424" s="566"/>
      <c r="E424" s="431" t="str">
        <f>IF(Z423="実施","　・実施している事業・サービスを選択してください。　　　　　　　　　　　　※最小１つ。最大４つまで　　　　　　　　　　　　　　　　※「９その他サービス」を選択した場合は、最右欄にサービス内容を記入してください。","")</f>
        <v>　・実施している事業・サービスを選択してください。　　　　　　　　　　　　※最小１つ。最大４つまで　　　　　　　　　　　　　　　　※「９その他サービス」を選択した場合は、最右欄にサービス内容を記入してください。</v>
      </c>
      <c r="F424" s="431"/>
      <c r="G424" s="431"/>
      <c r="H424" s="431"/>
      <c r="I424" s="431"/>
      <c r="J424" s="431"/>
      <c r="K424" s="431"/>
      <c r="L424" s="431"/>
      <c r="M424" s="179" t="str">
        <f>IF(Z423="実施","記入欄①→","")</f>
        <v>記入欄①→</v>
      </c>
      <c r="N424" s="149"/>
      <c r="O424" s="149"/>
      <c r="P424" s="434" t="s">
        <v>617</v>
      </c>
      <c r="Q424" s="434"/>
      <c r="R424" s="434"/>
      <c r="S424" s="434"/>
      <c r="T424" s="434"/>
      <c r="U424" s="434"/>
      <c r="V424" s="436" t="str">
        <f>IF(P424="９　その他サービス","内容を記入→","")</f>
        <v/>
      </c>
      <c r="W424" s="436"/>
      <c r="X424" s="436"/>
      <c r="Y424" s="562"/>
      <c r="Z424" s="562"/>
      <c r="AA424" s="562"/>
      <c r="AB424" s="562"/>
      <c r="AC424" s="563"/>
      <c r="AD424" s="11"/>
      <c r="AE424" s="31"/>
      <c r="AF424" s="19"/>
      <c r="AG424" s="8" t="s">
        <v>248</v>
      </c>
      <c r="AL424" s="7" t="s">
        <v>599</v>
      </c>
    </row>
    <row r="425" spans="1:46" ht="27" customHeight="1">
      <c r="A425" s="566"/>
      <c r="B425" s="566"/>
      <c r="C425" s="566"/>
      <c r="D425" s="566"/>
      <c r="E425" s="432"/>
      <c r="F425" s="432"/>
      <c r="G425" s="432"/>
      <c r="H425" s="432"/>
      <c r="I425" s="432"/>
      <c r="J425" s="432"/>
      <c r="K425" s="432"/>
      <c r="L425" s="432"/>
      <c r="M425" s="179" t="str">
        <f>IF(Z423="実施","記入欄②→","")</f>
        <v>記入欄②→</v>
      </c>
      <c r="N425" s="149"/>
      <c r="O425" s="149"/>
      <c r="P425" s="434" t="s">
        <v>615</v>
      </c>
      <c r="Q425" s="434"/>
      <c r="R425" s="434"/>
      <c r="S425" s="434"/>
      <c r="T425" s="434"/>
      <c r="U425" s="434"/>
      <c r="V425" s="436" t="str">
        <f>IF(P425="９　その他サービス","内容を記入→","")</f>
        <v/>
      </c>
      <c r="W425" s="436"/>
      <c r="X425" s="436"/>
      <c r="Y425" s="562"/>
      <c r="Z425" s="562"/>
      <c r="AA425" s="562"/>
      <c r="AB425" s="562"/>
      <c r="AC425" s="563"/>
      <c r="AD425" s="11"/>
      <c r="AE425" s="31"/>
      <c r="AF425" s="31"/>
      <c r="AG425" s="8" t="s">
        <v>227</v>
      </c>
      <c r="AL425" s="7"/>
    </row>
    <row r="426" spans="1:46" ht="27" customHeight="1">
      <c r="A426" s="566"/>
      <c r="B426" s="566"/>
      <c r="C426" s="566"/>
      <c r="D426" s="566"/>
      <c r="E426" s="432"/>
      <c r="F426" s="432"/>
      <c r="G426" s="432"/>
      <c r="H426" s="432"/>
      <c r="I426" s="432"/>
      <c r="J426" s="432"/>
      <c r="K426" s="432"/>
      <c r="L426" s="432"/>
      <c r="M426" s="179" t="str">
        <f>IF(Z423="実施","記入欄③→","")</f>
        <v>記入欄③→</v>
      </c>
      <c r="N426" s="149"/>
      <c r="O426" s="149"/>
      <c r="P426" s="434" t="s">
        <v>658</v>
      </c>
      <c r="Q426" s="434"/>
      <c r="R426" s="434"/>
      <c r="S426" s="434"/>
      <c r="T426" s="434"/>
      <c r="U426" s="434"/>
      <c r="V426" s="436" t="str">
        <f>IF(P426="９　その他サービス","内容を記入→","")</f>
        <v/>
      </c>
      <c r="W426" s="436"/>
      <c r="X426" s="436"/>
      <c r="Y426" s="562"/>
      <c r="Z426" s="562"/>
      <c r="AA426" s="562"/>
      <c r="AB426" s="562"/>
      <c r="AC426" s="563"/>
      <c r="AD426" s="11"/>
      <c r="AE426" s="31"/>
      <c r="AF426" s="31"/>
      <c r="AL426" s="7" t="s">
        <v>601</v>
      </c>
    </row>
    <row r="427" spans="1:46" ht="27" customHeight="1">
      <c r="A427" s="566"/>
      <c r="B427" s="566"/>
      <c r="C427" s="566"/>
      <c r="D427" s="566"/>
      <c r="E427" s="433"/>
      <c r="F427" s="433"/>
      <c r="G427" s="433"/>
      <c r="H427" s="433"/>
      <c r="I427" s="433"/>
      <c r="J427" s="433"/>
      <c r="K427" s="433"/>
      <c r="L427" s="433"/>
      <c r="M427" s="180" t="str">
        <f>IF(Z423="実施","記入欄④→","")</f>
        <v>記入欄④→</v>
      </c>
      <c r="N427" s="34"/>
      <c r="O427" s="34"/>
      <c r="P427" s="435" t="s">
        <v>616</v>
      </c>
      <c r="Q427" s="435"/>
      <c r="R427" s="435"/>
      <c r="S427" s="435"/>
      <c r="T427" s="435"/>
      <c r="U427" s="435"/>
      <c r="V427" s="437" t="str">
        <f>IF(P427="９　その他サービス","内容を記入→","")</f>
        <v/>
      </c>
      <c r="W427" s="437"/>
      <c r="X427" s="437"/>
      <c r="Y427" s="564"/>
      <c r="Z427" s="564"/>
      <c r="AA427" s="564"/>
      <c r="AB427" s="564"/>
      <c r="AC427" s="565"/>
      <c r="AD427" s="11"/>
      <c r="AE427" s="31"/>
      <c r="AF427" s="31"/>
      <c r="AL427" s="7" t="s">
        <v>577</v>
      </c>
    </row>
    <row r="428" spans="1:46" ht="27" customHeight="1">
      <c r="A428" s="566"/>
      <c r="B428" s="566"/>
      <c r="C428" s="566"/>
      <c r="D428" s="566"/>
      <c r="E428" s="263" t="s">
        <v>835</v>
      </c>
      <c r="F428" s="308"/>
      <c r="G428" s="308"/>
      <c r="H428" s="308"/>
      <c r="I428" s="308"/>
      <c r="J428" s="308"/>
      <c r="K428" s="308"/>
      <c r="L428" s="308"/>
      <c r="M428" s="132"/>
      <c r="N428" s="132"/>
      <c r="O428" s="132"/>
      <c r="P428" s="308"/>
      <c r="Q428" s="308"/>
      <c r="R428" s="308"/>
      <c r="S428" s="308"/>
      <c r="T428" s="308"/>
      <c r="U428" s="308"/>
      <c r="V428" s="343" t="s">
        <v>573</v>
      </c>
      <c r="W428" s="343"/>
      <c r="X428" s="343"/>
      <c r="Y428" s="568"/>
      <c r="Z428" s="567" t="s">
        <v>212</v>
      </c>
      <c r="AA428" s="321"/>
      <c r="AB428" s="321"/>
      <c r="AC428" s="322"/>
      <c r="AD428" s="11"/>
      <c r="AE428" s="31"/>
      <c r="AF428" s="31"/>
      <c r="AL428" s="7"/>
    </row>
    <row r="429" spans="1:46" ht="27" customHeight="1">
      <c r="A429" s="153"/>
      <c r="B429" s="29"/>
      <c r="C429" s="29"/>
      <c r="D429" s="29"/>
      <c r="G429" s="7"/>
      <c r="H429" s="7"/>
      <c r="I429" s="7"/>
      <c r="J429" s="7"/>
      <c r="K429" s="7"/>
      <c r="L429" s="7"/>
      <c r="M429" s="7"/>
      <c r="N429" s="7"/>
      <c r="O429" s="7"/>
      <c r="P429" s="50"/>
      <c r="Q429" s="7"/>
      <c r="R429" s="7"/>
      <c r="S429" s="19"/>
      <c r="T429" s="19"/>
      <c r="U429" s="19"/>
      <c r="V429" s="19"/>
      <c r="W429" s="19"/>
      <c r="X429" s="19"/>
      <c r="Y429" s="7"/>
      <c r="Z429" s="19"/>
      <c r="AA429" s="19"/>
      <c r="AB429" s="19"/>
      <c r="AC429" s="7"/>
      <c r="AD429" s="7"/>
      <c r="AE429" s="19"/>
      <c r="AF429" s="31"/>
      <c r="AG429" s="8" t="s">
        <v>240</v>
      </c>
      <c r="AL429" s="7" t="s">
        <v>578</v>
      </c>
    </row>
    <row r="430" spans="1:46" ht="27" customHeight="1">
      <c r="A430" s="330" t="s">
        <v>840</v>
      </c>
      <c r="B430" s="154" t="str">
        <f>"1　"&amp;TEXT(EDATE(AC4,-6),"ggge年m月d日")&amp;"の入所児童の入園金等"</f>
        <v>1　令和7年4月1日の入所児童の入園金等</v>
      </c>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6"/>
      <c r="Z430" s="176"/>
      <c r="AA430" s="176"/>
      <c r="AB430" s="176"/>
      <c r="AC430" s="155"/>
      <c r="AD430" s="19"/>
      <c r="AE430" s="31"/>
      <c r="AF430" s="162"/>
      <c r="AG430" s="8" t="s">
        <v>241</v>
      </c>
      <c r="AL430" s="7" t="s">
        <v>587</v>
      </c>
    </row>
    <row r="431" spans="1:46" ht="27" customHeight="1">
      <c r="A431" s="331"/>
      <c r="B431" s="255" t="s">
        <v>151</v>
      </c>
      <c r="C431" s="426" t="str">
        <f>TEXT(EDATE(AC4,-6),"ggge年m月d日")&amp;"の入所児童について、保育料とは別に、入園にあたって入園金や入会金等の費用（以下「入園金等」という。）を徴収しましたか。"</f>
        <v>令和7年4月1日の入所児童について、保育料とは別に、入園にあたって入園金や入会金等の費用（以下「入園金等」という。）を徴収しましたか。</v>
      </c>
      <c r="D431" s="426"/>
      <c r="E431" s="426"/>
      <c r="F431" s="426"/>
      <c r="G431" s="426"/>
      <c r="H431" s="426"/>
      <c r="I431" s="426"/>
      <c r="J431" s="426"/>
      <c r="K431" s="426"/>
      <c r="L431" s="426"/>
      <c r="M431" s="426"/>
      <c r="N431" s="426"/>
      <c r="O431" s="426"/>
      <c r="P431" s="156"/>
      <c r="Q431" s="146"/>
      <c r="R431" s="146"/>
      <c r="S431" s="146"/>
      <c r="T431" s="146"/>
      <c r="U431" s="146"/>
      <c r="V431" s="146"/>
      <c r="W431" s="569" t="s">
        <v>574</v>
      </c>
      <c r="X431" s="569"/>
      <c r="Y431" s="570"/>
      <c r="Z431" s="428" t="s">
        <v>529</v>
      </c>
      <c r="AA431" s="429"/>
      <c r="AB431" s="429"/>
      <c r="AC431" s="430"/>
      <c r="AD431" s="10"/>
      <c r="AE431" s="31" t="str">
        <f>IF(COUNTIF(Z431,"")&gt;=1,"未入力","")</f>
        <v/>
      </c>
      <c r="AF431" s="162"/>
      <c r="AG431" s="8" t="s">
        <v>242</v>
      </c>
    </row>
    <row r="432" spans="1:46" ht="27" customHeight="1">
      <c r="A432" s="331"/>
      <c r="B432" s="157"/>
      <c r="C432" s="426"/>
      <c r="D432" s="426"/>
      <c r="E432" s="426"/>
      <c r="F432" s="426"/>
      <c r="G432" s="426"/>
      <c r="H432" s="426"/>
      <c r="I432" s="426"/>
      <c r="J432" s="426"/>
      <c r="K432" s="426"/>
      <c r="L432" s="426"/>
      <c r="M432" s="426"/>
      <c r="N432" s="426"/>
      <c r="O432" s="426"/>
      <c r="P432" s="156"/>
      <c r="Q432" s="146" t="str">
        <f>IF(Z431="はい","・入園金の額を回答してください","")</f>
        <v>・入園金の額を回答してください</v>
      </c>
      <c r="R432" s="146"/>
      <c r="S432" s="146"/>
      <c r="T432" s="146"/>
      <c r="U432" s="146"/>
      <c r="V432" s="146"/>
      <c r="W432" s="146"/>
      <c r="X432" s="146"/>
      <c r="Y432" s="146"/>
      <c r="Z432" s="558">
        <v>20000</v>
      </c>
      <c r="AA432" s="558"/>
      <c r="AB432" s="558"/>
      <c r="AC432" s="158" t="str">
        <f>IF(Z431="はい","円","")</f>
        <v>円</v>
      </c>
      <c r="AD432" s="74"/>
      <c r="AE432" s="31"/>
      <c r="AF432" s="162"/>
    </row>
    <row r="433" spans="1:44" ht="27" customHeight="1">
      <c r="A433" s="331"/>
      <c r="B433" s="175"/>
      <c r="C433" s="426"/>
      <c r="D433" s="426"/>
      <c r="E433" s="426"/>
      <c r="F433" s="426"/>
      <c r="G433" s="426"/>
      <c r="H433" s="426"/>
      <c r="I433" s="426"/>
      <c r="J433" s="426"/>
      <c r="K433" s="426"/>
      <c r="L433" s="426"/>
      <c r="M433" s="426"/>
      <c r="N433" s="426"/>
      <c r="O433" s="426"/>
      <c r="P433" s="156"/>
      <c r="Q433" s="553" t="str">
        <f>IF(Z431="はい","・他に徴収した項目を回答してください","")</f>
        <v>・他に徴収した項目を回答してください</v>
      </c>
      <c r="R433" s="553"/>
      <c r="S433" s="553"/>
      <c r="T433" s="553"/>
      <c r="U433" s="553"/>
      <c r="V433" s="553"/>
      <c r="W433" s="553"/>
      <c r="X433" s="553"/>
      <c r="Y433" s="553"/>
      <c r="Z433" s="523" t="s">
        <v>534</v>
      </c>
      <c r="AA433" s="523"/>
      <c r="AB433" s="523"/>
      <c r="AC433" s="524"/>
      <c r="AD433" s="79"/>
      <c r="AE433" s="31"/>
      <c r="AF433" s="31"/>
      <c r="AG433" s="8" t="s">
        <v>246</v>
      </c>
      <c r="AJ433" s="8" t="s">
        <v>600</v>
      </c>
    </row>
    <row r="434" spans="1:44" ht="27" customHeight="1">
      <c r="A434" s="331"/>
      <c r="B434" s="175"/>
      <c r="C434" s="427"/>
      <c r="D434" s="427"/>
      <c r="E434" s="427"/>
      <c r="F434" s="427"/>
      <c r="G434" s="427"/>
      <c r="H434" s="427"/>
      <c r="I434" s="427"/>
      <c r="J434" s="427"/>
      <c r="K434" s="427"/>
      <c r="L434" s="427"/>
      <c r="M434" s="427"/>
      <c r="N434" s="427"/>
      <c r="O434" s="427"/>
      <c r="P434" s="159"/>
      <c r="Q434" s="554" t="str">
        <f>IF(Z431="はい","・他に徴収した額を回答してください","")</f>
        <v>・他に徴収した額を回答してください</v>
      </c>
      <c r="R434" s="554"/>
      <c r="S434" s="554"/>
      <c r="T434" s="554"/>
      <c r="U434" s="554"/>
      <c r="V434" s="554"/>
      <c r="W434" s="554"/>
      <c r="X434" s="554"/>
      <c r="Y434" s="554"/>
      <c r="Z434" s="559">
        <v>1200</v>
      </c>
      <c r="AA434" s="559"/>
      <c r="AB434" s="559"/>
      <c r="AC434" s="160" t="str">
        <f>IF(Z431="はい","円","")</f>
        <v>円</v>
      </c>
      <c r="AD434" s="74"/>
      <c r="AE434" s="31"/>
      <c r="AF434" s="31"/>
      <c r="AG434" s="8" t="s">
        <v>243</v>
      </c>
      <c r="AJ434" s="8" t="s">
        <v>541</v>
      </c>
    </row>
    <row r="435" spans="1:44" ht="27.6" customHeight="1">
      <c r="A435" s="331"/>
      <c r="B435" s="254" t="str">
        <f>IF(Z431="はい","（２）","")</f>
        <v>（２）</v>
      </c>
      <c r="C435" s="141" t="str">
        <f>IF(Z431="はい","入園金入金後に入園をキャンセルした申込者がいましたか。","")</f>
        <v>入園金入金後に入園をキャンセルした申込者がいましたか。</v>
      </c>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560" t="s">
        <v>529</v>
      </c>
      <c r="AA435" s="560"/>
      <c r="AB435" s="560"/>
      <c r="AC435" s="561"/>
      <c r="AD435" s="265"/>
      <c r="AE435" s="31"/>
      <c r="AF435" s="31"/>
      <c r="AG435" s="8" t="s">
        <v>216</v>
      </c>
    </row>
    <row r="436" spans="1:44" ht="27" customHeight="1">
      <c r="A436" s="331"/>
      <c r="B436" s="175"/>
      <c r="C436" s="19" t="str">
        <f>IF(Z435="はい","「はい」の場合、キャンセル時における入金済入園金等の取扱いについて、回答してください。","")</f>
        <v>「はい」の場合、キャンセル時における入金済入園金等の取扱いについて、回答してください。</v>
      </c>
      <c r="D436" s="19"/>
      <c r="E436" s="19"/>
      <c r="F436" s="19"/>
      <c r="G436" s="19"/>
      <c r="H436" s="19"/>
      <c r="I436" s="19"/>
      <c r="J436" s="19"/>
      <c r="K436" s="19"/>
      <c r="L436" s="19"/>
      <c r="M436" s="19"/>
      <c r="N436" s="19"/>
      <c r="O436" s="19"/>
      <c r="P436" s="19"/>
      <c r="Q436" s="19"/>
      <c r="R436" s="19"/>
      <c r="S436" s="19"/>
      <c r="T436" s="19"/>
      <c r="U436" s="19"/>
      <c r="V436" s="19"/>
      <c r="W436" s="19"/>
      <c r="X436" s="449" t="s">
        <v>227</v>
      </c>
      <c r="Y436" s="449"/>
      <c r="Z436" s="449"/>
      <c r="AA436" s="449"/>
      <c r="AB436" s="449"/>
      <c r="AC436" s="450"/>
      <c r="AD436" s="84"/>
      <c r="AE436" s="31"/>
      <c r="AF436" s="31"/>
    </row>
    <row r="437" spans="1:44" ht="27.6" customHeight="1">
      <c r="A437" s="331"/>
      <c r="B437" s="467"/>
      <c r="C437" s="468"/>
      <c r="D437" s="19" t="str">
        <f>IF(X436="一定の条件を満たした場合などは返還した","具体的な条件を回答してください。","")</f>
        <v>具体的な条件を回答してください。</v>
      </c>
      <c r="E437" s="19"/>
      <c r="F437" s="19"/>
      <c r="G437" s="19"/>
      <c r="H437" s="19"/>
      <c r="I437" s="19"/>
      <c r="J437" s="19"/>
      <c r="K437" s="451"/>
      <c r="L437" s="451"/>
      <c r="M437" s="451"/>
      <c r="N437" s="451"/>
      <c r="O437" s="451"/>
      <c r="P437" s="451"/>
      <c r="Q437" s="451"/>
      <c r="R437" s="451"/>
      <c r="S437" s="451"/>
      <c r="T437" s="451"/>
      <c r="U437" s="451"/>
      <c r="V437" s="451"/>
      <c r="W437" s="451"/>
      <c r="X437" s="451"/>
      <c r="Y437" s="451"/>
      <c r="Z437" s="451"/>
      <c r="AA437" s="451"/>
      <c r="AB437" s="451"/>
      <c r="AC437" s="452"/>
      <c r="AD437" s="10"/>
      <c r="AE437" s="31"/>
      <c r="AF437" s="31"/>
      <c r="AG437" s="8" t="s">
        <v>244</v>
      </c>
    </row>
    <row r="438" spans="1:44" ht="27" customHeight="1">
      <c r="A438" s="331"/>
      <c r="B438" s="467"/>
      <c r="C438" s="468"/>
      <c r="D438" s="453" t="s">
        <v>731</v>
      </c>
      <c r="E438" s="454"/>
      <c r="F438" s="454"/>
      <c r="G438" s="454"/>
      <c r="H438" s="454"/>
      <c r="I438" s="454"/>
      <c r="J438" s="454"/>
      <c r="K438" s="454"/>
      <c r="L438" s="454"/>
      <c r="M438" s="454"/>
      <c r="N438" s="454"/>
      <c r="O438" s="454"/>
      <c r="P438" s="454"/>
      <c r="Q438" s="454"/>
      <c r="R438" s="454"/>
      <c r="S438" s="454"/>
      <c r="T438" s="454"/>
      <c r="U438" s="454"/>
      <c r="V438" s="454"/>
      <c r="W438" s="454"/>
      <c r="X438" s="454"/>
      <c r="Y438" s="454"/>
      <c r="Z438" s="454"/>
      <c r="AA438" s="454"/>
      <c r="AB438" s="454"/>
      <c r="AC438" s="455"/>
      <c r="AD438" s="29"/>
      <c r="AE438" s="31"/>
      <c r="AF438" s="31"/>
      <c r="AG438" s="8" t="s">
        <v>245</v>
      </c>
    </row>
    <row r="439" spans="1:44" ht="27" customHeight="1">
      <c r="A439" s="331"/>
      <c r="B439" s="467"/>
      <c r="C439" s="468"/>
      <c r="D439" s="456"/>
      <c r="E439" s="457"/>
      <c r="F439" s="457"/>
      <c r="G439" s="457"/>
      <c r="H439" s="457"/>
      <c r="I439" s="457"/>
      <c r="J439" s="457"/>
      <c r="K439" s="457"/>
      <c r="L439" s="457"/>
      <c r="M439" s="457"/>
      <c r="N439" s="457"/>
      <c r="O439" s="457"/>
      <c r="P439" s="457"/>
      <c r="Q439" s="457"/>
      <c r="R439" s="457"/>
      <c r="S439" s="457"/>
      <c r="T439" s="457"/>
      <c r="U439" s="457"/>
      <c r="V439" s="457"/>
      <c r="W439" s="457"/>
      <c r="X439" s="457"/>
      <c r="Y439" s="457"/>
      <c r="Z439" s="457"/>
      <c r="AA439" s="457"/>
      <c r="AB439" s="457"/>
      <c r="AC439" s="458"/>
      <c r="AD439" s="29"/>
      <c r="AE439" s="31"/>
      <c r="AF439" s="31"/>
      <c r="AG439" s="8" t="s">
        <v>216</v>
      </c>
    </row>
    <row r="440" spans="1:44" ht="27" customHeight="1">
      <c r="A440" s="332"/>
      <c r="B440" s="470"/>
      <c r="C440" s="471"/>
      <c r="D440" s="459"/>
      <c r="E440" s="460"/>
      <c r="F440" s="460"/>
      <c r="G440" s="460"/>
      <c r="H440" s="460"/>
      <c r="I440" s="460"/>
      <c r="J440" s="460"/>
      <c r="K440" s="460"/>
      <c r="L440" s="460"/>
      <c r="M440" s="460"/>
      <c r="N440" s="460"/>
      <c r="O440" s="460"/>
      <c r="P440" s="460"/>
      <c r="Q440" s="460"/>
      <c r="R440" s="460"/>
      <c r="S440" s="460"/>
      <c r="T440" s="460"/>
      <c r="U440" s="460"/>
      <c r="V440" s="460"/>
      <c r="W440" s="460"/>
      <c r="X440" s="460"/>
      <c r="Y440" s="460"/>
      <c r="Z440" s="460"/>
      <c r="AA440" s="460"/>
      <c r="AB440" s="460"/>
      <c r="AC440" s="461"/>
      <c r="AD440" s="29"/>
      <c r="AE440" s="31"/>
      <c r="AF440" s="31"/>
    </row>
    <row r="441" spans="1:44" ht="27"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31"/>
      <c r="AF441" s="31"/>
      <c r="AG441" s="8" t="s">
        <v>247</v>
      </c>
    </row>
    <row r="442" spans="1:44" ht="27" customHeight="1">
      <c r="A442" s="464" t="s">
        <v>103</v>
      </c>
      <c r="B442" s="465"/>
      <c r="C442" s="465"/>
      <c r="D442" s="465"/>
      <c r="E442" s="465"/>
      <c r="F442" s="465"/>
      <c r="G442" s="466"/>
      <c r="H442" s="361" t="s">
        <v>104</v>
      </c>
      <c r="I442" s="362"/>
      <c r="J442" s="362"/>
      <c r="K442" s="362"/>
      <c r="L442" s="363"/>
      <c r="M442" s="342" t="s">
        <v>574</v>
      </c>
      <c r="N442" s="343"/>
      <c r="O442" s="343"/>
      <c r="P442" s="343"/>
      <c r="Q442" s="343"/>
      <c r="R442" s="343"/>
      <c r="S442" s="343"/>
      <c r="T442" s="343"/>
      <c r="U442" s="343"/>
      <c r="V442" s="343"/>
      <c r="W442" s="343"/>
      <c r="X442" s="343"/>
      <c r="Y442" s="344"/>
      <c r="Z442" s="345" t="s">
        <v>216</v>
      </c>
      <c r="AA442" s="346"/>
      <c r="AB442" s="346"/>
      <c r="AC442" s="347"/>
      <c r="AD442" s="84"/>
      <c r="AE442" s="31" t="str">
        <f>IF(COUNTIF(Z442,"")&gt;=1,"未入力","")</f>
        <v/>
      </c>
      <c r="AF442" s="31"/>
      <c r="AG442" s="8" t="s">
        <v>243</v>
      </c>
      <c r="AJ442" s="552"/>
      <c r="AK442" s="552"/>
      <c r="AL442" s="552"/>
      <c r="AM442" s="552"/>
      <c r="AN442" s="552"/>
      <c r="AO442" s="552"/>
      <c r="AP442" s="552"/>
      <c r="AQ442" s="552"/>
      <c r="AR442" s="552"/>
    </row>
    <row r="443" spans="1:44" ht="33.75" customHeight="1">
      <c r="A443" s="467"/>
      <c r="B443" s="468"/>
      <c r="C443" s="468"/>
      <c r="D443" s="468"/>
      <c r="E443" s="468"/>
      <c r="F443" s="468"/>
      <c r="G443" s="469"/>
      <c r="H443" s="367"/>
      <c r="I443" s="368"/>
      <c r="J443" s="368"/>
      <c r="K443" s="368"/>
      <c r="L443" s="369"/>
      <c r="M443" s="326"/>
      <c r="N443" s="327"/>
      <c r="O443" s="327" t="str">
        <f>IF(Z442="その他","・具体的な内容を回答してください。","")</f>
        <v>・具体的な内容を回答してください。</v>
      </c>
      <c r="P443" s="327"/>
      <c r="Q443" s="327"/>
      <c r="R443" s="327"/>
      <c r="S443" s="327"/>
      <c r="T443" s="327"/>
      <c r="U443" s="327"/>
      <c r="V443" s="327"/>
      <c r="W443" s="348" t="s">
        <v>704</v>
      </c>
      <c r="X443" s="348"/>
      <c r="Y443" s="348"/>
      <c r="Z443" s="348"/>
      <c r="AA443" s="348"/>
      <c r="AB443" s="348"/>
      <c r="AC443" s="349"/>
      <c r="AD443" s="290"/>
      <c r="AE443" s="31"/>
      <c r="AF443" s="31"/>
      <c r="AG443" s="8" t="s">
        <v>216</v>
      </c>
      <c r="AJ443" s="553" t="str">
        <f>IF(AS440="はい","・その他に徴収した額を回答してください","")</f>
        <v/>
      </c>
      <c r="AK443" s="553"/>
      <c r="AL443" s="553"/>
      <c r="AM443" s="553"/>
      <c r="AN443" s="553"/>
      <c r="AO443" s="553"/>
      <c r="AP443" s="553"/>
      <c r="AQ443" s="553"/>
      <c r="AR443" s="553"/>
    </row>
    <row r="444" spans="1:44" ht="27" customHeight="1">
      <c r="A444" s="467"/>
      <c r="B444" s="468"/>
      <c r="C444" s="468"/>
      <c r="D444" s="468"/>
      <c r="E444" s="468"/>
      <c r="F444" s="468"/>
      <c r="G444" s="469"/>
      <c r="H444" s="326" t="s">
        <v>105</v>
      </c>
      <c r="I444" s="327"/>
      <c r="J444" s="327"/>
      <c r="K444" s="327"/>
      <c r="L444" s="328"/>
      <c r="M444" s="323" t="s">
        <v>535</v>
      </c>
      <c r="N444" s="324"/>
      <c r="O444" s="324"/>
      <c r="P444" s="324"/>
      <c r="Q444" s="324"/>
      <c r="R444" s="324"/>
      <c r="S444" s="324"/>
      <c r="T444" s="324"/>
      <c r="U444" s="324"/>
      <c r="V444" s="324"/>
      <c r="W444" s="324"/>
      <c r="X444" s="324"/>
      <c r="Y444" s="324"/>
      <c r="Z444" s="324"/>
      <c r="AA444" s="324"/>
      <c r="AB444" s="324"/>
      <c r="AC444" s="325"/>
      <c r="AD444" s="79"/>
      <c r="AE444" s="31" t="str">
        <f>IF(COUNTIF(M444,"")&gt;=1,"未入力","")</f>
        <v/>
      </c>
      <c r="AF444" s="31"/>
      <c r="AJ444" s="19"/>
      <c r="AK444" s="19"/>
      <c r="AL444" s="19"/>
      <c r="AM444" s="19"/>
      <c r="AN444" s="19"/>
      <c r="AO444" s="19"/>
      <c r="AP444" s="19"/>
      <c r="AQ444" s="19"/>
      <c r="AR444" s="19"/>
    </row>
    <row r="445" spans="1:44" ht="27" customHeight="1">
      <c r="A445" s="470"/>
      <c r="B445" s="471"/>
      <c r="C445" s="471"/>
      <c r="D445" s="471"/>
      <c r="E445" s="471"/>
      <c r="F445" s="471"/>
      <c r="G445" s="472"/>
      <c r="H445" s="326" t="s">
        <v>106</v>
      </c>
      <c r="I445" s="327"/>
      <c r="J445" s="327"/>
      <c r="K445" s="327"/>
      <c r="L445" s="328"/>
      <c r="M445" s="323" t="s">
        <v>732</v>
      </c>
      <c r="N445" s="324"/>
      <c r="O445" s="324"/>
      <c r="P445" s="324"/>
      <c r="Q445" s="324"/>
      <c r="R445" s="324"/>
      <c r="S445" s="324"/>
      <c r="T445" s="324"/>
      <c r="U445" s="324"/>
      <c r="V445" s="324"/>
      <c r="W445" s="324"/>
      <c r="X445" s="324"/>
      <c r="Y445" s="324"/>
      <c r="Z445" s="324"/>
      <c r="AA445" s="324"/>
      <c r="AB445" s="324"/>
      <c r="AC445" s="325"/>
      <c r="AD445" s="79"/>
      <c r="AE445" s="31" t="str">
        <f>IF(COUNTIF(M445,"")&gt;=1,"未入力","")</f>
        <v/>
      </c>
      <c r="AF445" s="31"/>
      <c r="AJ445" s="19"/>
      <c r="AK445" s="19"/>
      <c r="AL445" s="19"/>
      <c r="AM445" s="19"/>
      <c r="AN445" s="19"/>
      <c r="AO445" s="19"/>
      <c r="AP445" s="19"/>
      <c r="AQ445" s="19"/>
      <c r="AR445" s="19"/>
    </row>
    <row r="446" spans="1:44" ht="27.6" customHeight="1">
      <c r="A446" s="464" t="s">
        <v>107</v>
      </c>
      <c r="B446" s="466"/>
      <c r="C446" s="480" t="s">
        <v>460</v>
      </c>
      <c r="D446" s="480"/>
      <c r="E446" s="480"/>
      <c r="F446" s="480"/>
      <c r="G446" s="480"/>
      <c r="H446" s="323" t="s">
        <v>536</v>
      </c>
      <c r="I446" s="324"/>
      <c r="J446" s="324"/>
      <c r="K446" s="324"/>
      <c r="L446" s="324"/>
      <c r="M446" s="324"/>
      <c r="N446" s="324"/>
      <c r="O446" s="324"/>
      <c r="P446" s="325"/>
      <c r="Q446" s="326" t="s">
        <v>108</v>
      </c>
      <c r="R446" s="327"/>
      <c r="S446" s="328"/>
      <c r="T446" s="329" t="s">
        <v>253</v>
      </c>
      <c r="U446" s="329"/>
      <c r="V446" s="39" t="s">
        <v>165</v>
      </c>
      <c r="W446" s="329" t="s">
        <v>537</v>
      </c>
      <c r="X446" s="329"/>
      <c r="Y446" s="329"/>
      <c r="Z446" s="39" t="s">
        <v>165</v>
      </c>
      <c r="AA446" s="329" t="s">
        <v>538</v>
      </c>
      <c r="AB446" s="329"/>
      <c r="AC446" s="438"/>
      <c r="AD446" s="291"/>
      <c r="AE446" s="31" t="str">
        <f>IF(COUNTIF(H446,"")&gt;=1,"未入力","")</f>
        <v/>
      </c>
      <c r="AF446" s="31"/>
    </row>
    <row r="447" spans="1:44" ht="42" customHeight="1">
      <c r="A447" s="467"/>
      <c r="B447" s="469"/>
      <c r="C447" s="480" t="s">
        <v>487</v>
      </c>
      <c r="D447" s="480"/>
      <c r="E447" s="480"/>
      <c r="F447" s="480"/>
      <c r="G447" s="480"/>
      <c r="H447" s="323" t="s">
        <v>539</v>
      </c>
      <c r="I447" s="324"/>
      <c r="J447" s="324"/>
      <c r="K447" s="324"/>
      <c r="L447" s="324"/>
      <c r="M447" s="324"/>
      <c r="N447" s="324"/>
      <c r="O447" s="324"/>
      <c r="P447" s="325"/>
      <c r="Q447" s="476" t="s">
        <v>491</v>
      </c>
      <c r="R447" s="327"/>
      <c r="S447" s="328"/>
      <c r="T447" s="481" t="s">
        <v>734</v>
      </c>
      <c r="U447" s="482"/>
      <c r="V447" s="482"/>
      <c r="W447" s="482"/>
      <c r="X447" s="482"/>
      <c r="Y447" s="482"/>
      <c r="Z447" s="482"/>
      <c r="AA447" s="482"/>
      <c r="AB447" s="482"/>
      <c r="AC447" s="483"/>
      <c r="AD447" s="19"/>
      <c r="AE447" s="31" t="str">
        <f>IF(COUNTIF(H447,"")&gt;=1,"未入力","")</f>
        <v/>
      </c>
      <c r="AF447" s="31"/>
      <c r="AG447" s="8" t="s">
        <v>250</v>
      </c>
    </row>
    <row r="448" spans="1:44" ht="40.5" customHeight="1">
      <c r="A448" s="470"/>
      <c r="B448" s="472"/>
      <c r="C448" s="326" t="s">
        <v>109</v>
      </c>
      <c r="D448" s="327"/>
      <c r="E448" s="327"/>
      <c r="F448" s="327"/>
      <c r="G448" s="328"/>
      <c r="H448" s="484" t="s">
        <v>733</v>
      </c>
      <c r="I448" s="485"/>
      <c r="J448" s="485"/>
      <c r="K448" s="485"/>
      <c r="L448" s="485"/>
      <c r="M448" s="485"/>
      <c r="N448" s="485"/>
      <c r="O448" s="485"/>
      <c r="P448" s="485"/>
      <c r="Q448" s="485"/>
      <c r="R448" s="485"/>
      <c r="S448" s="485"/>
      <c r="T448" s="485"/>
      <c r="U448" s="485"/>
      <c r="V448" s="485"/>
      <c r="W448" s="485"/>
      <c r="X448" s="485"/>
      <c r="Y448" s="485"/>
      <c r="Z448" s="485"/>
      <c r="AA448" s="485"/>
      <c r="AB448" s="485"/>
      <c r="AC448" s="486"/>
      <c r="AD448" s="29"/>
      <c r="AE448" s="31" t="str">
        <f>IF(COUNTIF(H448,"")&gt;=1,"未入力","")</f>
        <v/>
      </c>
      <c r="AF448" s="31"/>
      <c r="AG448" s="8" t="s">
        <v>248</v>
      </c>
    </row>
    <row r="449" spans="1:34" ht="27" customHeight="1">
      <c r="A449" s="163"/>
      <c r="B449" s="163"/>
      <c r="C449" s="163"/>
      <c r="D449" s="163"/>
      <c r="E449" s="163"/>
      <c r="F449" s="163"/>
      <c r="G449" s="163"/>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31"/>
      <c r="AF449" s="31"/>
      <c r="AG449" s="8" t="s">
        <v>249</v>
      </c>
    </row>
    <row r="450" spans="1:34" ht="27" customHeight="1">
      <c r="A450" s="415" t="s">
        <v>40</v>
      </c>
      <c r="B450" s="416"/>
      <c r="C450" s="474"/>
      <c r="D450" s="358" t="s">
        <v>39</v>
      </c>
      <c r="E450" s="359"/>
      <c r="F450" s="359"/>
      <c r="G450" s="359"/>
      <c r="H450" s="359"/>
      <c r="I450" s="359"/>
      <c r="J450" s="359"/>
      <c r="K450" s="359"/>
      <c r="L450" s="359"/>
      <c r="M450" s="359"/>
      <c r="N450" s="359"/>
      <c r="O450" s="359"/>
      <c r="P450" s="359"/>
      <c r="Q450" s="359"/>
      <c r="R450" s="359"/>
      <c r="S450" s="359"/>
      <c r="T450" s="359"/>
      <c r="U450" s="359"/>
      <c r="V450" s="359"/>
      <c r="W450" s="359"/>
      <c r="X450" s="359"/>
      <c r="Y450" s="360"/>
      <c r="Z450" s="320" t="s">
        <v>212</v>
      </c>
      <c r="AA450" s="321"/>
      <c r="AB450" s="321"/>
      <c r="AC450" s="322"/>
      <c r="AD450" s="10"/>
      <c r="AE450" s="31" t="str">
        <f>IF(COUNTIF(Z450,"")&gt;=1,"未入力","")</f>
        <v/>
      </c>
      <c r="AF450" s="31"/>
    </row>
    <row r="451" spans="1:34" ht="27" customHeight="1">
      <c r="A451" s="417"/>
      <c r="B451" s="413"/>
      <c r="C451" s="475"/>
      <c r="D451" s="358" t="s">
        <v>5</v>
      </c>
      <c r="E451" s="359"/>
      <c r="F451" s="359"/>
      <c r="G451" s="359"/>
      <c r="H451" s="359"/>
      <c r="I451" s="359"/>
      <c r="J451" s="359"/>
      <c r="K451" s="359"/>
      <c r="L451" s="359"/>
      <c r="M451" s="359"/>
      <c r="N451" s="359"/>
      <c r="O451" s="359"/>
      <c r="P451" s="359"/>
      <c r="Q451" s="359"/>
      <c r="R451" s="359"/>
      <c r="S451" s="359"/>
      <c r="T451" s="359"/>
      <c r="U451" s="359"/>
      <c r="V451" s="359"/>
      <c r="W451" s="359"/>
      <c r="X451" s="359"/>
      <c r="Y451" s="360"/>
      <c r="Z451" s="320" t="s">
        <v>212</v>
      </c>
      <c r="AA451" s="321"/>
      <c r="AB451" s="321"/>
      <c r="AC451" s="322"/>
      <c r="AD451" s="10"/>
      <c r="AE451" s="31" t="str">
        <f>IF(COUNTIF(Z451,"")&gt;=1,"未入力","")</f>
        <v/>
      </c>
      <c r="AF451" s="31"/>
    </row>
    <row r="452" spans="1:34" ht="27" customHeight="1">
      <c r="A452" s="385" t="s">
        <v>36</v>
      </c>
      <c r="B452" s="385"/>
      <c r="C452" s="385"/>
      <c r="D452" s="385"/>
      <c r="E452" s="385"/>
      <c r="F452" s="385"/>
      <c r="G452" s="385"/>
      <c r="H452" s="385"/>
      <c r="I452" s="385"/>
      <c r="J452" s="385"/>
      <c r="K452" s="385"/>
      <c r="L452" s="385"/>
      <c r="M452" s="385"/>
      <c r="N452" s="385"/>
      <c r="O452" s="385"/>
      <c r="P452" s="385"/>
      <c r="Q452" s="385"/>
      <c r="R452" s="385"/>
      <c r="S452" s="385"/>
      <c r="T452" s="385"/>
      <c r="U452" s="385"/>
      <c r="V452" s="385"/>
      <c r="W452" s="385"/>
      <c r="X452" s="385"/>
      <c r="Y452" s="385"/>
      <c r="Z452" s="385"/>
      <c r="AA452" s="385"/>
      <c r="AB452" s="385"/>
      <c r="AC452" s="385"/>
      <c r="AD452" s="174"/>
      <c r="AE452" s="31"/>
      <c r="AF452" s="31"/>
    </row>
    <row r="453" spans="1:34" s="7" customFormat="1" ht="30.75" customHeight="1">
      <c r="A453" s="131"/>
      <c r="B453" s="131"/>
      <c r="C453" s="131"/>
      <c r="D453" s="131"/>
      <c r="E453" s="131"/>
      <c r="F453" s="131"/>
      <c r="G453" s="131"/>
      <c r="H453" s="131"/>
      <c r="I453" s="131"/>
      <c r="J453" s="131"/>
      <c r="K453" s="131"/>
      <c r="L453" s="131"/>
      <c r="M453" s="131"/>
      <c r="N453" s="131"/>
      <c r="O453" s="131"/>
      <c r="P453" s="131"/>
      <c r="Q453" s="131"/>
      <c r="R453" s="131"/>
      <c r="S453" s="131"/>
      <c r="T453" s="131"/>
      <c r="U453" s="131"/>
      <c r="V453" s="131"/>
      <c r="W453" s="131"/>
      <c r="X453" s="131"/>
      <c r="Y453" s="131"/>
      <c r="Z453" s="131"/>
      <c r="AA453" s="131"/>
      <c r="AB453" s="131"/>
      <c r="AC453" s="131"/>
      <c r="AD453" s="131"/>
      <c r="AE453" s="31"/>
      <c r="AF453" s="31"/>
      <c r="AG453" s="8" t="s">
        <v>234</v>
      </c>
      <c r="AH453" s="8"/>
    </row>
    <row r="454" spans="1:34" s="7" customFormat="1" ht="28.2" customHeight="1">
      <c r="A454" s="473" t="s">
        <v>148</v>
      </c>
      <c r="B454" s="447"/>
      <c r="C454" s="448"/>
      <c r="D454" s="358" t="s">
        <v>149</v>
      </c>
      <c r="E454" s="359"/>
      <c r="F454" s="359"/>
      <c r="G454" s="359"/>
      <c r="H454" s="359"/>
      <c r="I454" s="359"/>
      <c r="J454" s="359"/>
      <c r="K454" s="359"/>
      <c r="L454" s="359"/>
      <c r="M454" s="359"/>
      <c r="N454" s="359"/>
      <c r="O454" s="359"/>
      <c r="P454" s="359"/>
      <c r="Q454" s="359"/>
      <c r="R454" s="359"/>
      <c r="S454" s="359"/>
      <c r="T454" s="359"/>
      <c r="U454" s="359"/>
      <c r="V454" s="359"/>
      <c r="W454" s="359"/>
      <c r="X454" s="359"/>
      <c r="Y454" s="360"/>
      <c r="Z454" s="320" t="s">
        <v>212</v>
      </c>
      <c r="AA454" s="321"/>
      <c r="AB454" s="321"/>
      <c r="AC454" s="322"/>
      <c r="AD454" s="10"/>
      <c r="AE454" s="31" t="str">
        <f>IF(COUNTIF(Z454,"")&gt;=1,"未入力","")</f>
        <v/>
      </c>
      <c r="AF454" s="31"/>
      <c r="AG454" s="8" t="s">
        <v>235</v>
      </c>
      <c r="AH454" s="8"/>
    </row>
    <row r="455" spans="1:34" s="7" customFormat="1" ht="30.75" customHeight="1">
      <c r="A455" s="164" t="s">
        <v>494</v>
      </c>
      <c r="B455" s="8"/>
      <c r="C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19"/>
      <c r="AD455" s="19"/>
      <c r="AE455" s="31"/>
      <c r="AF455" s="31"/>
      <c r="AG455" s="8" t="s">
        <v>455</v>
      </c>
    </row>
    <row r="456" spans="1:34" s="7" customFormat="1" ht="30.75" customHeight="1">
      <c r="A456" s="165"/>
      <c r="B456" s="8"/>
      <c r="C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19"/>
      <c r="AD456" s="19"/>
      <c r="AE456" s="31"/>
      <c r="AF456" s="31"/>
      <c r="AG456" s="8" t="s">
        <v>216</v>
      </c>
      <c r="AH456" s="8"/>
    </row>
    <row r="457" spans="1:34" s="7" customFormat="1" ht="30.75" customHeight="1">
      <c r="A457" s="473" t="s">
        <v>112</v>
      </c>
      <c r="B457" s="447"/>
      <c r="C457" s="448"/>
      <c r="D457" s="358" t="s">
        <v>6</v>
      </c>
      <c r="E457" s="359"/>
      <c r="F457" s="359"/>
      <c r="G457" s="359"/>
      <c r="H457" s="359"/>
      <c r="I457" s="359"/>
      <c r="J457" s="359"/>
      <c r="K457" s="359"/>
      <c r="L457" s="359"/>
      <c r="M457" s="359"/>
      <c r="N457" s="359"/>
      <c r="O457" s="359"/>
      <c r="P457" s="359"/>
      <c r="Q457" s="359"/>
      <c r="R457" s="359"/>
      <c r="S457" s="359"/>
      <c r="T457" s="359"/>
      <c r="U457" s="359"/>
      <c r="V457" s="359"/>
      <c r="W457" s="359"/>
      <c r="X457" s="359"/>
      <c r="Y457" s="360"/>
      <c r="Z457" s="320" t="s">
        <v>189</v>
      </c>
      <c r="AA457" s="321"/>
      <c r="AB457" s="321"/>
      <c r="AC457" s="322"/>
      <c r="AD457" s="10"/>
      <c r="AE457" s="31" t="str">
        <f>IF(COUNTIF(Z457,"")&gt;=1,"未入力","")</f>
        <v/>
      </c>
      <c r="AF457" s="31"/>
      <c r="AH457" s="8"/>
    </row>
    <row r="458" spans="1:34" s="7" customFormat="1" ht="30.75" customHeight="1">
      <c r="A458" s="166" t="s">
        <v>120</v>
      </c>
      <c r="B458" s="167"/>
      <c r="C458" s="167"/>
      <c r="D458" s="167"/>
      <c r="E458" s="167"/>
      <c r="F458" s="167"/>
      <c r="G458" s="167"/>
      <c r="H458" s="167"/>
      <c r="I458" s="167"/>
      <c r="J458" s="167"/>
      <c r="K458" s="167"/>
      <c r="L458" s="167"/>
      <c r="M458" s="167"/>
      <c r="N458" s="167"/>
      <c r="O458" s="167"/>
      <c r="P458" s="167"/>
      <c r="Q458" s="167"/>
      <c r="R458" s="167"/>
      <c r="S458" s="167"/>
      <c r="T458" s="167"/>
      <c r="U458" s="167"/>
      <c r="V458" s="167"/>
      <c r="W458" s="167"/>
      <c r="X458" s="167"/>
      <c r="Y458" s="167"/>
      <c r="Z458" s="167"/>
      <c r="AA458" s="167"/>
      <c r="AB458" s="167"/>
      <c r="AC458" s="167"/>
      <c r="AD458" s="168"/>
      <c r="AE458" s="31"/>
      <c r="AF458" s="31"/>
      <c r="AH458" s="8"/>
    </row>
    <row r="459" spans="1:34" s="7" customFormat="1" ht="30.75" customHeight="1">
      <c r="A459" s="168"/>
      <c r="B459" s="168"/>
      <c r="C459" s="168"/>
      <c r="D459" s="168"/>
      <c r="E459" s="168"/>
      <c r="F459" s="168"/>
      <c r="G459" s="168"/>
      <c r="H459" s="168"/>
      <c r="I459" s="168"/>
      <c r="J459" s="168"/>
      <c r="K459" s="168"/>
      <c r="L459" s="168"/>
      <c r="M459" s="168"/>
      <c r="N459" s="168"/>
      <c r="O459" s="168"/>
      <c r="P459" s="168"/>
      <c r="Q459" s="168"/>
      <c r="R459" s="168"/>
      <c r="S459" s="168"/>
      <c r="T459" s="168"/>
      <c r="U459" s="168"/>
      <c r="V459" s="168"/>
      <c r="W459" s="168"/>
      <c r="X459" s="168"/>
      <c r="Y459" s="168"/>
      <c r="Z459" s="168"/>
      <c r="AA459" s="168"/>
      <c r="AB459" s="168"/>
      <c r="AC459" s="168"/>
      <c r="AD459" s="168"/>
      <c r="AE459" s="31"/>
      <c r="AF459" s="31"/>
      <c r="AG459" s="8"/>
      <c r="AH459" s="8"/>
    </row>
    <row r="460" spans="1:34" s="7" customFormat="1" ht="30.75" customHeight="1">
      <c r="A460" s="473" t="s">
        <v>41</v>
      </c>
      <c r="B460" s="447"/>
      <c r="C460" s="448"/>
      <c r="D460" s="358" t="s">
        <v>7</v>
      </c>
      <c r="E460" s="359"/>
      <c r="F460" s="359"/>
      <c r="G460" s="359"/>
      <c r="H460" s="359"/>
      <c r="I460" s="359"/>
      <c r="J460" s="359"/>
      <c r="K460" s="359"/>
      <c r="L460" s="359"/>
      <c r="M460" s="359"/>
      <c r="N460" s="359"/>
      <c r="O460" s="359"/>
      <c r="P460" s="359"/>
      <c r="Q460" s="359"/>
      <c r="R460" s="359"/>
      <c r="S460" s="359"/>
      <c r="T460" s="359"/>
      <c r="U460" s="359"/>
      <c r="V460" s="359"/>
      <c r="W460" s="359"/>
      <c r="X460" s="359"/>
      <c r="Y460" s="360"/>
      <c r="Z460" s="320" t="s">
        <v>495</v>
      </c>
      <c r="AA460" s="321"/>
      <c r="AB460" s="321"/>
      <c r="AC460" s="322"/>
      <c r="AD460" s="10"/>
      <c r="AE460" s="31" t="str">
        <f>IF(COUNTIF(Z460,"")&gt;=1,"未入力","")</f>
        <v/>
      </c>
      <c r="AF460" s="31"/>
      <c r="AG460" s="8" t="s">
        <v>236</v>
      </c>
      <c r="AH460" s="8"/>
    </row>
    <row r="461" spans="1:34" s="7" customFormat="1" ht="30.75" customHeight="1">
      <c r="A461" s="385" t="s">
        <v>35</v>
      </c>
      <c r="B461" s="385"/>
      <c r="C461" s="385"/>
      <c r="D461" s="385"/>
      <c r="E461" s="385"/>
      <c r="F461" s="385"/>
      <c r="G461" s="385"/>
      <c r="H461" s="385"/>
      <c r="I461" s="385"/>
      <c r="J461" s="385"/>
      <c r="K461" s="385"/>
      <c r="L461" s="385"/>
      <c r="M461" s="385"/>
      <c r="N461" s="385"/>
      <c r="O461" s="385"/>
      <c r="P461" s="385"/>
      <c r="Q461" s="385"/>
      <c r="R461" s="385"/>
      <c r="S461" s="385"/>
      <c r="T461" s="385"/>
      <c r="U461" s="385"/>
      <c r="V461" s="385"/>
      <c r="W461" s="385"/>
      <c r="X461" s="385"/>
      <c r="Y461" s="385"/>
      <c r="Z461" s="385"/>
      <c r="AA461" s="385"/>
      <c r="AB461" s="385"/>
      <c r="AC461" s="385"/>
      <c r="AD461" s="174"/>
      <c r="AE461" s="31"/>
      <c r="AF461" s="31"/>
      <c r="AG461" s="8" t="s">
        <v>237</v>
      </c>
      <c r="AH461" s="8"/>
    </row>
    <row r="462" spans="1:34" s="7" customFormat="1" ht="31.5" customHeight="1">
      <c r="A462" s="131"/>
      <c r="B462" s="131"/>
      <c r="C462" s="131"/>
      <c r="D462" s="131"/>
      <c r="E462" s="131"/>
      <c r="F462" s="131"/>
      <c r="G462" s="131"/>
      <c r="H462" s="131"/>
      <c r="I462" s="131"/>
      <c r="J462" s="131"/>
      <c r="K462" s="131"/>
      <c r="L462" s="131"/>
      <c r="M462" s="131"/>
      <c r="N462" s="131"/>
      <c r="O462" s="131"/>
      <c r="P462" s="131"/>
      <c r="Q462" s="131"/>
      <c r="R462" s="131"/>
      <c r="S462" s="131"/>
      <c r="T462" s="131"/>
      <c r="U462" s="131"/>
      <c r="V462" s="131"/>
      <c r="W462" s="131"/>
      <c r="X462" s="131"/>
      <c r="Y462" s="131"/>
      <c r="Z462" s="131"/>
      <c r="AA462" s="131"/>
      <c r="AB462" s="131"/>
      <c r="AC462" s="131"/>
      <c r="AD462" s="131"/>
      <c r="AE462" s="31"/>
      <c r="AF462" s="31"/>
      <c r="AG462" s="8" t="s">
        <v>238</v>
      </c>
      <c r="AH462" s="8"/>
    </row>
    <row r="463" spans="1:34" s="7" customFormat="1" ht="31.5" customHeight="1">
      <c r="A463" s="473" t="s">
        <v>458</v>
      </c>
      <c r="B463" s="447"/>
      <c r="C463" s="448"/>
      <c r="D463" s="425" t="s">
        <v>456</v>
      </c>
      <c r="E463" s="359"/>
      <c r="F463" s="359"/>
      <c r="G463" s="359"/>
      <c r="H463" s="359"/>
      <c r="I463" s="359"/>
      <c r="J463" s="359"/>
      <c r="K463" s="359"/>
      <c r="L463" s="359"/>
      <c r="M463" s="359"/>
      <c r="N463" s="359"/>
      <c r="O463" s="359"/>
      <c r="P463" s="359"/>
      <c r="Q463" s="359"/>
      <c r="R463" s="359"/>
      <c r="S463" s="359"/>
      <c r="T463" s="359"/>
      <c r="U463" s="359"/>
      <c r="V463" s="359"/>
      <c r="W463" s="359"/>
      <c r="X463" s="359"/>
      <c r="Y463" s="360"/>
      <c r="Z463" s="320" t="s">
        <v>529</v>
      </c>
      <c r="AA463" s="321"/>
      <c r="AB463" s="321"/>
      <c r="AC463" s="322"/>
      <c r="AD463" s="10"/>
      <c r="AE463" s="31" t="str">
        <f>IF(COUNTIF(Z463,"")&gt;=1,"未入力","")</f>
        <v/>
      </c>
      <c r="AF463" s="31"/>
      <c r="AG463" s="8" t="s">
        <v>239</v>
      </c>
      <c r="AH463" s="8"/>
    </row>
    <row r="464" spans="1:34" s="7" customFormat="1" ht="35.1" customHeight="1">
      <c r="A464" s="385" t="s">
        <v>457</v>
      </c>
      <c r="B464" s="385"/>
      <c r="C464" s="385"/>
      <c r="D464" s="385"/>
      <c r="E464" s="385"/>
      <c r="F464" s="385"/>
      <c r="G464" s="385"/>
      <c r="H464" s="385"/>
      <c r="I464" s="385"/>
      <c r="J464" s="385"/>
      <c r="K464" s="385"/>
      <c r="L464" s="385"/>
      <c r="M464" s="385"/>
      <c r="N464" s="385"/>
      <c r="O464" s="385"/>
      <c r="P464" s="385"/>
      <c r="Q464" s="385"/>
      <c r="R464" s="385"/>
      <c r="S464" s="385"/>
      <c r="T464" s="385"/>
      <c r="U464" s="385"/>
      <c r="V464" s="385"/>
      <c r="W464" s="385"/>
      <c r="X464" s="385"/>
      <c r="Y464" s="385"/>
      <c r="Z464" s="385"/>
      <c r="AA464" s="385"/>
      <c r="AB464" s="385"/>
      <c r="AC464" s="385"/>
      <c r="AD464" s="174"/>
      <c r="AE464" s="31"/>
      <c r="AF464" s="72"/>
      <c r="AG464" s="8" t="s">
        <v>156</v>
      </c>
      <c r="AH464" s="8"/>
    </row>
    <row r="465" spans="1:34" s="7" customFormat="1" ht="31.5" customHeight="1">
      <c r="A465" s="6"/>
      <c r="B465" s="6"/>
      <c r="C465" s="6"/>
      <c r="D465" s="6"/>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31"/>
      <c r="AF465" s="31"/>
      <c r="AH465" s="8"/>
    </row>
    <row r="466" spans="1:34" s="7" customFormat="1" ht="31.5" customHeight="1">
      <c r="A466" s="414" t="s">
        <v>655</v>
      </c>
      <c r="B466" s="414"/>
      <c r="C466" s="414"/>
      <c r="D466" s="424" t="s">
        <v>832</v>
      </c>
      <c r="E466" s="424"/>
      <c r="F466" s="424"/>
      <c r="G466" s="424"/>
      <c r="H466" s="424"/>
      <c r="I466" s="424"/>
      <c r="J466" s="424"/>
      <c r="K466" s="424"/>
      <c r="L466" s="424"/>
      <c r="M466" s="424"/>
      <c r="N466" s="424"/>
      <c r="O466" s="424"/>
      <c r="P466" s="424"/>
      <c r="Q466" s="424"/>
      <c r="R466" s="424"/>
      <c r="S466" s="424"/>
      <c r="T466" s="424"/>
      <c r="U466" s="424"/>
      <c r="V466" s="424"/>
      <c r="W466" s="424"/>
      <c r="X466" s="424"/>
      <c r="Y466" s="424"/>
      <c r="Z466" s="320" t="s">
        <v>831</v>
      </c>
      <c r="AA466" s="321"/>
      <c r="AB466" s="321"/>
      <c r="AC466" s="322"/>
      <c r="AD466" s="10"/>
      <c r="AE466" s="31" t="str">
        <f>IF(COUNTIF(Z466,"")&gt;=1,"未入力","")</f>
        <v/>
      </c>
      <c r="AF466" s="31"/>
      <c r="AG466" s="7" t="s">
        <v>830</v>
      </c>
      <c r="AH466" s="8"/>
    </row>
    <row r="467" spans="1:34" s="7" customFormat="1" ht="31.5" customHeight="1">
      <c r="A467" s="414" t="s">
        <v>656</v>
      </c>
      <c r="B467" s="414"/>
      <c r="C467" s="414"/>
      <c r="D467" s="424" t="s">
        <v>833</v>
      </c>
      <c r="E467" s="424"/>
      <c r="F467" s="424"/>
      <c r="G467" s="424"/>
      <c r="H467" s="424"/>
      <c r="I467" s="424"/>
      <c r="J467" s="424"/>
      <c r="K467" s="424"/>
      <c r="L467" s="424"/>
      <c r="M467" s="424"/>
      <c r="N467" s="424"/>
      <c r="O467" s="424"/>
      <c r="P467" s="424"/>
      <c r="Q467" s="424"/>
      <c r="R467" s="424"/>
      <c r="S467" s="424"/>
      <c r="T467" s="424"/>
      <c r="U467" s="424"/>
      <c r="V467" s="424"/>
      <c r="W467" s="424"/>
      <c r="X467" s="424"/>
      <c r="Y467" s="424"/>
      <c r="Z467" s="320" t="s">
        <v>831</v>
      </c>
      <c r="AA467" s="321"/>
      <c r="AB467" s="321"/>
      <c r="AC467" s="322"/>
      <c r="AD467" s="10"/>
      <c r="AE467" s="31" t="str">
        <f>IF(COUNTIF(Z467,"")&gt;=1,"未入力","")</f>
        <v/>
      </c>
      <c r="AF467" s="31"/>
      <c r="AG467" s="7" t="s">
        <v>831</v>
      </c>
      <c r="AH467" s="8"/>
    </row>
    <row r="468" spans="1:34" s="7" customFormat="1" ht="31.5" customHeight="1">
      <c r="A468" s="414" t="s">
        <v>657</v>
      </c>
      <c r="B468" s="414"/>
      <c r="C468" s="414"/>
      <c r="D468" s="424" t="s">
        <v>834</v>
      </c>
      <c r="E468" s="424"/>
      <c r="F468" s="424"/>
      <c r="G468" s="424"/>
      <c r="H468" s="424"/>
      <c r="I468" s="424"/>
      <c r="J468" s="424"/>
      <c r="K468" s="424"/>
      <c r="L468" s="424"/>
      <c r="M468" s="424"/>
      <c r="N468" s="424"/>
      <c r="O468" s="424"/>
      <c r="P468" s="424"/>
      <c r="Q468" s="424"/>
      <c r="R468" s="424"/>
      <c r="S468" s="424"/>
      <c r="T468" s="424"/>
      <c r="U468" s="424"/>
      <c r="V468" s="424"/>
      <c r="W468" s="424"/>
      <c r="X468" s="424"/>
      <c r="Y468" s="424"/>
      <c r="Z468" s="320" t="s">
        <v>831</v>
      </c>
      <c r="AA468" s="321"/>
      <c r="AB468" s="321"/>
      <c r="AC468" s="322"/>
      <c r="AD468" s="10"/>
      <c r="AE468" s="31" t="str">
        <f>IF(COUNTIF(Z468,"")&gt;=1,"未入力","")</f>
        <v/>
      </c>
      <c r="AF468" s="31"/>
      <c r="AH468" s="8"/>
    </row>
    <row r="469" spans="1:34" s="7" customFormat="1" ht="35.1" customHeight="1">
      <c r="A469" s="8"/>
      <c r="B469" s="8"/>
      <c r="C469" s="8"/>
      <c r="D469" s="8"/>
      <c r="E469" s="8"/>
      <c r="F469" s="8"/>
      <c r="G469" s="8"/>
      <c r="H469" s="8"/>
      <c r="I469" s="8"/>
      <c r="J469" s="8"/>
      <c r="K469" s="8"/>
      <c r="L469" s="8"/>
      <c r="M469" s="8"/>
      <c r="N469" s="8"/>
      <c r="O469" s="11"/>
      <c r="P469" s="11"/>
      <c r="Q469" s="8"/>
      <c r="R469" s="8"/>
      <c r="S469" s="8"/>
      <c r="T469" s="8"/>
      <c r="U469" s="8"/>
      <c r="V469" s="8"/>
      <c r="W469" s="8"/>
      <c r="X469" s="8"/>
      <c r="Y469" s="8"/>
      <c r="Z469" s="8"/>
      <c r="AA469" s="8"/>
      <c r="AB469" s="8"/>
      <c r="AC469" s="8"/>
      <c r="AD469" s="8"/>
      <c r="AE469" s="31"/>
      <c r="AF469" s="72"/>
      <c r="AH469" s="8"/>
    </row>
    <row r="470" spans="1:34" s="7" customFormat="1" ht="33" customHeight="1">
      <c r="A470" s="464" t="s">
        <v>461</v>
      </c>
      <c r="B470" s="465"/>
      <c r="C470" s="466"/>
      <c r="D470" s="370" t="s">
        <v>513</v>
      </c>
      <c r="E470" s="371"/>
      <c r="F470" s="371"/>
      <c r="G470" s="371"/>
      <c r="H470" s="371"/>
      <c r="I470" s="371"/>
      <c r="J470" s="371"/>
      <c r="K470" s="371"/>
      <c r="L470" s="372"/>
      <c r="M470" s="342" t="s">
        <v>574</v>
      </c>
      <c r="N470" s="343"/>
      <c r="O470" s="343"/>
      <c r="P470" s="343"/>
      <c r="Q470" s="343"/>
      <c r="R470" s="343"/>
      <c r="S470" s="343"/>
      <c r="T470" s="343"/>
      <c r="U470" s="343"/>
      <c r="V470" s="343"/>
      <c r="W470" s="343"/>
      <c r="X470" s="343"/>
      <c r="Y470" s="344"/>
      <c r="Z470" s="345" t="s">
        <v>529</v>
      </c>
      <c r="AA470" s="346"/>
      <c r="AB470" s="346"/>
      <c r="AC470" s="347"/>
      <c r="AD470" s="84"/>
      <c r="AE470" s="31" t="str">
        <f>IF(COUNTIF(Z470,"")&gt;=1,"未入力","")</f>
        <v/>
      </c>
      <c r="AF470" s="72"/>
      <c r="AH470" s="8"/>
    </row>
    <row r="471" spans="1:34" s="7" customFormat="1" ht="30.75" customHeight="1">
      <c r="A471" s="467"/>
      <c r="B471" s="468"/>
      <c r="C471" s="469"/>
      <c r="D471" s="373"/>
      <c r="E471" s="374"/>
      <c r="F471" s="374"/>
      <c r="G471" s="374"/>
      <c r="H471" s="374"/>
      <c r="I471" s="374"/>
      <c r="J471" s="374"/>
      <c r="K471" s="374"/>
      <c r="L471" s="375"/>
      <c r="M471" s="326"/>
      <c r="N471" s="327"/>
      <c r="O471" s="387" t="str">
        <f>IF(Z470="はい","・受けた命令の種別を回答してください。","")</f>
        <v>・受けた命令の種別を回答してください。</v>
      </c>
      <c r="P471" s="387"/>
      <c r="Q471" s="387"/>
      <c r="R471" s="387"/>
      <c r="S471" s="387"/>
      <c r="T471" s="387"/>
      <c r="U471" s="387"/>
      <c r="V471" s="387"/>
      <c r="W471" s="321" t="s">
        <v>719</v>
      </c>
      <c r="X471" s="321"/>
      <c r="Y471" s="321"/>
      <c r="Z471" s="321"/>
      <c r="AA471" s="321"/>
      <c r="AB471" s="321"/>
      <c r="AC471" s="322"/>
      <c r="AD471" s="10"/>
      <c r="AE471" s="31"/>
      <c r="AF471" s="72"/>
      <c r="AH471" s="8"/>
    </row>
    <row r="472" spans="1:34" s="7" customFormat="1" ht="27" customHeight="1">
      <c r="A472" s="467"/>
      <c r="B472" s="468"/>
      <c r="C472" s="469"/>
      <c r="D472" s="373"/>
      <c r="E472" s="374"/>
      <c r="F472" s="374"/>
      <c r="G472" s="374"/>
      <c r="H472" s="374"/>
      <c r="I472" s="374"/>
      <c r="J472" s="374"/>
      <c r="K472" s="374"/>
      <c r="L472" s="375"/>
      <c r="M472" s="326"/>
      <c r="N472" s="327"/>
      <c r="O472" s="387" t="str">
        <f>IF(Z470="はい","・命令をした都道府県等名を回答してください。","")</f>
        <v>・命令をした都道府県等名を回答してください。</v>
      </c>
      <c r="P472" s="387"/>
      <c r="Q472" s="387"/>
      <c r="R472" s="387"/>
      <c r="S472" s="387"/>
      <c r="T472" s="387"/>
      <c r="U472" s="387"/>
      <c r="V472" s="387"/>
      <c r="W472" s="463" t="s">
        <v>735</v>
      </c>
      <c r="X472" s="463"/>
      <c r="Y472" s="463"/>
      <c r="Z472" s="463"/>
      <c r="AA472" s="463"/>
      <c r="AB472" s="463"/>
      <c r="AC472" s="463"/>
      <c r="AD472" s="290"/>
      <c r="AE472" s="31"/>
      <c r="AF472" s="72"/>
      <c r="AH472" s="8"/>
    </row>
    <row r="473" spans="1:34" s="7" customFormat="1" ht="27" customHeight="1">
      <c r="A473" s="470"/>
      <c r="B473" s="471"/>
      <c r="C473" s="472"/>
      <c r="D473" s="405"/>
      <c r="E473" s="406"/>
      <c r="F473" s="406"/>
      <c r="G473" s="406"/>
      <c r="H473" s="406"/>
      <c r="I473" s="406"/>
      <c r="J473" s="406"/>
      <c r="K473" s="406"/>
      <c r="L473" s="407"/>
      <c r="M473" s="326"/>
      <c r="N473" s="327"/>
      <c r="O473" s="387" t="str">
        <f>IF(Z470="はい","・命令があった年月日を回答してください。","")</f>
        <v>・命令があった年月日を回答してください。</v>
      </c>
      <c r="P473" s="387"/>
      <c r="Q473" s="387"/>
      <c r="R473" s="387"/>
      <c r="S473" s="387"/>
      <c r="T473" s="387"/>
      <c r="U473" s="387"/>
      <c r="V473" s="387"/>
      <c r="W473" s="462">
        <v>44197</v>
      </c>
      <c r="X473" s="463"/>
      <c r="Y473" s="463"/>
      <c r="Z473" s="463"/>
      <c r="AA473" s="463"/>
      <c r="AB473" s="463"/>
      <c r="AC473" s="463"/>
      <c r="AD473" s="290"/>
      <c r="AE473" s="31"/>
      <c r="AF473" s="72"/>
      <c r="AH473" s="8"/>
    </row>
    <row r="474" spans="1:34" s="7" customFormat="1" ht="16.2"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72"/>
      <c r="AH474" s="8"/>
    </row>
    <row r="475" spans="1:34" ht="16.2" customHeight="1">
      <c r="A475" s="1058"/>
      <c r="B475" s="1058"/>
      <c r="C475" s="1058"/>
      <c r="D475" s="1058"/>
      <c r="E475" s="1058"/>
      <c r="F475" s="1058"/>
      <c r="G475" s="1058"/>
      <c r="H475" s="1058"/>
      <c r="I475" s="1058"/>
      <c r="J475" s="1058"/>
      <c r="K475" s="1058"/>
      <c r="L475" s="1058"/>
      <c r="M475" s="1058"/>
      <c r="N475" s="1058"/>
      <c r="O475" s="1058"/>
      <c r="P475" s="1058"/>
      <c r="Q475" s="1058"/>
      <c r="R475" s="1058"/>
      <c r="S475" s="1058"/>
      <c r="T475" s="1058"/>
      <c r="U475" s="1058"/>
      <c r="V475" s="1058"/>
      <c r="W475" s="1058"/>
      <c r="X475" s="1058"/>
      <c r="Y475" s="1058"/>
      <c r="Z475" s="1058"/>
      <c r="AA475" s="1058"/>
      <c r="AB475" s="1058"/>
      <c r="AC475" s="1058"/>
      <c r="AD475" s="1058"/>
      <c r="AE475" s="1058"/>
      <c r="AF475" s="72"/>
    </row>
    <row r="476" spans="1:34" ht="16.2" customHeight="1">
      <c r="A476" s="1058"/>
      <c r="B476" s="1058"/>
      <c r="C476" s="1058"/>
      <c r="D476" s="1058"/>
      <c r="E476" s="1058"/>
      <c r="F476" s="1058"/>
      <c r="G476" s="1058"/>
      <c r="H476" s="1058"/>
      <c r="I476" s="1058"/>
      <c r="J476" s="1058"/>
      <c r="K476" s="1058"/>
      <c r="L476" s="1058"/>
      <c r="M476" s="1058"/>
      <c r="N476" s="1058"/>
      <c r="O476" s="1058"/>
      <c r="P476" s="1058"/>
      <c r="Q476" s="1058"/>
      <c r="R476" s="1058"/>
      <c r="S476" s="1058"/>
      <c r="T476" s="1058"/>
      <c r="U476" s="1058"/>
      <c r="V476" s="1058"/>
      <c r="W476" s="1058"/>
      <c r="X476" s="1058"/>
      <c r="Y476" s="1058"/>
      <c r="Z476" s="1058"/>
      <c r="AA476" s="1058"/>
      <c r="AB476" s="1058"/>
      <c r="AC476" s="1058"/>
      <c r="AD476" s="1058"/>
      <c r="AE476" s="1058"/>
      <c r="AF476" s="72"/>
      <c r="AG476" s="8" t="s">
        <v>495</v>
      </c>
    </row>
    <row r="477" spans="1:34" ht="23.25" customHeight="1">
      <c r="E477" s="174"/>
      <c r="F477" s="174"/>
      <c r="G477" s="174"/>
      <c r="H477" s="174"/>
      <c r="I477" s="174"/>
      <c r="J477" s="174"/>
      <c r="K477" s="174"/>
      <c r="L477" s="174"/>
      <c r="M477" s="174"/>
      <c r="N477" s="174"/>
      <c r="O477" s="174"/>
      <c r="P477" s="174"/>
      <c r="Q477" s="174"/>
      <c r="R477" s="174"/>
      <c r="S477" s="174"/>
      <c r="T477" s="174"/>
      <c r="U477" s="174"/>
      <c r="V477" s="174"/>
      <c r="W477" s="174"/>
      <c r="X477" s="174"/>
      <c r="Y477" s="174"/>
      <c r="Z477" s="174"/>
      <c r="AA477" s="174"/>
      <c r="AB477" s="174"/>
      <c r="AC477" s="174"/>
      <c r="AD477" s="174"/>
      <c r="AF477" s="72"/>
      <c r="AG477" s="8" t="s">
        <v>496</v>
      </c>
    </row>
    <row r="478" spans="1:34" ht="30.75" customHeight="1">
      <c r="O478" s="8"/>
      <c r="P478" s="8"/>
      <c r="AF478" s="72"/>
    </row>
    <row r="479" spans="1:34" ht="27" customHeight="1">
      <c r="AF479" s="72"/>
    </row>
    <row r="480" spans="1:34" ht="23.25" customHeight="1">
      <c r="AF480" s="72"/>
    </row>
    <row r="481" spans="32:34" ht="30.75" hidden="1" customHeight="1">
      <c r="AF481" s="72"/>
    </row>
    <row r="482" spans="32:34" ht="23.25" customHeight="1">
      <c r="AF482" s="72"/>
    </row>
    <row r="483" spans="32:34" ht="31.2" customHeight="1">
      <c r="AF483" s="135"/>
      <c r="AG483" s="8" t="s">
        <v>125</v>
      </c>
      <c r="AH483" s="8" t="s">
        <v>462</v>
      </c>
    </row>
    <row r="484" spans="32:34" ht="31.2" customHeight="1">
      <c r="AF484" s="31"/>
      <c r="AG484" s="8" t="s">
        <v>135</v>
      </c>
      <c r="AH484" s="8" t="s">
        <v>463</v>
      </c>
    </row>
    <row r="485" spans="32:34" ht="30.75" customHeight="1">
      <c r="AF485" s="31"/>
    </row>
    <row r="486" spans="32:34" ht="30.75" customHeight="1">
      <c r="AF486" s="135"/>
    </row>
    <row r="487" spans="32:34" ht="30.75" customHeight="1">
      <c r="AF487" s="31"/>
    </row>
    <row r="488" spans="32:34" ht="30.75" customHeight="1">
      <c r="AF488" s="31"/>
    </row>
    <row r="489" spans="32:34" ht="14.25" hidden="1" customHeight="1">
      <c r="AF489" s="31"/>
    </row>
    <row r="490" spans="32:34" ht="35.1" customHeight="1">
      <c r="AF490" s="31"/>
    </row>
    <row r="491" spans="32:34" ht="35.1" customHeight="1">
      <c r="AF491" s="31"/>
    </row>
    <row r="492" spans="32:34" ht="35.1" customHeight="1">
      <c r="AF492" s="31"/>
    </row>
    <row r="493" spans="32:34" ht="35.1" customHeight="1">
      <c r="AF493" s="31"/>
    </row>
    <row r="494" spans="32:34" ht="35.1" customHeight="1"/>
    <row r="495" spans="32:34" ht="35.1" customHeight="1"/>
    <row r="496" spans="32:34" ht="35.1" customHeight="1"/>
    <row r="497" ht="29.4" customHeight="1"/>
  </sheetData>
  <sheetProtection algorithmName="SHA-512" hashValue="W0cyUOOHW71WuIRvWCZTBx9fAwlc2vB3Tbu8hJw009go6T/nWaJNaE+CqHlbXKQ6Q4akomJu1oyqC5knfg6/5Q==" saltValue="Mqt612JQ4K29raj1+A3wWw==" spinCount="100000" sheet="1" selectLockedCells="1"/>
  <mergeCells count="2413">
    <mergeCell ref="A475:AE476"/>
    <mergeCell ref="M472:N472"/>
    <mergeCell ref="O472:V472"/>
    <mergeCell ref="W472:AC472"/>
    <mergeCell ref="M473:N473"/>
    <mergeCell ref="O473:V473"/>
    <mergeCell ref="W473:AC473"/>
    <mergeCell ref="A468:C468"/>
    <mergeCell ref="D468:Y468"/>
    <mergeCell ref="Z468:AC468"/>
    <mergeCell ref="A470:C473"/>
    <mergeCell ref="D470:L473"/>
    <mergeCell ref="M470:Y470"/>
    <mergeCell ref="Z470:AC470"/>
    <mergeCell ref="M471:N471"/>
    <mergeCell ref="O471:V471"/>
    <mergeCell ref="W471:AC471"/>
    <mergeCell ref="A464:AC464"/>
    <mergeCell ref="A466:C466"/>
    <mergeCell ref="D466:Y466"/>
    <mergeCell ref="Z466:AC466"/>
    <mergeCell ref="A467:C467"/>
    <mergeCell ref="D467:Y467"/>
    <mergeCell ref="Z467:AC467"/>
    <mergeCell ref="A460:C460"/>
    <mergeCell ref="D460:Y460"/>
    <mergeCell ref="Z460:AC460"/>
    <mergeCell ref="A461:AC461"/>
    <mergeCell ref="A463:C463"/>
    <mergeCell ref="D463:Y463"/>
    <mergeCell ref="Z463:AC463"/>
    <mergeCell ref="A454:C454"/>
    <mergeCell ref="D454:Y454"/>
    <mergeCell ref="Z454:AC454"/>
    <mergeCell ref="A457:C457"/>
    <mergeCell ref="D457:Y457"/>
    <mergeCell ref="Z457:AC457"/>
    <mergeCell ref="A450:C451"/>
    <mergeCell ref="D450:Y450"/>
    <mergeCell ref="Z450:AC450"/>
    <mergeCell ref="D451:Y451"/>
    <mergeCell ref="Z451:AC451"/>
    <mergeCell ref="A452:AC452"/>
    <mergeCell ref="AA446:AC446"/>
    <mergeCell ref="C447:G447"/>
    <mergeCell ref="H447:P447"/>
    <mergeCell ref="Q447:S447"/>
    <mergeCell ref="T447:AC447"/>
    <mergeCell ref="C448:G448"/>
    <mergeCell ref="H448:AC448"/>
    <mergeCell ref="A446:B448"/>
    <mergeCell ref="C446:G446"/>
    <mergeCell ref="H446:P446"/>
    <mergeCell ref="Q446:S446"/>
    <mergeCell ref="T446:U446"/>
    <mergeCell ref="W446:Y446"/>
    <mergeCell ref="Y425:AC425"/>
    <mergeCell ref="P426:U426"/>
    <mergeCell ref="AJ442:AR442"/>
    <mergeCell ref="M443:N443"/>
    <mergeCell ref="O443:V443"/>
    <mergeCell ref="W443:AC443"/>
    <mergeCell ref="AJ443:AR443"/>
    <mergeCell ref="H444:L444"/>
    <mergeCell ref="M444:AC444"/>
    <mergeCell ref="X436:AC436"/>
    <mergeCell ref="B437:C440"/>
    <mergeCell ref="K437:AC437"/>
    <mergeCell ref="D438:AC440"/>
    <mergeCell ref="A442:G445"/>
    <mergeCell ref="H442:L443"/>
    <mergeCell ref="M442:Y442"/>
    <mergeCell ref="Z442:AC442"/>
    <mergeCell ref="H445:L445"/>
    <mergeCell ref="M445:AC445"/>
    <mergeCell ref="A430:A440"/>
    <mergeCell ref="C431:O434"/>
    <mergeCell ref="W431:Y431"/>
    <mergeCell ref="Z431:AC431"/>
    <mergeCell ref="Z432:AB432"/>
    <mergeCell ref="Q433:Y433"/>
    <mergeCell ref="Z433:AC433"/>
    <mergeCell ref="Q434:Y434"/>
    <mergeCell ref="Z434:AB434"/>
    <mergeCell ref="Z435:AC435"/>
    <mergeCell ref="AN418:AO418"/>
    <mergeCell ref="AP418:AS418"/>
    <mergeCell ref="V419:AC419"/>
    <mergeCell ref="AN419:AO419"/>
    <mergeCell ref="AP419:AS419"/>
    <mergeCell ref="V420:Y420"/>
    <mergeCell ref="Z420:AC420"/>
    <mergeCell ref="A413:AC413"/>
    <mergeCell ref="A415:D428"/>
    <mergeCell ref="V415:Y415"/>
    <mergeCell ref="Z415:AC415"/>
    <mergeCell ref="V416:AC416"/>
    <mergeCell ref="V417:AC417"/>
    <mergeCell ref="V418:Y418"/>
    <mergeCell ref="Z418:AC418"/>
    <mergeCell ref="V421:AC421"/>
    <mergeCell ref="V422:AC422"/>
    <mergeCell ref="V426:X426"/>
    <mergeCell ref="Y426:AC426"/>
    <mergeCell ref="P427:U427"/>
    <mergeCell ref="V427:X427"/>
    <mergeCell ref="Y427:AC427"/>
    <mergeCell ref="V428:Y428"/>
    <mergeCell ref="Z428:AC428"/>
    <mergeCell ref="V423:Y423"/>
    <mergeCell ref="Z423:AC423"/>
    <mergeCell ref="E424:L427"/>
    <mergeCell ref="P424:U424"/>
    <mergeCell ref="V424:X424"/>
    <mergeCell ref="Y424:AC424"/>
    <mergeCell ref="P425:U425"/>
    <mergeCell ref="V425:X425"/>
    <mergeCell ref="A407:G409"/>
    <mergeCell ref="Z407:AC407"/>
    <mergeCell ref="Z408:AC408"/>
    <mergeCell ref="Z409:AC409"/>
    <mergeCell ref="A410:G412"/>
    <mergeCell ref="Z410:AC410"/>
    <mergeCell ref="H411:Y411"/>
    <mergeCell ref="Z411:AC411"/>
    <mergeCell ref="H412:Y412"/>
    <mergeCell ref="Z412:AC412"/>
    <mergeCell ref="A400:G402"/>
    <mergeCell ref="Z400:AC400"/>
    <mergeCell ref="Z401:AC401"/>
    <mergeCell ref="Z402:AC402"/>
    <mergeCell ref="A403:G406"/>
    <mergeCell ref="Z403:AC403"/>
    <mergeCell ref="Z404:AC404"/>
    <mergeCell ref="Z405:AC405"/>
    <mergeCell ref="Z406:AC406"/>
    <mergeCell ref="E396:G397"/>
    <mergeCell ref="H396:Y397"/>
    <mergeCell ref="Z396:AC397"/>
    <mergeCell ref="E398:G399"/>
    <mergeCell ref="H398:Y399"/>
    <mergeCell ref="Z398:AC399"/>
    <mergeCell ref="E390:G392"/>
    <mergeCell ref="H390:Y390"/>
    <mergeCell ref="Z390:AC390"/>
    <mergeCell ref="R391:AC391"/>
    <mergeCell ref="Z392:AB392"/>
    <mergeCell ref="A393:D399"/>
    <mergeCell ref="E393:G395"/>
    <mergeCell ref="H393:Y394"/>
    <mergeCell ref="Z393:AC395"/>
    <mergeCell ref="H395:Y395"/>
    <mergeCell ref="Z386:AB386"/>
    <mergeCell ref="E387:G389"/>
    <mergeCell ref="H387:Y387"/>
    <mergeCell ref="Z387:AC387"/>
    <mergeCell ref="R388:AC388"/>
    <mergeCell ref="Z389:AB389"/>
    <mergeCell ref="A380:G380"/>
    <mergeCell ref="H380:Q380"/>
    <mergeCell ref="R380:AC380"/>
    <mergeCell ref="A381:AC382"/>
    <mergeCell ref="A383:AC383"/>
    <mergeCell ref="A384:D392"/>
    <mergeCell ref="E384:G386"/>
    <mergeCell ref="H384:Y384"/>
    <mergeCell ref="Z384:AC384"/>
    <mergeCell ref="R385:AC385"/>
    <mergeCell ref="A377:G378"/>
    <mergeCell ref="H377:Y377"/>
    <mergeCell ref="Z377:AC377"/>
    <mergeCell ref="H378:Y378"/>
    <mergeCell ref="Z378:AC378"/>
    <mergeCell ref="A379:G379"/>
    <mergeCell ref="H379:Y379"/>
    <mergeCell ref="Z379:AC379"/>
    <mergeCell ref="A374:G376"/>
    <mergeCell ref="H374:Y374"/>
    <mergeCell ref="Z374:AC374"/>
    <mergeCell ref="H375:Y375"/>
    <mergeCell ref="Z375:AC375"/>
    <mergeCell ref="H376:Y376"/>
    <mergeCell ref="Z376:AC376"/>
    <mergeCell ref="A371:G371"/>
    <mergeCell ref="H371:Y371"/>
    <mergeCell ref="Z371:AC371"/>
    <mergeCell ref="A372:G373"/>
    <mergeCell ref="H372:Y372"/>
    <mergeCell ref="Z372:AC372"/>
    <mergeCell ref="H373:Y373"/>
    <mergeCell ref="Z373:AC373"/>
    <mergeCell ref="Z366:AC366"/>
    <mergeCell ref="Z367:AC367"/>
    <mergeCell ref="Z368:AC368"/>
    <mergeCell ref="A369:G370"/>
    <mergeCell ref="H369:Y369"/>
    <mergeCell ref="Z369:AC369"/>
    <mergeCell ref="H370:Y370"/>
    <mergeCell ref="Z370:AC370"/>
    <mergeCell ref="A361:A365"/>
    <mergeCell ref="B361:G362"/>
    <mergeCell ref="Z361:AC361"/>
    <mergeCell ref="Z362:AC362"/>
    <mergeCell ref="B363:G365"/>
    <mergeCell ref="H363:Y364"/>
    <mergeCell ref="Z363:AC365"/>
    <mergeCell ref="H365:Y365"/>
    <mergeCell ref="B358:G358"/>
    <mergeCell ref="H358:AC358"/>
    <mergeCell ref="B359:G359"/>
    <mergeCell ref="H359:AC359"/>
    <mergeCell ref="A360:N360"/>
    <mergeCell ref="O360:AC360"/>
    <mergeCell ref="B355:G355"/>
    <mergeCell ref="H355:AC355"/>
    <mergeCell ref="B356:G356"/>
    <mergeCell ref="H356:AC356"/>
    <mergeCell ref="B357:G357"/>
    <mergeCell ref="H357:AC357"/>
    <mergeCell ref="Y350:AC350"/>
    <mergeCell ref="H351:X351"/>
    <mergeCell ref="Y351:AC351"/>
    <mergeCell ref="A352:A359"/>
    <mergeCell ref="B352:G352"/>
    <mergeCell ref="H352:AC352"/>
    <mergeCell ref="B353:G353"/>
    <mergeCell ref="H353:AC353"/>
    <mergeCell ref="B354:G354"/>
    <mergeCell ref="H354:AC354"/>
    <mergeCell ref="B348:G348"/>
    <mergeCell ref="H348:AC348"/>
    <mergeCell ref="A349:G351"/>
    <mergeCell ref="H349:L349"/>
    <mergeCell ref="M349:R349"/>
    <mergeCell ref="S349:X349"/>
    <mergeCell ref="Y349:AC349"/>
    <mergeCell ref="H350:K350"/>
    <mergeCell ref="M350:R350"/>
    <mergeCell ref="S350:X350"/>
    <mergeCell ref="Z343:AC343"/>
    <mergeCell ref="Z344:AC344"/>
    <mergeCell ref="A345:A348"/>
    <mergeCell ref="B345:G345"/>
    <mergeCell ref="H345:AC345"/>
    <mergeCell ref="B346:G346"/>
    <mergeCell ref="H346:AC346"/>
    <mergeCell ref="B347:G347"/>
    <mergeCell ref="H347:Y347"/>
    <mergeCell ref="Z347:AC347"/>
    <mergeCell ref="C336:AC336"/>
    <mergeCell ref="R337:S337"/>
    <mergeCell ref="C338:AC338"/>
    <mergeCell ref="A340:AC340"/>
    <mergeCell ref="Z341:AC341"/>
    <mergeCell ref="Z342:AC342"/>
    <mergeCell ref="X331:Z332"/>
    <mergeCell ref="AA331:AA332"/>
    <mergeCell ref="AB331:AC332"/>
    <mergeCell ref="B334:AC334"/>
    <mergeCell ref="R335:S335"/>
    <mergeCell ref="Y335:Z335"/>
    <mergeCell ref="C331:D332"/>
    <mergeCell ref="E331:F332"/>
    <mergeCell ref="G331:H332"/>
    <mergeCell ref="I331:I332"/>
    <mergeCell ref="J331:Q332"/>
    <mergeCell ref="R331:W332"/>
    <mergeCell ref="V329:W329"/>
    <mergeCell ref="X329:Z330"/>
    <mergeCell ref="AA329:AA330"/>
    <mergeCell ref="AB329:AC330"/>
    <mergeCell ref="E330:F330"/>
    <mergeCell ref="G330:H330"/>
    <mergeCell ref="R330:T330"/>
    <mergeCell ref="V330:W330"/>
    <mergeCell ref="C328:D328"/>
    <mergeCell ref="E328:I328"/>
    <mergeCell ref="J328:Q328"/>
    <mergeCell ref="R328:W328"/>
    <mergeCell ref="X328:AC328"/>
    <mergeCell ref="C329:D330"/>
    <mergeCell ref="E329:F329"/>
    <mergeCell ref="G329:H329"/>
    <mergeCell ref="J329:Q330"/>
    <mergeCell ref="R329:T329"/>
    <mergeCell ref="X319:Z320"/>
    <mergeCell ref="AA319:AA320"/>
    <mergeCell ref="AB319:AC320"/>
    <mergeCell ref="D323:F323"/>
    <mergeCell ref="G323:I323"/>
    <mergeCell ref="D324:F324"/>
    <mergeCell ref="G324:H324"/>
    <mergeCell ref="J324:N324"/>
    <mergeCell ref="C319:D320"/>
    <mergeCell ref="E319:F320"/>
    <mergeCell ref="G319:H320"/>
    <mergeCell ref="I319:I320"/>
    <mergeCell ref="J319:Q320"/>
    <mergeCell ref="R319:W320"/>
    <mergeCell ref="X317:Z318"/>
    <mergeCell ref="AA317:AA318"/>
    <mergeCell ref="AB317:AC318"/>
    <mergeCell ref="E318:F318"/>
    <mergeCell ref="G318:H318"/>
    <mergeCell ref="R318:T318"/>
    <mergeCell ref="V318:W318"/>
    <mergeCell ref="C317:D318"/>
    <mergeCell ref="E317:F317"/>
    <mergeCell ref="G317:H317"/>
    <mergeCell ref="J317:Q318"/>
    <mergeCell ref="R317:T317"/>
    <mergeCell ref="V317:W317"/>
    <mergeCell ref="C316:D316"/>
    <mergeCell ref="E316:I316"/>
    <mergeCell ref="J316:Q316"/>
    <mergeCell ref="R316:W316"/>
    <mergeCell ref="X316:AC316"/>
    <mergeCell ref="C309:F310"/>
    <mergeCell ref="G309:O310"/>
    <mergeCell ref="P309:Q310"/>
    <mergeCell ref="R309:U310"/>
    <mergeCell ref="V309:V310"/>
    <mergeCell ref="W309:X310"/>
    <mergeCell ref="G307:I307"/>
    <mergeCell ref="J307:M307"/>
    <mergeCell ref="P307:Q308"/>
    <mergeCell ref="R307:U308"/>
    <mergeCell ref="V307:V308"/>
    <mergeCell ref="W307:X308"/>
    <mergeCell ref="G308:I308"/>
    <mergeCell ref="J308:M308"/>
    <mergeCell ref="Z300:AA300"/>
    <mergeCell ref="C301:AB301"/>
    <mergeCell ref="A303:AC303"/>
    <mergeCell ref="A304:A338"/>
    <mergeCell ref="B304:AC304"/>
    <mergeCell ref="B305:AC305"/>
    <mergeCell ref="C306:F306"/>
    <mergeCell ref="G306:O306"/>
    <mergeCell ref="P306:X306"/>
    <mergeCell ref="C307:F308"/>
    <mergeCell ref="C300:E300"/>
    <mergeCell ref="F300:G300"/>
    <mergeCell ref="I300:J300"/>
    <mergeCell ref="L300:N300"/>
    <mergeCell ref="P300:S300"/>
    <mergeCell ref="U300:X300"/>
    <mergeCell ref="Z298:AA298"/>
    <mergeCell ref="C299:E299"/>
    <mergeCell ref="F299:G299"/>
    <mergeCell ref="I299:J299"/>
    <mergeCell ref="L299:N299"/>
    <mergeCell ref="P299:S299"/>
    <mergeCell ref="U299:X299"/>
    <mergeCell ref="Z299:AA299"/>
    <mergeCell ref="C298:E298"/>
    <mergeCell ref="F298:G298"/>
    <mergeCell ref="I298:J298"/>
    <mergeCell ref="L298:N298"/>
    <mergeCell ref="P298:S298"/>
    <mergeCell ref="U298:X298"/>
    <mergeCell ref="B312:AC312"/>
    <mergeCell ref="J315:K315"/>
    <mergeCell ref="C295:AC295"/>
    <mergeCell ref="F297:H297"/>
    <mergeCell ref="I297:K297"/>
    <mergeCell ref="L297:O297"/>
    <mergeCell ref="P297:T297"/>
    <mergeCell ref="U297:Y297"/>
    <mergeCell ref="Z297:AB297"/>
    <mergeCell ref="B289:AC289"/>
    <mergeCell ref="C290:V290"/>
    <mergeCell ref="Y291:Z291"/>
    <mergeCell ref="C292:AC292"/>
    <mergeCell ref="C293:V293"/>
    <mergeCell ref="C294:W294"/>
    <mergeCell ref="Y294:Z294"/>
    <mergeCell ref="V286:W286"/>
    <mergeCell ref="C287:E287"/>
    <mergeCell ref="F287:G287"/>
    <mergeCell ref="H287:I287"/>
    <mergeCell ref="J287:K287"/>
    <mergeCell ref="L287:M287"/>
    <mergeCell ref="C285:D286"/>
    <mergeCell ref="E285:F285"/>
    <mergeCell ref="S285:T285"/>
    <mergeCell ref="V285:X285"/>
    <mergeCell ref="Z285:AC285"/>
    <mergeCell ref="E286:F286"/>
    <mergeCell ref="G286:H286"/>
    <mergeCell ref="I286:N286"/>
    <mergeCell ref="O286:Q286"/>
    <mergeCell ref="S286:T286"/>
    <mergeCell ref="AI283:AJ283"/>
    <mergeCell ref="G284:H284"/>
    <mergeCell ref="I284:J284"/>
    <mergeCell ref="K284:L284"/>
    <mergeCell ref="M284:N284"/>
    <mergeCell ref="O284:P284"/>
    <mergeCell ref="Q284:R284"/>
    <mergeCell ref="S281:T281"/>
    <mergeCell ref="V281:W281"/>
    <mergeCell ref="Z282:AC282"/>
    <mergeCell ref="C283:F284"/>
    <mergeCell ref="G283:N283"/>
    <mergeCell ref="O283:R283"/>
    <mergeCell ref="S283:U284"/>
    <mergeCell ref="V283:X284"/>
    <mergeCell ref="Z283:AC284"/>
    <mergeCell ref="K279:L280"/>
    <mergeCell ref="M279:N280"/>
    <mergeCell ref="O279:P280"/>
    <mergeCell ref="Q279:R280"/>
    <mergeCell ref="C281:D281"/>
    <mergeCell ref="E281:F281"/>
    <mergeCell ref="E275:AB275"/>
    <mergeCell ref="C276:AB277"/>
    <mergeCell ref="C278:F280"/>
    <mergeCell ref="G278:N278"/>
    <mergeCell ref="O278:R278"/>
    <mergeCell ref="S278:U280"/>
    <mergeCell ref="V278:X280"/>
    <mergeCell ref="Z278:AC281"/>
    <mergeCell ref="G279:H280"/>
    <mergeCell ref="I279:J280"/>
    <mergeCell ref="E269:I269"/>
    <mergeCell ref="T269:U270"/>
    <mergeCell ref="Y269:AC269"/>
    <mergeCell ref="B272:AB272"/>
    <mergeCell ref="C273:AB273"/>
    <mergeCell ref="E274:AB274"/>
    <mergeCell ref="E263:I265"/>
    <mergeCell ref="Y263:AC265"/>
    <mergeCell ref="M264:U268"/>
    <mergeCell ref="E266:I267"/>
    <mergeCell ref="Y266:AC267"/>
    <mergeCell ref="E268:I268"/>
    <mergeCell ref="Y268:AC268"/>
    <mergeCell ref="U259:V259"/>
    <mergeCell ref="C256:F256"/>
    <mergeCell ref="G256:H256"/>
    <mergeCell ref="I256:K256"/>
    <mergeCell ref="L256:M256"/>
    <mergeCell ref="N256:P256"/>
    <mergeCell ref="Q256:T256"/>
    <mergeCell ref="U254:V254"/>
    <mergeCell ref="C255:F255"/>
    <mergeCell ref="G255:H255"/>
    <mergeCell ref="I255:J255"/>
    <mergeCell ref="L255:M255"/>
    <mergeCell ref="N255:P255"/>
    <mergeCell ref="Q255:R255"/>
    <mergeCell ref="U255:V255"/>
    <mergeCell ref="C254:F254"/>
    <mergeCell ref="G254:H254"/>
    <mergeCell ref="I254:J254"/>
    <mergeCell ref="L254:M254"/>
    <mergeCell ref="N254:P254"/>
    <mergeCell ref="Q254:R254"/>
    <mergeCell ref="U252:V252"/>
    <mergeCell ref="C253:F253"/>
    <mergeCell ref="G253:H253"/>
    <mergeCell ref="I253:J253"/>
    <mergeCell ref="L253:M253"/>
    <mergeCell ref="N253:P253"/>
    <mergeCell ref="Q253:R253"/>
    <mergeCell ref="U253:V253"/>
    <mergeCell ref="C252:F252"/>
    <mergeCell ref="G252:H252"/>
    <mergeCell ref="I252:J252"/>
    <mergeCell ref="L252:M252"/>
    <mergeCell ref="N252:P252"/>
    <mergeCell ref="Q252:R252"/>
    <mergeCell ref="A246:AC246"/>
    <mergeCell ref="A247:AC247"/>
    <mergeCell ref="A248:AC248"/>
    <mergeCell ref="A249:A301"/>
    <mergeCell ref="B249:J249"/>
    <mergeCell ref="C250:F251"/>
    <mergeCell ref="G250:H251"/>
    <mergeCell ref="I250:M251"/>
    <mergeCell ref="N250:P251"/>
    <mergeCell ref="Q250:V251"/>
    <mergeCell ref="U256:V256"/>
    <mergeCell ref="C257:F258"/>
    <mergeCell ref="G257:M258"/>
    <mergeCell ref="N257:V258"/>
    <mergeCell ref="C259:F259"/>
    <mergeCell ref="G259:K259"/>
    <mergeCell ref="L259:M259"/>
    <mergeCell ref="N259:T259"/>
    <mergeCell ref="A244:AC245"/>
    <mergeCell ref="R242:R243"/>
    <mergeCell ref="S242:S243"/>
    <mergeCell ref="T242:T243"/>
    <mergeCell ref="U242:U243"/>
    <mergeCell ref="V242:V243"/>
    <mergeCell ref="W242:W243"/>
    <mergeCell ref="L242:L243"/>
    <mergeCell ref="M242:M243"/>
    <mergeCell ref="N242:N243"/>
    <mergeCell ref="O242:O243"/>
    <mergeCell ref="P242:P243"/>
    <mergeCell ref="Q242:Q243"/>
    <mergeCell ref="B242:C243"/>
    <mergeCell ref="D242:E243"/>
    <mergeCell ref="F242:G242"/>
    <mergeCell ref="H242:I243"/>
    <mergeCell ref="J242:J243"/>
    <mergeCell ref="K242:K243"/>
    <mergeCell ref="AA240:AC241"/>
    <mergeCell ref="F241:G241"/>
    <mergeCell ref="Q240:Q241"/>
    <mergeCell ref="R240:R241"/>
    <mergeCell ref="S240:S241"/>
    <mergeCell ref="T240:T241"/>
    <mergeCell ref="U240:U241"/>
    <mergeCell ref="V240:V241"/>
    <mergeCell ref="K240:K241"/>
    <mergeCell ref="L240:L241"/>
    <mergeCell ref="M240:M241"/>
    <mergeCell ref="N240:N241"/>
    <mergeCell ref="O240:O241"/>
    <mergeCell ref="P240:P241"/>
    <mergeCell ref="X242:X243"/>
    <mergeCell ref="Y242:Y243"/>
    <mergeCell ref="Z242:Z243"/>
    <mergeCell ref="AA242:AC243"/>
    <mergeCell ref="F243:G243"/>
    <mergeCell ref="X238:X239"/>
    <mergeCell ref="Y238:Y239"/>
    <mergeCell ref="Z238:Z239"/>
    <mergeCell ref="AA238:AC239"/>
    <mergeCell ref="F239:G239"/>
    <mergeCell ref="B240:C241"/>
    <mergeCell ref="D240:E241"/>
    <mergeCell ref="F240:G240"/>
    <mergeCell ref="H240:I241"/>
    <mergeCell ref="J240:J241"/>
    <mergeCell ref="R238:R239"/>
    <mergeCell ref="S238:S239"/>
    <mergeCell ref="T238:T239"/>
    <mergeCell ref="U238:U239"/>
    <mergeCell ref="V238:V239"/>
    <mergeCell ref="W238:W239"/>
    <mergeCell ref="L238:L239"/>
    <mergeCell ref="M238:M239"/>
    <mergeCell ref="N238:N239"/>
    <mergeCell ref="O238:O239"/>
    <mergeCell ref="P238:P239"/>
    <mergeCell ref="Q238:Q239"/>
    <mergeCell ref="B238:C239"/>
    <mergeCell ref="D238:E239"/>
    <mergeCell ref="F238:G238"/>
    <mergeCell ref="H238:I239"/>
    <mergeCell ref="J238:J239"/>
    <mergeCell ref="K238:K239"/>
    <mergeCell ref="W240:W241"/>
    <mergeCell ref="X240:X241"/>
    <mergeCell ref="Y240:Y241"/>
    <mergeCell ref="Z240:Z241"/>
    <mergeCell ref="X236:X237"/>
    <mergeCell ref="Y236:Y237"/>
    <mergeCell ref="Z236:Z237"/>
    <mergeCell ref="AA236:AC237"/>
    <mergeCell ref="F237:G237"/>
    <mergeCell ref="Q236:Q237"/>
    <mergeCell ref="R236:R237"/>
    <mergeCell ref="S236:S237"/>
    <mergeCell ref="T236:T237"/>
    <mergeCell ref="U236:U237"/>
    <mergeCell ref="V236:V237"/>
    <mergeCell ref="K236:K237"/>
    <mergeCell ref="L236:L237"/>
    <mergeCell ref="M236:M237"/>
    <mergeCell ref="N236:N237"/>
    <mergeCell ref="O236:O237"/>
    <mergeCell ref="P236:P237"/>
    <mergeCell ref="B236:C237"/>
    <mergeCell ref="D236:E237"/>
    <mergeCell ref="F236:G236"/>
    <mergeCell ref="H236:I237"/>
    <mergeCell ref="J236:J237"/>
    <mergeCell ref="R234:R235"/>
    <mergeCell ref="S234:S235"/>
    <mergeCell ref="T234:T235"/>
    <mergeCell ref="U234:U235"/>
    <mergeCell ref="V234:V235"/>
    <mergeCell ref="W234:W235"/>
    <mergeCell ref="L234:L235"/>
    <mergeCell ref="M234:M235"/>
    <mergeCell ref="N234:N235"/>
    <mergeCell ref="O234:O235"/>
    <mergeCell ref="P234:P235"/>
    <mergeCell ref="Q234:Q235"/>
    <mergeCell ref="B234:C235"/>
    <mergeCell ref="D234:E235"/>
    <mergeCell ref="F234:G234"/>
    <mergeCell ref="H234:I235"/>
    <mergeCell ref="J234:J235"/>
    <mergeCell ref="K234:K235"/>
    <mergeCell ref="W236:W237"/>
    <mergeCell ref="AA232:AC233"/>
    <mergeCell ref="F233:G233"/>
    <mergeCell ref="Q232:Q233"/>
    <mergeCell ref="R232:R233"/>
    <mergeCell ref="S232:S233"/>
    <mergeCell ref="T232:T233"/>
    <mergeCell ref="U232:U233"/>
    <mergeCell ref="V232:V233"/>
    <mergeCell ref="K232:K233"/>
    <mergeCell ref="L232:L233"/>
    <mergeCell ref="M232:M233"/>
    <mergeCell ref="N232:N233"/>
    <mergeCell ref="O232:O233"/>
    <mergeCell ref="P232:P233"/>
    <mergeCell ref="X234:X235"/>
    <mergeCell ref="Y234:Y235"/>
    <mergeCell ref="Z234:Z235"/>
    <mergeCell ref="AA234:AC235"/>
    <mergeCell ref="F235:G235"/>
    <mergeCell ref="X230:X231"/>
    <mergeCell ref="Y230:Y231"/>
    <mergeCell ref="Z230:Z231"/>
    <mergeCell ref="AA230:AC231"/>
    <mergeCell ref="F231:G231"/>
    <mergeCell ref="B232:C233"/>
    <mergeCell ref="D232:E233"/>
    <mergeCell ref="F232:G232"/>
    <mergeCell ref="H232:I233"/>
    <mergeCell ref="J232:J233"/>
    <mergeCell ref="R230:R231"/>
    <mergeCell ref="S230:S231"/>
    <mergeCell ref="T230:T231"/>
    <mergeCell ref="U230:U231"/>
    <mergeCell ref="V230:V231"/>
    <mergeCell ref="W230:W231"/>
    <mergeCell ref="L230:L231"/>
    <mergeCell ref="M230:M231"/>
    <mergeCell ref="N230:N231"/>
    <mergeCell ref="O230:O231"/>
    <mergeCell ref="P230:P231"/>
    <mergeCell ref="Q230:Q231"/>
    <mergeCell ref="B230:C231"/>
    <mergeCell ref="D230:E231"/>
    <mergeCell ref="F230:G230"/>
    <mergeCell ref="H230:I231"/>
    <mergeCell ref="J230:J231"/>
    <mergeCell ref="K230:K231"/>
    <mergeCell ref="W232:W233"/>
    <mergeCell ref="X232:X233"/>
    <mergeCell ref="Y232:Y233"/>
    <mergeCell ref="Z232:Z233"/>
    <mergeCell ref="X228:X229"/>
    <mergeCell ref="Y228:Y229"/>
    <mergeCell ref="Z228:Z229"/>
    <mergeCell ref="AA228:AC229"/>
    <mergeCell ref="F229:G229"/>
    <mergeCell ref="Q228:Q229"/>
    <mergeCell ref="R228:R229"/>
    <mergeCell ref="S228:S229"/>
    <mergeCell ref="T228:T229"/>
    <mergeCell ref="U228:U229"/>
    <mergeCell ref="V228:V229"/>
    <mergeCell ref="K228:K229"/>
    <mergeCell ref="L228:L229"/>
    <mergeCell ref="M228:M229"/>
    <mergeCell ref="N228:N229"/>
    <mergeCell ref="O228:O229"/>
    <mergeCell ref="P228:P229"/>
    <mergeCell ref="B228:C229"/>
    <mergeCell ref="D228:E229"/>
    <mergeCell ref="F228:G228"/>
    <mergeCell ref="H228:I229"/>
    <mergeCell ref="J228:J229"/>
    <mergeCell ref="R226:R227"/>
    <mergeCell ref="S226:S227"/>
    <mergeCell ref="T226:T227"/>
    <mergeCell ref="U226:U227"/>
    <mergeCell ref="V226:V227"/>
    <mergeCell ref="W226:W227"/>
    <mergeCell ref="L226:L227"/>
    <mergeCell ref="M226:M227"/>
    <mergeCell ref="N226:N227"/>
    <mergeCell ref="O226:O227"/>
    <mergeCell ref="P226:P227"/>
    <mergeCell ref="Q226:Q227"/>
    <mergeCell ref="B226:C227"/>
    <mergeCell ref="D226:E227"/>
    <mergeCell ref="F226:G226"/>
    <mergeCell ref="H226:I227"/>
    <mergeCell ref="J226:J227"/>
    <mergeCell ref="K226:K227"/>
    <mergeCell ref="W228:W229"/>
    <mergeCell ref="AA224:AC225"/>
    <mergeCell ref="F225:G225"/>
    <mergeCell ref="Q224:Q225"/>
    <mergeCell ref="R224:R225"/>
    <mergeCell ref="S224:S225"/>
    <mergeCell ref="T224:T225"/>
    <mergeCell ref="U224:U225"/>
    <mergeCell ref="V224:V225"/>
    <mergeCell ref="K224:K225"/>
    <mergeCell ref="L224:L225"/>
    <mergeCell ref="M224:M225"/>
    <mergeCell ref="N224:N225"/>
    <mergeCell ref="O224:O225"/>
    <mergeCell ref="P224:P225"/>
    <mergeCell ref="X226:X227"/>
    <mergeCell ref="Y226:Y227"/>
    <mergeCell ref="Z226:Z227"/>
    <mergeCell ref="AA226:AC227"/>
    <mergeCell ref="F227:G227"/>
    <mergeCell ref="X222:X223"/>
    <mergeCell ref="Y222:Y223"/>
    <mergeCell ref="Z222:Z223"/>
    <mergeCell ref="AA222:AC223"/>
    <mergeCell ref="F223:G223"/>
    <mergeCell ref="B224:C225"/>
    <mergeCell ref="D224:E225"/>
    <mergeCell ref="F224:G224"/>
    <mergeCell ref="H224:I225"/>
    <mergeCell ref="J224:J225"/>
    <mergeCell ref="R222:R223"/>
    <mergeCell ref="S222:S223"/>
    <mergeCell ref="T222:T223"/>
    <mergeCell ref="U222:U223"/>
    <mergeCell ref="V222:V223"/>
    <mergeCell ref="W222:W223"/>
    <mergeCell ref="L222:L223"/>
    <mergeCell ref="M222:M223"/>
    <mergeCell ref="N222:N223"/>
    <mergeCell ref="O222:O223"/>
    <mergeCell ref="P222:P223"/>
    <mergeCell ref="Q222:Q223"/>
    <mergeCell ref="B222:C223"/>
    <mergeCell ref="D222:E223"/>
    <mergeCell ref="F222:G222"/>
    <mergeCell ref="H222:I223"/>
    <mergeCell ref="J222:J223"/>
    <mergeCell ref="K222:K223"/>
    <mergeCell ref="W224:W225"/>
    <mergeCell ref="X224:X225"/>
    <mergeCell ref="Y224:Y225"/>
    <mergeCell ref="Z224:Z225"/>
    <mergeCell ref="X220:X221"/>
    <mergeCell ref="Y220:Y221"/>
    <mergeCell ref="Z220:Z221"/>
    <mergeCell ref="AA220:AC221"/>
    <mergeCell ref="F221:G221"/>
    <mergeCell ref="Q220:Q221"/>
    <mergeCell ref="R220:R221"/>
    <mergeCell ref="S220:S221"/>
    <mergeCell ref="T220:T221"/>
    <mergeCell ref="U220:U221"/>
    <mergeCell ref="V220:V221"/>
    <mergeCell ref="K220:K221"/>
    <mergeCell ref="L220:L221"/>
    <mergeCell ref="M220:M221"/>
    <mergeCell ref="N220:N221"/>
    <mergeCell ref="O220:O221"/>
    <mergeCell ref="P220:P221"/>
    <mergeCell ref="B220:C221"/>
    <mergeCell ref="D220:E221"/>
    <mergeCell ref="F220:G220"/>
    <mergeCell ref="H220:I221"/>
    <mergeCell ref="J220:J221"/>
    <mergeCell ref="R218:R219"/>
    <mergeCell ref="S218:S219"/>
    <mergeCell ref="T218:T219"/>
    <mergeCell ref="U218:U219"/>
    <mergeCell ref="V218:V219"/>
    <mergeCell ref="W218:W219"/>
    <mergeCell ref="L218:L219"/>
    <mergeCell ref="M218:M219"/>
    <mergeCell ref="N218:N219"/>
    <mergeCell ref="O218:O219"/>
    <mergeCell ref="P218:P219"/>
    <mergeCell ref="Q218:Q219"/>
    <mergeCell ref="B218:C219"/>
    <mergeCell ref="D218:E219"/>
    <mergeCell ref="F218:G218"/>
    <mergeCell ref="H218:I219"/>
    <mergeCell ref="J218:J219"/>
    <mergeCell ref="K218:K219"/>
    <mergeCell ref="W220:W221"/>
    <mergeCell ref="AA216:AC217"/>
    <mergeCell ref="F217:G217"/>
    <mergeCell ref="Q216:Q217"/>
    <mergeCell ref="R216:R217"/>
    <mergeCell ref="S216:S217"/>
    <mergeCell ref="T216:T217"/>
    <mergeCell ref="U216:U217"/>
    <mergeCell ref="V216:V217"/>
    <mergeCell ref="K216:K217"/>
    <mergeCell ref="L216:L217"/>
    <mergeCell ref="M216:M217"/>
    <mergeCell ref="N216:N217"/>
    <mergeCell ref="O216:O217"/>
    <mergeCell ref="P216:P217"/>
    <mergeCell ref="X218:X219"/>
    <mergeCell ref="Y218:Y219"/>
    <mergeCell ref="Z218:Z219"/>
    <mergeCell ref="AA218:AC219"/>
    <mergeCell ref="F219:G219"/>
    <mergeCell ref="X214:X215"/>
    <mergeCell ref="Y214:Y215"/>
    <mergeCell ref="Z214:Z215"/>
    <mergeCell ref="AA214:AC215"/>
    <mergeCell ref="F215:G215"/>
    <mergeCell ref="B216:C217"/>
    <mergeCell ref="D216:E217"/>
    <mergeCell ref="F216:G216"/>
    <mergeCell ref="H216:I217"/>
    <mergeCell ref="J216:J217"/>
    <mergeCell ref="R214:R215"/>
    <mergeCell ref="S214:S215"/>
    <mergeCell ref="T214:T215"/>
    <mergeCell ref="U214:U215"/>
    <mergeCell ref="V214:V215"/>
    <mergeCell ref="W214:W215"/>
    <mergeCell ref="L214:L215"/>
    <mergeCell ref="M214:M215"/>
    <mergeCell ref="N214:N215"/>
    <mergeCell ref="O214:O215"/>
    <mergeCell ref="P214:P215"/>
    <mergeCell ref="Q214:Q215"/>
    <mergeCell ref="B214:C215"/>
    <mergeCell ref="D214:E215"/>
    <mergeCell ref="F214:G214"/>
    <mergeCell ref="H214:I215"/>
    <mergeCell ref="J214:J215"/>
    <mergeCell ref="K214:K215"/>
    <mergeCell ref="W216:W217"/>
    <mergeCell ref="X216:X217"/>
    <mergeCell ref="Y216:Y217"/>
    <mergeCell ref="Z216:Z217"/>
    <mergeCell ref="X212:X213"/>
    <mergeCell ref="Y212:Y213"/>
    <mergeCell ref="Z212:Z213"/>
    <mergeCell ref="AA212:AC213"/>
    <mergeCell ref="F213:G213"/>
    <mergeCell ref="Q212:Q213"/>
    <mergeCell ref="R212:R213"/>
    <mergeCell ref="S212:S213"/>
    <mergeCell ref="T212:T213"/>
    <mergeCell ref="U212:U213"/>
    <mergeCell ref="V212:V213"/>
    <mergeCell ref="K212:K213"/>
    <mergeCell ref="L212:L213"/>
    <mergeCell ref="M212:M213"/>
    <mergeCell ref="N212:N213"/>
    <mergeCell ref="O212:O213"/>
    <mergeCell ref="P212:P213"/>
    <mergeCell ref="B212:C213"/>
    <mergeCell ref="D212:E213"/>
    <mergeCell ref="F212:G212"/>
    <mergeCell ref="H212:I213"/>
    <mergeCell ref="J212:J213"/>
    <mergeCell ref="R210:R211"/>
    <mergeCell ref="S210:S211"/>
    <mergeCell ref="T210:T211"/>
    <mergeCell ref="U210:U211"/>
    <mergeCell ref="V210:V211"/>
    <mergeCell ref="W210:W211"/>
    <mergeCell ref="L210:L211"/>
    <mergeCell ref="M210:M211"/>
    <mergeCell ref="N210:N211"/>
    <mergeCell ref="O210:O211"/>
    <mergeCell ref="P210:P211"/>
    <mergeCell ref="Q210:Q211"/>
    <mergeCell ref="B210:C211"/>
    <mergeCell ref="D210:E211"/>
    <mergeCell ref="F210:G210"/>
    <mergeCell ref="H210:I211"/>
    <mergeCell ref="J210:J211"/>
    <mergeCell ref="K210:K211"/>
    <mergeCell ref="W212:W213"/>
    <mergeCell ref="AA208:AC209"/>
    <mergeCell ref="F209:G209"/>
    <mergeCell ref="Q208:Q209"/>
    <mergeCell ref="R208:R209"/>
    <mergeCell ref="S208:S209"/>
    <mergeCell ref="T208:T209"/>
    <mergeCell ref="U208:U209"/>
    <mergeCell ref="V208:V209"/>
    <mergeCell ref="K208:K209"/>
    <mergeCell ref="L208:L209"/>
    <mergeCell ref="M208:M209"/>
    <mergeCell ref="N208:N209"/>
    <mergeCell ref="O208:O209"/>
    <mergeCell ref="P208:P209"/>
    <mergeCell ref="X210:X211"/>
    <mergeCell ref="Y210:Y211"/>
    <mergeCell ref="Z210:Z211"/>
    <mergeCell ref="AA210:AC211"/>
    <mergeCell ref="F211:G211"/>
    <mergeCell ref="X206:X207"/>
    <mergeCell ref="Y206:Y207"/>
    <mergeCell ref="Z206:Z207"/>
    <mergeCell ref="AA206:AC207"/>
    <mergeCell ref="F207:G207"/>
    <mergeCell ref="B208:C209"/>
    <mergeCell ref="D208:E209"/>
    <mergeCell ref="F208:G208"/>
    <mergeCell ref="H208:I209"/>
    <mergeCell ref="J208:J209"/>
    <mergeCell ref="R206:R207"/>
    <mergeCell ref="S206:S207"/>
    <mergeCell ref="T206:T207"/>
    <mergeCell ref="U206:U207"/>
    <mergeCell ref="V206:V207"/>
    <mergeCell ref="W206:W207"/>
    <mergeCell ref="L206:L207"/>
    <mergeCell ref="M206:M207"/>
    <mergeCell ref="N206:N207"/>
    <mergeCell ref="O206:O207"/>
    <mergeCell ref="P206:P207"/>
    <mergeCell ref="Q206:Q207"/>
    <mergeCell ref="B206:C207"/>
    <mergeCell ref="D206:E207"/>
    <mergeCell ref="F206:G206"/>
    <mergeCell ref="H206:I207"/>
    <mergeCell ref="J206:J207"/>
    <mergeCell ref="K206:K207"/>
    <mergeCell ref="W208:W209"/>
    <mergeCell ref="X208:X209"/>
    <mergeCell ref="Y208:Y209"/>
    <mergeCell ref="Z208:Z209"/>
    <mergeCell ref="X204:X205"/>
    <mergeCell ref="Y204:Y205"/>
    <mergeCell ref="Z204:Z205"/>
    <mergeCell ref="AA204:AC205"/>
    <mergeCell ref="F205:G205"/>
    <mergeCell ref="Q204:Q205"/>
    <mergeCell ref="R204:R205"/>
    <mergeCell ref="S204:S205"/>
    <mergeCell ref="T204:T205"/>
    <mergeCell ref="U204:U205"/>
    <mergeCell ref="V204:V205"/>
    <mergeCell ref="K204:K205"/>
    <mergeCell ref="L204:L205"/>
    <mergeCell ref="M204:M205"/>
    <mergeCell ref="N204:N205"/>
    <mergeCell ref="O204:O205"/>
    <mergeCell ref="P204:P205"/>
    <mergeCell ref="B204:C205"/>
    <mergeCell ref="D204:E205"/>
    <mergeCell ref="F204:G204"/>
    <mergeCell ref="H204:I205"/>
    <mergeCell ref="J204:J205"/>
    <mergeCell ref="R202:R203"/>
    <mergeCell ref="S202:S203"/>
    <mergeCell ref="T202:T203"/>
    <mergeCell ref="U202:U203"/>
    <mergeCell ref="V202:V203"/>
    <mergeCell ref="W202:W203"/>
    <mergeCell ref="L202:L203"/>
    <mergeCell ref="M202:M203"/>
    <mergeCell ref="N202:N203"/>
    <mergeCell ref="O202:O203"/>
    <mergeCell ref="P202:P203"/>
    <mergeCell ref="Q202:Q203"/>
    <mergeCell ref="B202:C203"/>
    <mergeCell ref="D202:E203"/>
    <mergeCell ref="F202:G202"/>
    <mergeCell ref="H202:I203"/>
    <mergeCell ref="J202:J203"/>
    <mergeCell ref="K202:K203"/>
    <mergeCell ref="W204:W205"/>
    <mergeCell ref="AA200:AC201"/>
    <mergeCell ref="F201:G201"/>
    <mergeCell ref="Q200:Q201"/>
    <mergeCell ref="R200:R201"/>
    <mergeCell ref="S200:S201"/>
    <mergeCell ref="T200:T201"/>
    <mergeCell ref="U200:U201"/>
    <mergeCell ref="V200:V201"/>
    <mergeCell ref="K200:K201"/>
    <mergeCell ref="L200:L201"/>
    <mergeCell ref="M200:M201"/>
    <mergeCell ref="N200:N201"/>
    <mergeCell ref="O200:O201"/>
    <mergeCell ref="P200:P201"/>
    <mergeCell ref="X202:X203"/>
    <mergeCell ref="Y202:Y203"/>
    <mergeCell ref="Z202:Z203"/>
    <mergeCell ref="AA202:AC203"/>
    <mergeCell ref="F203:G203"/>
    <mergeCell ref="X198:X199"/>
    <mergeCell ref="Y198:Y199"/>
    <mergeCell ref="Z198:Z199"/>
    <mergeCell ref="AA198:AC199"/>
    <mergeCell ref="F199:G199"/>
    <mergeCell ref="B200:C201"/>
    <mergeCell ref="D200:E201"/>
    <mergeCell ref="F200:G200"/>
    <mergeCell ref="H200:I201"/>
    <mergeCell ref="J200:J201"/>
    <mergeCell ref="R198:R199"/>
    <mergeCell ref="S198:S199"/>
    <mergeCell ref="T198:T199"/>
    <mergeCell ref="U198:U199"/>
    <mergeCell ref="V198:V199"/>
    <mergeCell ref="W198:W199"/>
    <mergeCell ref="L198:L199"/>
    <mergeCell ref="M198:M199"/>
    <mergeCell ref="N198:N199"/>
    <mergeCell ref="O198:O199"/>
    <mergeCell ref="P198:P199"/>
    <mergeCell ref="Q198:Q199"/>
    <mergeCell ref="B198:C199"/>
    <mergeCell ref="D198:E199"/>
    <mergeCell ref="F198:G198"/>
    <mergeCell ref="H198:I199"/>
    <mergeCell ref="J198:J199"/>
    <mergeCell ref="K198:K199"/>
    <mergeCell ref="W200:W201"/>
    <mergeCell ref="X200:X201"/>
    <mergeCell ref="Y200:Y201"/>
    <mergeCell ref="Z200:Z201"/>
    <mergeCell ref="X196:X197"/>
    <mergeCell ref="Y196:Y197"/>
    <mergeCell ref="Z196:Z197"/>
    <mergeCell ref="AA196:AC197"/>
    <mergeCell ref="F197:G197"/>
    <mergeCell ref="Q196:Q197"/>
    <mergeCell ref="R196:R197"/>
    <mergeCell ref="S196:S197"/>
    <mergeCell ref="T196:T197"/>
    <mergeCell ref="U196:U197"/>
    <mergeCell ref="V196:V197"/>
    <mergeCell ref="K196:K197"/>
    <mergeCell ref="L196:L197"/>
    <mergeCell ref="M196:M197"/>
    <mergeCell ref="N196:N197"/>
    <mergeCell ref="O196:O197"/>
    <mergeCell ref="P196:P197"/>
    <mergeCell ref="B196:C197"/>
    <mergeCell ref="D196:E197"/>
    <mergeCell ref="F196:G196"/>
    <mergeCell ref="H196:I197"/>
    <mergeCell ref="J196:J197"/>
    <mergeCell ref="R194:R195"/>
    <mergeCell ref="S194:S195"/>
    <mergeCell ref="T194:T195"/>
    <mergeCell ref="U194:U195"/>
    <mergeCell ref="V194:V195"/>
    <mergeCell ref="W194:W195"/>
    <mergeCell ref="L194:L195"/>
    <mergeCell ref="M194:M195"/>
    <mergeCell ref="N194:N195"/>
    <mergeCell ref="O194:O195"/>
    <mergeCell ref="P194:P195"/>
    <mergeCell ref="Q194:Q195"/>
    <mergeCell ref="B194:C195"/>
    <mergeCell ref="D194:E195"/>
    <mergeCell ref="F194:G194"/>
    <mergeCell ref="H194:I195"/>
    <mergeCell ref="J194:J195"/>
    <mergeCell ref="K194:K195"/>
    <mergeCell ref="W196:W197"/>
    <mergeCell ref="AA192:AC193"/>
    <mergeCell ref="F193:G193"/>
    <mergeCell ref="Q192:Q193"/>
    <mergeCell ref="R192:R193"/>
    <mergeCell ref="S192:S193"/>
    <mergeCell ref="T192:T193"/>
    <mergeCell ref="U192:U193"/>
    <mergeCell ref="V192:V193"/>
    <mergeCell ref="K192:K193"/>
    <mergeCell ref="L192:L193"/>
    <mergeCell ref="M192:M193"/>
    <mergeCell ref="N192:N193"/>
    <mergeCell ref="O192:O193"/>
    <mergeCell ref="P192:P193"/>
    <mergeCell ref="X194:X195"/>
    <mergeCell ref="Y194:Y195"/>
    <mergeCell ref="Z194:Z195"/>
    <mergeCell ref="AA194:AC195"/>
    <mergeCell ref="F195:G195"/>
    <mergeCell ref="X190:X191"/>
    <mergeCell ref="Y190:Y191"/>
    <mergeCell ref="Z190:Z191"/>
    <mergeCell ref="AA190:AC191"/>
    <mergeCell ref="F191:G191"/>
    <mergeCell ref="B192:C193"/>
    <mergeCell ref="D192:E193"/>
    <mergeCell ref="F192:G192"/>
    <mergeCell ref="H192:I193"/>
    <mergeCell ref="J192:J193"/>
    <mergeCell ref="R190:R191"/>
    <mergeCell ref="S190:S191"/>
    <mergeCell ref="T190:T191"/>
    <mergeCell ref="U190:U191"/>
    <mergeCell ref="V190:V191"/>
    <mergeCell ref="W190:W191"/>
    <mergeCell ref="L190:L191"/>
    <mergeCell ref="M190:M191"/>
    <mergeCell ref="N190:N191"/>
    <mergeCell ref="O190:O191"/>
    <mergeCell ref="P190:P191"/>
    <mergeCell ref="Q190:Q191"/>
    <mergeCell ref="B190:C191"/>
    <mergeCell ref="D190:E191"/>
    <mergeCell ref="F190:G190"/>
    <mergeCell ref="H190:I191"/>
    <mergeCell ref="J190:J191"/>
    <mergeCell ref="K190:K191"/>
    <mergeCell ref="W192:W193"/>
    <mergeCell ref="X192:X193"/>
    <mergeCell ref="Y192:Y193"/>
    <mergeCell ref="Z192:Z193"/>
    <mergeCell ref="X188:X189"/>
    <mergeCell ref="Y188:Y189"/>
    <mergeCell ref="Z188:Z189"/>
    <mergeCell ref="AA188:AC189"/>
    <mergeCell ref="F189:G189"/>
    <mergeCell ref="Q188:Q189"/>
    <mergeCell ref="R188:R189"/>
    <mergeCell ref="S188:S189"/>
    <mergeCell ref="T188:T189"/>
    <mergeCell ref="U188:U189"/>
    <mergeCell ref="V188:V189"/>
    <mergeCell ref="K188:K189"/>
    <mergeCell ref="L188:L189"/>
    <mergeCell ref="M188:M189"/>
    <mergeCell ref="N188:N189"/>
    <mergeCell ref="O188:O189"/>
    <mergeCell ref="P188:P189"/>
    <mergeCell ref="B188:C189"/>
    <mergeCell ref="D188:E189"/>
    <mergeCell ref="F188:G188"/>
    <mergeCell ref="H188:I189"/>
    <mergeCell ref="J188:J189"/>
    <mergeCell ref="R186:R187"/>
    <mergeCell ref="S186:S187"/>
    <mergeCell ref="T186:T187"/>
    <mergeCell ref="U186:U187"/>
    <mergeCell ref="V186:V187"/>
    <mergeCell ref="W186:W187"/>
    <mergeCell ref="L186:L187"/>
    <mergeCell ref="M186:M187"/>
    <mergeCell ref="N186:N187"/>
    <mergeCell ref="O186:O187"/>
    <mergeCell ref="P186:P187"/>
    <mergeCell ref="Q186:Q187"/>
    <mergeCell ref="B186:C187"/>
    <mergeCell ref="D186:E187"/>
    <mergeCell ref="F186:G186"/>
    <mergeCell ref="H186:I187"/>
    <mergeCell ref="J186:J187"/>
    <mergeCell ref="K186:K187"/>
    <mergeCell ref="W188:W189"/>
    <mergeCell ref="Z184:Z185"/>
    <mergeCell ref="AA184:AC185"/>
    <mergeCell ref="F185:G185"/>
    <mergeCell ref="Q184:Q185"/>
    <mergeCell ref="R184:R185"/>
    <mergeCell ref="S184:S185"/>
    <mergeCell ref="T184:T185"/>
    <mergeCell ref="U184:U185"/>
    <mergeCell ref="V184:V185"/>
    <mergeCell ref="K184:K185"/>
    <mergeCell ref="L184:L185"/>
    <mergeCell ref="M184:M185"/>
    <mergeCell ref="N184:N185"/>
    <mergeCell ref="O184:O185"/>
    <mergeCell ref="P184:P185"/>
    <mergeCell ref="X186:X187"/>
    <mergeCell ref="Y186:Y187"/>
    <mergeCell ref="Z186:Z187"/>
    <mergeCell ref="AA186:AC187"/>
    <mergeCell ref="F187:G187"/>
    <mergeCell ref="X180:X181"/>
    <mergeCell ref="M180:M181"/>
    <mergeCell ref="N180:N181"/>
    <mergeCell ref="O180:O181"/>
    <mergeCell ref="P180:P181"/>
    <mergeCell ref="Q180:Q181"/>
    <mergeCell ref="R180:R181"/>
    <mergeCell ref="X182:X183"/>
    <mergeCell ref="Y182:Y183"/>
    <mergeCell ref="Z182:Z183"/>
    <mergeCell ref="AA182:AC183"/>
    <mergeCell ref="F183:G183"/>
    <mergeCell ref="B184:C185"/>
    <mergeCell ref="D184:E185"/>
    <mergeCell ref="F184:G184"/>
    <mergeCell ref="H184:I185"/>
    <mergeCell ref="J184:J185"/>
    <mergeCell ref="R182:R183"/>
    <mergeCell ref="S182:S183"/>
    <mergeCell ref="T182:T183"/>
    <mergeCell ref="U182:U183"/>
    <mergeCell ref="V182:V183"/>
    <mergeCell ref="W182:W183"/>
    <mergeCell ref="L182:L183"/>
    <mergeCell ref="M182:M183"/>
    <mergeCell ref="N182:N183"/>
    <mergeCell ref="O182:O183"/>
    <mergeCell ref="P182:P183"/>
    <mergeCell ref="Q182:Q183"/>
    <mergeCell ref="W184:W185"/>
    <mergeCell ref="X184:X185"/>
    <mergeCell ref="Y184:Y185"/>
    <mergeCell ref="B180:C181"/>
    <mergeCell ref="D180:E181"/>
    <mergeCell ref="F180:G180"/>
    <mergeCell ref="H180:I181"/>
    <mergeCell ref="J180:J181"/>
    <mergeCell ref="K180:K181"/>
    <mergeCell ref="L180:L181"/>
    <mergeCell ref="A167:AC168"/>
    <mergeCell ref="A170:AC171"/>
    <mergeCell ref="A172:AC172"/>
    <mergeCell ref="A173:AC174"/>
    <mergeCell ref="A175:AC175"/>
    <mergeCell ref="A177:A243"/>
    <mergeCell ref="B177:C179"/>
    <mergeCell ref="D177:E179"/>
    <mergeCell ref="F177:G179"/>
    <mergeCell ref="H177:I179"/>
    <mergeCell ref="Y180:Y181"/>
    <mergeCell ref="Z180:Z181"/>
    <mergeCell ref="AA180:AC181"/>
    <mergeCell ref="F181:G181"/>
    <mergeCell ref="B182:C183"/>
    <mergeCell ref="D182:E183"/>
    <mergeCell ref="F182:G182"/>
    <mergeCell ref="H182:I183"/>
    <mergeCell ref="J182:J183"/>
    <mergeCell ref="K182:K183"/>
    <mergeCell ref="S180:S181"/>
    <mergeCell ref="T180:T181"/>
    <mergeCell ref="U180:U181"/>
    <mergeCell ref="V180:V181"/>
    <mergeCell ref="W180:W181"/>
    <mergeCell ref="AA165:AC166"/>
    <mergeCell ref="F166:G166"/>
    <mergeCell ref="Q165:Q166"/>
    <mergeCell ref="R165:R166"/>
    <mergeCell ref="S165:S166"/>
    <mergeCell ref="T165:T166"/>
    <mergeCell ref="U165:U166"/>
    <mergeCell ref="V165:V166"/>
    <mergeCell ref="K165:K166"/>
    <mergeCell ref="L165:L166"/>
    <mergeCell ref="M165:M166"/>
    <mergeCell ref="N165:N166"/>
    <mergeCell ref="O165:O166"/>
    <mergeCell ref="P165:P166"/>
    <mergeCell ref="J177:K179"/>
    <mergeCell ref="L177:O179"/>
    <mergeCell ref="P177:AC179"/>
    <mergeCell ref="X163:X164"/>
    <mergeCell ref="Y163:Y164"/>
    <mergeCell ref="Z163:Z164"/>
    <mergeCell ref="AA163:AC164"/>
    <mergeCell ref="F164:G164"/>
    <mergeCell ref="B165:C166"/>
    <mergeCell ref="D165:E166"/>
    <mergeCell ref="F165:G165"/>
    <mergeCell ref="H165:I166"/>
    <mergeCell ref="J165:J166"/>
    <mergeCell ref="R163:R164"/>
    <mergeCell ref="S163:S164"/>
    <mergeCell ref="T163:T164"/>
    <mergeCell ref="U163:U164"/>
    <mergeCell ref="V163:V164"/>
    <mergeCell ref="W163:W164"/>
    <mergeCell ref="L163:L164"/>
    <mergeCell ref="M163:M164"/>
    <mergeCell ref="N163:N164"/>
    <mergeCell ref="O163:O164"/>
    <mergeCell ref="P163:P164"/>
    <mergeCell ref="Q163:Q164"/>
    <mergeCell ref="B163:C164"/>
    <mergeCell ref="D163:E164"/>
    <mergeCell ref="F163:G163"/>
    <mergeCell ref="H163:I164"/>
    <mergeCell ref="J163:J164"/>
    <mergeCell ref="K163:K164"/>
    <mergeCell ref="W165:W166"/>
    <mergeCell ref="X165:X166"/>
    <mergeCell ref="Y165:Y166"/>
    <mergeCell ref="Z165:Z166"/>
    <mergeCell ref="X161:X162"/>
    <mergeCell ref="Y161:Y162"/>
    <mergeCell ref="Z161:Z162"/>
    <mergeCell ref="AA161:AC162"/>
    <mergeCell ref="F162:G162"/>
    <mergeCell ref="Q161:Q162"/>
    <mergeCell ref="R161:R162"/>
    <mergeCell ref="S161:S162"/>
    <mergeCell ref="T161:T162"/>
    <mergeCell ref="U161:U162"/>
    <mergeCell ref="V161:V162"/>
    <mergeCell ref="K161:K162"/>
    <mergeCell ref="L161:L162"/>
    <mergeCell ref="M161:M162"/>
    <mergeCell ref="N161:N162"/>
    <mergeCell ref="O161:O162"/>
    <mergeCell ref="P161:P162"/>
    <mergeCell ref="B161:C162"/>
    <mergeCell ref="D161:E162"/>
    <mergeCell ref="F161:G161"/>
    <mergeCell ref="H161:I162"/>
    <mergeCell ref="J161:J162"/>
    <mergeCell ref="R159:R160"/>
    <mergeCell ref="S159:S160"/>
    <mergeCell ref="T159:T160"/>
    <mergeCell ref="U159:U160"/>
    <mergeCell ref="V159:V160"/>
    <mergeCell ref="W159:W160"/>
    <mergeCell ref="L159:L160"/>
    <mergeCell ref="M159:M160"/>
    <mergeCell ref="N159:N160"/>
    <mergeCell ref="O159:O160"/>
    <mergeCell ref="P159:P160"/>
    <mergeCell ref="Q159:Q160"/>
    <mergeCell ref="B159:C160"/>
    <mergeCell ref="D159:E160"/>
    <mergeCell ref="F159:G159"/>
    <mergeCell ref="H159:I160"/>
    <mergeCell ref="J159:J160"/>
    <mergeCell ref="K159:K160"/>
    <mergeCell ref="W161:W162"/>
    <mergeCell ref="AA157:AC158"/>
    <mergeCell ref="F158:G158"/>
    <mergeCell ref="Q157:Q158"/>
    <mergeCell ref="R157:R158"/>
    <mergeCell ref="S157:S158"/>
    <mergeCell ref="T157:T158"/>
    <mergeCell ref="U157:U158"/>
    <mergeCell ref="V157:V158"/>
    <mergeCell ref="K157:K158"/>
    <mergeCell ref="L157:L158"/>
    <mergeCell ref="M157:M158"/>
    <mergeCell ref="N157:N158"/>
    <mergeCell ref="O157:O158"/>
    <mergeCell ref="P157:P158"/>
    <mergeCell ref="X159:X160"/>
    <mergeCell ref="Y159:Y160"/>
    <mergeCell ref="Z159:Z160"/>
    <mergeCell ref="AA159:AC160"/>
    <mergeCell ref="F160:G160"/>
    <mergeCell ref="X155:X156"/>
    <mergeCell ref="Y155:Y156"/>
    <mergeCell ref="Z155:Z156"/>
    <mergeCell ref="AA155:AC156"/>
    <mergeCell ref="F156:G156"/>
    <mergeCell ref="B157:C158"/>
    <mergeCell ref="D157:E158"/>
    <mergeCell ref="F157:G157"/>
    <mergeCell ref="H157:I158"/>
    <mergeCell ref="J157:J158"/>
    <mergeCell ref="R155:R156"/>
    <mergeCell ref="S155:S156"/>
    <mergeCell ref="T155:T156"/>
    <mergeCell ref="U155:U156"/>
    <mergeCell ref="V155:V156"/>
    <mergeCell ref="W155:W156"/>
    <mergeCell ref="L155:L156"/>
    <mergeCell ref="M155:M156"/>
    <mergeCell ref="N155:N156"/>
    <mergeCell ref="O155:O156"/>
    <mergeCell ref="P155:P156"/>
    <mergeCell ref="Q155:Q156"/>
    <mergeCell ref="B155:C156"/>
    <mergeCell ref="D155:E156"/>
    <mergeCell ref="F155:G155"/>
    <mergeCell ref="H155:I156"/>
    <mergeCell ref="J155:J156"/>
    <mergeCell ref="K155:K156"/>
    <mergeCell ref="W157:W158"/>
    <mergeCell ref="X157:X158"/>
    <mergeCell ref="Y157:Y158"/>
    <mergeCell ref="Z157:Z158"/>
    <mergeCell ref="X153:X154"/>
    <mergeCell ref="Y153:Y154"/>
    <mergeCell ref="Z153:Z154"/>
    <mergeCell ref="AA153:AC154"/>
    <mergeCell ref="F154:G154"/>
    <mergeCell ref="Q153:Q154"/>
    <mergeCell ref="R153:R154"/>
    <mergeCell ref="S153:S154"/>
    <mergeCell ref="T153:T154"/>
    <mergeCell ref="U153:U154"/>
    <mergeCell ref="V153:V154"/>
    <mergeCell ref="K153:K154"/>
    <mergeCell ref="L153:L154"/>
    <mergeCell ref="M153:M154"/>
    <mergeCell ref="N153:N154"/>
    <mergeCell ref="O153:O154"/>
    <mergeCell ref="P153:P154"/>
    <mergeCell ref="B153:C154"/>
    <mergeCell ref="D153:E154"/>
    <mergeCell ref="F153:G153"/>
    <mergeCell ref="H153:I154"/>
    <mergeCell ref="J153:J154"/>
    <mergeCell ref="R151:R152"/>
    <mergeCell ref="S151:S152"/>
    <mergeCell ref="T151:T152"/>
    <mergeCell ref="U151:U152"/>
    <mergeCell ref="V151:V152"/>
    <mergeCell ref="W151:W152"/>
    <mergeCell ref="L151:L152"/>
    <mergeCell ref="M151:M152"/>
    <mergeCell ref="N151:N152"/>
    <mergeCell ref="O151:O152"/>
    <mergeCell ref="P151:P152"/>
    <mergeCell ref="Q151:Q152"/>
    <mergeCell ref="B151:C152"/>
    <mergeCell ref="D151:E152"/>
    <mergeCell ref="F151:G151"/>
    <mergeCell ref="H151:I152"/>
    <mergeCell ref="J151:J152"/>
    <mergeCell ref="K151:K152"/>
    <mergeCell ref="W153:W154"/>
    <mergeCell ref="AA149:AC150"/>
    <mergeCell ref="F150:G150"/>
    <mergeCell ref="Q149:Q150"/>
    <mergeCell ref="R149:R150"/>
    <mergeCell ref="S149:S150"/>
    <mergeCell ref="T149:T150"/>
    <mergeCell ref="U149:U150"/>
    <mergeCell ref="V149:V150"/>
    <mergeCell ref="K149:K150"/>
    <mergeCell ref="L149:L150"/>
    <mergeCell ref="M149:M150"/>
    <mergeCell ref="N149:N150"/>
    <mergeCell ref="O149:O150"/>
    <mergeCell ref="P149:P150"/>
    <mergeCell ref="X151:X152"/>
    <mergeCell ref="Y151:Y152"/>
    <mergeCell ref="Z151:Z152"/>
    <mergeCell ref="AA151:AC152"/>
    <mergeCell ref="F152:G152"/>
    <mergeCell ref="X147:X148"/>
    <mergeCell ref="Y147:Y148"/>
    <mergeCell ref="Z147:Z148"/>
    <mergeCell ref="AA147:AC148"/>
    <mergeCell ref="F148:G148"/>
    <mergeCell ref="B149:C150"/>
    <mergeCell ref="D149:E150"/>
    <mergeCell ref="F149:G149"/>
    <mergeCell ref="H149:I150"/>
    <mergeCell ref="J149:J150"/>
    <mergeCell ref="R147:R148"/>
    <mergeCell ref="S147:S148"/>
    <mergeCell ref="T147:T148"/>
    <mergeCell ref="U147:U148"/>
    <mergeCell ref="V147:V148"/>
    <mergeCell ref="W147:W148"/>
    <mergeCell ref="L147:L148"/>
    <mergeCell ref="M147:M148"/>
    <mergeCell ref="N147:N148"/>
    <mergeCell ref="O147:O148"/>
    <mergeCell ref="P147:P148"/>
    <mergeCell ref="Q147:Q148"/>
    <mergeCell ref="B147:C148"/>
    <mergeCell ref="D147:E148"/>
    <mergeCell ref="F147:G147"/>
    <mergeCell ref="H147:I148"/>
    <mergeCell ref="J147:J148"/>
    <mergeCell ref="K147:K148"/>
    <mergeCell ref="W149:W150"/>
    <mergeCell ref="X149:X150"/>
    <mergeCell ref="Y149:Y150"/>
    <mergeCell ref="Z149:Z150"/>
    <mergeCell ref="X145:X146"/>
    <mergeCell ref="Y145:Y146"/>
    <mergeCell ref="Z145:Z146"/>
    <mergeCell ref="AA145:AC146"/>
    <mergeCell ref="F146:G146"/>
    <mergeCell ref="Q145:Q146"/>
    <mergeCell ref="R145:R146"/>
    <mergeCell ref="S145:S146"/>
    <mergeCell ref="T145:T146"/>
    <mergeCell ref="U145:U146"/>
    <mergeCell ref="V145:V146"/>
    <mergeCell ref="K145:K146"/>
    <mergeCell ref="L145:L146"/>
    <mergeCell ref="M145:M146"/>
    <mergeCell ref="N145:N146"/>
    <mergeCell ref="O145:O146"/>
    <mergeCell ref="P145:P146"/>
    <mergeCell ref="B145:C146"/>
    <mergeCell ref="D145:E146"/>
    <mergeCell ref="F145:G145"/>
    <mergeCell ref="H145:I146"/>
    <mergeCell ref="J145:J146"/>
    <mergeCell ref="R143:R144"/>
    <mergeCell ref="S143:S144"/>
    <mergeCell ref="T143:T144"/>
    <mergeCell ref="U143:U144"/>
    <mergeCell ref="V143:V144"/>
    <mergeCell ref="W143:W144"/>
    <mergeCell ref="L143:L144"/>
    <mergeCell ref="M143:M144"/>
    <mergeCell ref="N143:N144"/>
    <mergeCell ref="O143:O144"/>
    <mergeCell ref="P143:P144"/>
    <mergeCell ref="Q143:Q144"/>
    <mergeCell ref="B143:C144"/>
    <mergeCell ref="D143:E144"/>
    <mergeCell ref="F143:G143"/>
    <mergeCell ref="H143:I144"/>
    <mergeCell ref="J143:J144"/>
    <mergeCell ref="K143:K144"/>
    <mergeCell ref="W145:W146"/>
    <mergeCell ref="AA141:AC142"/>
    <mergeCell ref="F142:G142"/>
    <mergeCell ref="Q141:Q142"/>
    <mergeCell ref="R141:R142"/>
    <mergeCell ref="S141:S142"/>
    <mergeCell ref="T141:T142"/>
    <mergeCell ref="U141:U142"/>
    <mergeCell ref="V141:V142"/>
    <mergeCell ref="K141:K142"/>
    <mergeCell ref="L141:L142"/>
    <mergeCell ref="M141:M142"/>
    <mergeCell ref="N141:N142"/>
    <mergeCell ref="O141:O142"/>
    <mergeCell ref="P141:P142"/>
    <mergeCell ref="X143:X144"/>
    <mergeCell ref="Y143:Y144"/>
    <mergeCell ref="Z143:Z144"/>
    <mergeCell ref="AA143:AC144"/>
    <mergeCell ref="F144:G144"/>
    <mergeCell ref="X139:X140"/>
    <mergeCell ref="Y139:Y140"/>
    <mergeCell ref="Z139:Z140"/>
    <mergeCell ref="AA139:AC140"/>
    <mergeCell ref="F140:G140"/>
    <mergeCell ref="B141:C142"/>
    <mergeCell ref="D141:E142"/>
    <mergeCell ref="F141:G141"/>
    <mergeCell ref="H141:I142"/>
    <mergeCell ref="J141:J142"/>
    <mergeCell ref="R139:R140"/>
    <mergeCell ref="S139:S140"/>
    <mergeCell ref="T139:T140"/>
    <mergeCell ref="U139:U140"/>
    <mergeCell ref="V139:V140"/>
    <mergeCell ref="W139:W140"/>
    <mergeCell ref="L139:L140"/>
    <mergeCell ref="M139:M140"/>
    <mergeCell ref="N139:N140"/>
    <mergeCell ref="O139:O140"/>
    <mergeCell ref="P139:P140"/>
    <mergeCell ref="Q139:Q140"/>
    <mergeCell ref="B139:C140"/>
    <mergeCell ref="D139:E140"/>
    <mergeCell ref="F139:G139"/>
    <mergeCell ref="H139:I140"/>
    <mergeCell ref="J139:J140"/>
    <mergeCell ref="K139:K140"/>
    <mergeCell ref="W141:W142"/>
    <mergeCell ref="X141:X142"/>
    <mergeCell ref="Y141:Y142"/>
    <mergeCell ref="Z141:Z142"/>
    <mergeCell ref="X137:X138"/>
    <mergeCell ref="Y137:Y138"/>
    <mergeCell ref="Z137:Z138"/>
    <mergeCell ref="AA137:AC138"/>
    <mergeCell ref="F138:G138"/>
    <mergeCell ref="Q137:Q138"/>
    <mergeCell ref="R137:R138"/>
    <mergeCell ref="S137:S138"/>
    <mergeCell ref="T137:T138"/>
    <mergeCell ref="U137:U138"/>
    <mergeCell ref="V137:V138"/>
    <mergeCell ref="K137:K138"/>
    <mergeCell ref="L137:L138"/>
    <mergeCell ref="M137:M138"/>
    <mergeCell ref="N137:N138"/>
    <mergeCell ref="O137:O138"/>
    <mergeCell ref="P137:P138"/>
    <mergeCell ref="B137:C138"/>
    <mergeCell ref="D137:E138"/>
    <mergeCell ref="F137:G137"/>
    <mergeCell ref="H137:I138"/>
    <mergeCell ref="J137:J138"/>
    <mergeCell ref="R135:R136"/>
    <mergeCell ref="S135:S136"/>
    <mergeCell ref="T135:T136"/>
    <mergeCell ref="U135:U136"/>
    <mergeCell ref="V135:V136"/>
    <mergeCell ref="W135:W136"/>
    <mergeCell ref="L135:L136"/>
    <mergeCell ref="M135:M136"/>
    <mergeCell ref="N135:N136"/>
    <mergeCell ref="O135:O136"/>
    <mergeCell ref="P135:P136"/>
    <mergeCell ref="Q135:Q136"/>
    <mergeCell ref="B135:C136"/>
    <mergeCell ref="D135:E136"/>
    <mergeCell ref="F135:G135"/>
    <mergeCell ref="H135:I136"/>
    <mergeCell ref="J135:J136"/>
    <mergeCell ref="K135:K136"/>
    <mergeCell ref="W137:W138"/>
    <mergeCell ref="AA133:AC134"/>
    <mergeCell ref="F134:G134"/>
    <mergeCell ref="Q133:Q134"/>
    <mergeCell ref="R133:R134"/>
    <mergeCell ref="S133:S134"/>
    <mergeCell ref="T133:T134"/>
    <mergeCell ref="U133:U134"/>
    <mergeCell ref="V133:V134"/>
    <mergeCell ref="K133:K134"/>
    <mergeCell ref="L133:L134"/>
    <mergeCell ref="M133:M134"/>
    <mergeCell ref="N133:N134"/>
    <mergeCell ref="O133:O134"/>
    <mergeCell ref="P133:P134"/>
    <mergeCell ref="X135:X136"/>
    <mergeCell ref="Y135:Y136"/>
    <mergeCell ref="Z135:Z136"/>
    <mergeCell ref="AA135:AC136"/>
    <mergeCell ref="F136:G136"/>
    <mergeCell ref="X131:X132"/>
    <mergeCell ref="Y131:Y132"/>
    <mergeCell ref="Z131:Z132"/>
    <mergeCell ref="AA131:AC132"/>
    <mergeCell ref="F132:G132"/>
    <mergeCell ref="B133:C134"/>
    <mergeCell ref="D133:E134"/>
    <mergeCell ref="F133:G133"/>
    <mergeCell ref="H133:I134"/>
    <mergeCell ref="J133:J134"/>
    <mergeCell ref="R131:R132"/>
    <mergeCell ref="S131:S132"/>
    <mergeCell ref="T131:T132"/>
    <mergeCell ref="U131:U132"/>
    <mergeCell ref="V131:V132"/>
    <mergeCell ref="W131:W132"/>
    <mergeCell ref="L131:L132"/>
    <mergeCell ref="M131:M132"/>
    <mergeCell ref="N131:N132"/>
    <mergeCell ref="O131:O132"/>
    <mergeCell ref="P131:P132"/>
    <mergeCell ref="Q131:Q132"/>
    <mergeCell ref="B131:C132"/>
    <mergeCell ref="D131:E132"/>
    <mergeCell ref="F131:G131"/>
    <mergeCell ref="H131:I132"/>
    <mergeCell ref="J131:J132"/>
    <mergeCell ref="K131:K132"/>
    <mergeCell ref="W133:W134"/>
    <mergeCell ref="X133:X134"/>
    <mergeCell ref="Y133:Y134"/>
    <mergeCell ref="Z133:Z134"/>
    <mergeCell ref="X129:X130"/>
    <mergeCell ref="Y129:Y130"/>
    <mergeCell ref="Z129:Z130"/>
    <mergeCell ref="AA129:AC130"/>
    <mergeCell ref="F130:G130"/>
    <mergeCell ref="Q129:Q130"/>
    <mergeCell ref="R129:R130"/>
    <mergeCell ref="S129:S130"/>
    <mergeCell ref="T129:T130"/>
    <mergeCell ref="U129:U130"/>
    <mergeCell ref="V129:V130"/>
    <mergeCell ref="K129:K130"/>
    <mergeCell ref="L129:L130"/>
    <mergeCell ref="M129:M130"/>
    <mergeCell ref="N129:N130"/>
    <mergeCell ref="O129:O130"/>
    <mergeCell ref="P129:P130"/>
    <mergeCell ref="B129:C130"/>
    <mergeCell ref="D129:E130"/>
    <mergeCell ref="F129:G129"/>
    <mergeCell ref="H129:I130"/>
    <mergeCell ref="J129:J130"/>
    <mergeCell ref="R127:R128"/>
    <mergeCell ref="S127:S128"/>
    <mergeCell ref="T127:T128"/>
    <mergeCell ref="U127:U128"/>
    <mergeCell ref="V127:V128"/>
    <mergeCell ref="W127:W128"/>
    <mergeCell ref="L127:L128"/>
    <mergeCell ref="M127:M128"/>
    <mergeCell ref="N127:N128"/>
    <mergeCell ref="O127:O128"/>
    <mergeCell ref="P127:P128"/>
    <mergeCell ref="Q127:Q128"/>
    <mergeCell ref="B127:C128"/>
    <mergeCell ref="D127:E128"/>
    <mergeCell ref="F127:G127"/>
    <mergeCell ref="H127:I128"/>
    <mergeCell ref="J127:J128"/>
    <mergeCell ref="K127:K128"/>
    <mergeCell ref="W129:W130"/>
    <mergeCell ref="AA125:AC126"/>
    <mergeCell ref="F126:G126"/>
    <mergeCell ref="Q125:Q126"/>
    <mergeCell ref="R125:R126"/>
    <mergeCell ref="S125:S126"/>
    <mergeCell ref="T125:T126"/>
    <mergeCell ref="U125:U126"/>
    <mergeCell ref="V125:V126"/>
    <mergeCell ref="K125:K126"/>
    <mergeCell ref="L125:L126"/>
    <mergeCell ref="M125:M126"/>
    <mergeCell ref="N125:N126"/>
    <mergeCell ref="O125:O126"/>
    <mergeCell ref="P125:P126"/>
    <mergeCell ref="X127:X128"/>
    <mergeCell ref="Y127:Y128"/>
    <mergeCell ref="Z127:Z128"/>
    <mergeCell ref="AA127:AC128"/>
    <mergeCell ref="F128:G128"/>
    <mergeCell ref="X123:X124"/>
    <mergeCell ref="Y123:Y124"/>
    <mergeCell ref="Z123:Z124"/>
    <mergeCell ref="AA123:AC124"/>
    <mergeCell ref="F124:G124"/>
    <mergeCell ref="B125:C126"/>
    <mergeCell ref="D125:E126"/>
    <mergeCell ref="F125:G125"/>
    <mergeCell ref="H125:I126"/>
    <mergeCell ref="J125:J126"/>
    <mergeCell ref="R123:R124"/>
    <mergeCell ref="S123:S124"/>
    <mergeCell ref="T123:T124"/>
    <mergeCell ref="U123:U124"/>
    <mergeCell ref="V123:V124"/>
    <mergeCell ref="W123:W124"/>
    <mergeCell ref="L123:L124"/>
    <mergeCell ref="M123:M124"/>
    <mergeCell ref="N123:N124"/>
    <mergeCell ref="O123:O124"/>
    <mergeCell ref="P123:P124"/>
    <mergeCell ref="Q123:Q124"/>
    <mergeCell ref="B123:C124"/>
    <mergeCell ref="D123:E124"/>
    <mergeCell ref="F123:G123"/>
    <mergeCell ref="H123:I124"/>
    <mergeCell ref="J123:J124"/>
    <mergeCell ref="K123:K124"/>
    <mergeCell ref="W125:W126"/>
    <mergeCell ref="X125:X126"/>
    <mergeCell ref="Y125:Y126"/>
    <mergeCell ref="Z125:Z126"/>
    <mergeCell ref="X121:X122"/>
    <mergeCell ref="Y121:Y122"/>
    <mergeCell ref="Z121:Z122"/>
    <mergeCell ref="AA121:AC122"/>
    <mergeCell ref="F122:G122"/>
    <mergeCell ref="Q121:Q122"/>
    <mergeCell ref="R121:R122"/>
    <mergeCell ref="S121:S122"/>
    <mergeCell ref="T121:T122"/>
    <mergeCell ref="U121:U122"/>
    <mergeCell ref="V121:V122"/>
    <mergeCell ref="K121:K122"/>
    <mergeCell ref="L121:L122"/>
    <mergeCell ref="M121:M122"/>
    <mergeCell ref="N121:N122"/>
    <mergeCell ref="O121:O122"/>
    <mergeCell ref="P121:P122"/>
    <mergeCell ref="B121:C122"/>
    <mergeCell ref="D121:E122"/>
    <mergeCell ref="F121:G121"/>
    <mergeCell ref="H121:I122"/>
    <mergeCell ref="J121:J122"/>
    <mergeCell ref="R119:R120"/>
    <mergeCell ref="S119:S120"/>
    <mergeCell ref="T119:T120"/>
    <mergeCell ref="U119:U120"/>
    <mergeCell ref="V119:V120"/>
    <mergeCell ref="W119:W120"/>
    <mergeCell ref="L119:L120"/>
    <mergeCell ref="M119:M120"/>
    <mergeCell ref="N119:N120"/>
    <mergeCell ref="O119:O120"/>
    <mergeCell ref="P119:P120"/>
    <mergeCell ref="Q119:Q120"/>
    <mergeCell ref="B119:C120"/>
    <mergeCell ref="D119:E120"/>
    <mergeCell ref="F119:G119"/>
    <mergeCell ref="H119:I120"/>
    <mergeCell ref="J119:J120"/>
    <mergeCell ref="K119:K120"/>
    <mergeCell ref="W121:W122"/>
    <mergeCell ref="AA117:AC118"/>
    <mergeCell ref="F118:G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X119:X120"/>
    <mergeCell ref="Y119:Y120"/>
    <mergeCell ref="Z119:Z120"/>
    <mergeCell ref="AA119:AC120"/>
    <mergeCell ref="F120:G120"/>
    <mergeCell ref="X115:X116"/>
    <mergeCell ref="Y115:Y116"/>
    <mergeCell ref="Z115:Z116"/>
    <mergeCell ref="AA115:AC116"/>
    <mergeCell ref="F116:G116"/>
    <mergeCell ref="B117:C118"/>
    <mergeCell ref="D117:E118"/>
    <mergeCell ref="F117:G117"/>
    <mergeCell ref="H117:I118"/>
    <mergeCell ref="J117:J118"/>
    <mergeCell ref="R115:R116"/>
    <mergeCell ref="S115:S116"/>
    <mergeCell ref="T115:T116"/>
    <mergeCell ref="U115:U116"/>
    <mergeCell ref="V115:V116"/>
    <mergeCell ref="W115:W116"/>
    <mergeCell ref="L115:L116"/>
    <mergeCell ref="M115:M116"/>
    <mergeCell ref="N115:N116"/>
    <mergeCell ref="O115:O116"/>
    <mergeCell ref="P115:P116"/>
    <mergeCell ref="Q115:Q116"/>
    <mergeCell ref="B115:C116"/>
    <mergeCell ref="D115:E116"/>
    <mergeCell ref="F115:G115"/>
    <mergeCell ref="H115:I116"/>
    <mergeCell ref="J115:J116"/>
    <mergeCell ref="K115:K116"/>
    <mergeCell ref="W117:W118"/>
    <mergeCell ref="X117:X118"/>
    <mergeCell ref="Y117:Y118"/>
    <mergeCell ref="Z117:Z118"/>
    <mergeCell ref="X113:X114"/>
    <mergeCell ref="Y113:Y114"/>
    <mergeCell ref="Z113:Z114"/>
    <mergeCell ref="AA113:AC114"/>
    <mergeCell ref="F114:G114"/>
    <mergeCell ref="Q113:Q114"/>
    <mergeCell ref="R113:R114"/>
    <mergeCell ref="S113:S114"/>
    <mergeCell ref="T113:T114"/>
    <mergeCell ref="U113:U114"/>
    <mergeCell ref="V113:V114"/>
    <mergeCell ref="K113:K114"/>
    <mergeCell ref="L113:L114"/>
    <mergeCell ref="M113:M114"/>
    <mergeCell ref="N113:N114"/>
    <mergeCell ref="O113:O114"/>
    <mergeCell ref="P113:P114"/>
    <mergeCell ref="B113:C114"/>
    <mergeCell ref="D113:E114"/>
    <mergeCell ref="F113:G113"/>
    <mergeCell ref="H113:I114"/>
    <mergeCell ref="J113:J114"/>
    <mergeCell ref="R111:R112"/>
    <mergeCell ref="S111:S112"/>
    <mergeCell ref="T111:T112"/>
    <mergeCell ref="U111:U112"/>
    <mergeCell ref="V111:V112"/>
    <mergeCell ref="W111:W112"/>
    <mergeCell ref="L111:L112"/>
    <mergeCell ref="M111:M112"/>
    <mergeCell ref="N111:N112"/>
    <mergeCell ref="O111:O112"/>
    <mergeCell ref="P111:P112"/>
    <mergeCell ref="Q111:Q112"/>
    <mergeCell ref="B111:C112"/>
    <mergeCell ref="D111:E112"/>
    <mergeCell ref="F111:G111"/>
    <mergeCell ref="H111:I112"/>
    <mergeCell ref="J111:J112"/>
    <mergeCell ref="K111:K112"/>
    <mergeCell ref="W113:W114"/>
    <mergeCell ref="AA109:AC110"/>
    <mergeCell ref="F110:G110"/>
    <mergeCell ref="Q109:Q110"/>
    <mergeCell ref="R109:R110"/>
    <mergeCell ref="S109:S110"/>
    <mergeCell ref="T109:T110"/>
    <mergeCell ref="U109:U110"/>
    <mergeCell ref="V109:V110"/>
    <mergeCell ref="K109:K110"/>
    <mergeCell ref="L109:L110"/>
    <mergeCell ref="M109:M110"/>
    <mergeCell ref="N109:N110"/>
    <mergeCell ref="O109:O110"/>
    <mergeCell ref="P109:P110"/>
    <mergeCell ref="X111:X112"/>
    <mergeCell ref="Y111:Y112"/>
    <mergeCell ref="Z111:Z112"/>
    <mergeCell ref="AA111:AC112"/>
    <mergeCell ref="F112:G112"/>
    <mergeCell ref="X107:X108"/>
    <mergeCell ref="Y107:Y108"/>
    <mergeCell ref="Z107:Z108"/>
    <mergeCell ref="AA107:AC108"/>
    <mergeCell ref="F108:G108"/>
    <mergeCell ref="B109:C110"/>
    <mergeCell ref="D109:E110"/>
    <mergeCell ref="F109:G109"/>
    <mergeCell ref="H109:I110"/>
    <mergeCell ref="J109:J110"/>
    <mergeCell ref="R107:R108"/>
    <mergeCell ref="S107:S108"/>
    <mergeCell ref="T107:T108"/>
    <mergeCell ref="U107:U108"/>
    <mergeCell ref="V107:V108"/>
    <mergeCell ref="W107:W108"/>
    <mergeCell ref="L107:L108"/>
    <mergeCell ref="M107:M108"/>
    <mergeCell ref="N107:N108"/>
    <mergeCell ref="O107:O108"/>
    <mergeCell ref="P107:P108"/>
    <mergeCell ref="Q107:Q108"/>
    <mergeCell ref="B107:C108"/>
    <mergeCell ref="D107:E108"/>
    <mergeCell ref="F107:G107"/>
    <mergeCell ref="H107:I108"/>
    <mergeCell ref="J107:J108"/>
    <mergeCell ref="K107:K108"/>
    <mergeCell ref="W109:W110"/>
    <mergeCell ref="X109:X110"/>
    <mergeCell ref="Y109:Y110"/>
    <mergeCell ref="Z109:Z110"/>
    <mergeCell ref="H103:I104"/>
    <mergeCell ref="J103:J104"/>
    <mergeCell ref="K103:K104"/>
    <mergeCell ref="W105:W106"/>
    <mergeCell ref="X105:X106"/>
    <mergeCell ref="Y105:Y106"/>
    <mergeCell ref="Z105:Z106"/>
    <mergeCell ref="AA105:AC106"/>
    <mergeCell ref="F106:G106"/>
    <mergeCell ref="Q105:Q106"/>
    <mergeCell ref="R105:R106"/>
    <mergeCell ref="S105:S106"/>
    <mergeCell ref="T105:T106"/>
    <mergeCell ref="U105:U106"/>
    <mergeCell ref="V105:V106"/>
    <mergeCell ref="K105:K106"/>
    <mergeCell ref="L105:L106"/>
    <mergeCell ref="M105:M106"/>
    <mergeCell ref="N105:N106"/>
    <mergeCell ref="O105:O106"/>
    <mergeCell ref="P105:P106"/>
    <mergeCell ref="W101:W102"/>
    <mergeCell ref="L101:L102"/>
    <mergeCell ref="M101:M102"/>
    <mergeCell ref="N101:N102"/>
    <mergeCell ref="O101:O102"/>
    <mergeCell ref="P101:P102"/>
    <mergeCell ref="Q101:Q102"/>
    <mergeCell ref="X103:X104"/>
    <mergeCell ref="Y103:Y104"/>
    <mergeCell ref="Z103:Z104"/>
    <mergeCell ref="AA103:AC104"/>
    <mergeCell ref="F104:G104"/>
    <mergeCell ref="B105:C106"/>
    <mergeCell ref="D105:E106"/>
    <mergeCell ref="F105:G105"/>
    <mergeCell ref="H105:I106"/>
    <mergeCell ref="J105:J106"/>
    <mergeCell ref="R103:R104"/>
    <mergeCell ref="S103:S104"/>
    <mergeCell ref="T103:T104"/>
    <mergeCell ref="U103:U104"/>
    <mergeCell ref="V103:V104"/>
    <mergeCell ref="W103:W104"/>
    <mergeCell ref="L103:L104"/>
    <mergeCell ref="M103:M104"/>
    <mergeCell ref="N103:N104"/>
    <mergeCell ref="O103:O104"/>
    <mergeCell ref="P103:P104"/>
    <mergeCell ref="Q103:Q104"/>
    <mergeCell ref="B103:C104"/>
    <mergeCell ref="D103:E104"/>
    <mergeCell ref="F103:G103"/>
    <mergeCell ref="J98:K100"/>
    <mergeCell ref="L98:O100"/>
    <mergeCell ref="P98:AC100"/>
    <mergeCell ref="AD98:AD100"/>
    <mergeCell ref="B101:C102"/>
    <mergeCell ref="D101:E102"/>
    <mergeCell ref="F101:G101"/>
    <mergeCell ref="H101:I102"/>
    <mergeCell ref="J101:J102"/>
    <mergeCell ref="K101:K102"/>
    <mergeCell ref="B90:AC90"/>
    <mergeCell ref="B92:AC92"/>
    <mergeCell ref="B93:Y93"/>
    <mergeCell ref="A96:AC96"/>
    <mergeCell ref="A97:AC97"/>
    <mergeCell ref="A98:A166"/>
    <mergeCell ref="B98:C100"/>
    <mergeCell ref="D98:E100"/>
    <mergeCell ref="F98:G100"/>
    <mergeCell ref="H98:I100"/>
    <mergeCell ref="X101:X102"/>
    <mergeCell ref="Y101:Y102"/>
    <mergeCell ref="Z101:Z102"/>
    <mergeCell ref="AA101:AC101"/>
    <mergeCell ref="AD101:AD102"/>
    <mergeCell ref="F102:G102"/>
    <mergeCell ref="AA102:AC102"/>
    <mergeCell ref="R101:R102"/>
    <mergeCell ref="S101:S102"/>
    <mergeCell ref="T101:T102"/>
    <mergeCell ref="U101:U102"/>
    <mergeCell ref="V101:V102"/>
    <mergeCell ref="Y82:AA82"/>
    <mergeCell ref="AB82:AC82"/>
    <mergeCell ref="B84:AC84"/>
    <mergeCell ref="B85:AC85"/>
    <mergeCell ref="B88:AC88"/>
    <mergeCell ref="B89:AC89"/>
    <mergeCell ref="U81:W81"/>
    <mergeCell ref="Y81:AA81"/>
    <mergeCell ref="AB81:AC81"/>
    <mergeCell ref="C82:E82"/>
    <mergeCell ref="F82:H82"/>
    <mergeCell ref="I82:K82"/>
    <mergeCell ref="L82:N82"/>
    <mergeCell ref="O82:Q82"/>
    <mergeCell ref="R82:T82"/>
    <mergeCell ref="U82:W82"/>
    <mergeCell ref="C81:E81"/>
    <mergeCell ref="F81:H81"/>
    <mergeCell ref="I81:K81"/>
    <mergeCell ref="L81:N81"/>
    <mergeCell ref="O81:Q81"/>
    <mergeCell ref="R81:T81"/>
    <mergeCell ref="AB79:AC79"/>
    <mergeCell ref="C80:E80"/>
    <mergeCell ref="F80:H80"/>
    <mergeCell ref="I80:K80"/>
    <mergeCell ref="L80:N80"/>
    <mergeCell ref="O80:Q80"/>
    <mergeCell ref="R80:T80"/>
    <mergeCell ref="U80:W80"/>
    <mergeCell ref="X80:AC80"/>
    <mergeCell ref="X78:AA78"/>
    <mergeCell ref="AB78:AC78"/>
    <mergeCell ref="C79:E79"/>
    <mergeCell ref="F79:H79"/>
    <mergeCell ref="I79:K79"/>
    <mergeCell ref="L79:N79"/>
    <mergeCell ref="O79:Q79"/>
    <mergeCell ref="R79:T79"/>
    <mergeCell ref="U79:W79"/>
    <mergeCell ref="X79:AA79"/>
    <mergeCell ref="AB77:AC77"/>
    <mergeCell ref="C78:E78"/>
    <mergeCell ref="F78:H78"/>
    <mergeCell ref="I78:K78"/>
    <mergeCell ref="L78:N78"/>
    <mergeCell ref="O78:Q78"/>
    <mergeCell ref="R78:T78"/>
    <mergeCell ref="U78:W78"/>
    <mergeCell ref="F75:H76"/>
    <mergeCell ref="L75:N76"/>
    <mergeCell ref="R75:T76"/>
    <mergeCell ref="C77:E77"/>
    <mergeCell ref="F77:H77"/>
    <mergeCell ref="I77:K77"/>
    <mergeCell ref="L77:N77"/>
    <mergeCell ref="O77:Q77"/>
    <mergeCell ref="R77:T77"/>
    <mergeCell ref="I74:K76"/>
    <mergeCell ref="L74:N74"/>
    <mergeCell ref="O74:Q76"/>
    <mergeCell ref="R74:T74"/>
    <mergeCell ref="U74:W76"/>
    <mergeCell ref="X74:AC76"/>
    <mergeCell ref="B67:AC69"/>
    <mergeCell ref="A71:A94"/>
    <mergeCell ref="B72:J72"/>
    <mergeCell ref="K72:L72"/>
    <mergeCell ref="N72:AC72"/>
    <mergeCell ref="B74:B76"/>
    <mergeCell ref="C74:E76"/>
    <mergeCell ref="F74:H74"/>
    <mergeCell ref="B65:F66"/>
    <mergeCell ref="G65:I66"/>
    <mergeCell ref="J65:L66"/>
    <mergeCell ref="M65:P66"/>
    <mergeCell ref="Q65:T66"/>
    <mergeCell ref="U65:W66"/>
    <mergeCell ref="X61:Z62"/>
    <mergeCell ref="AA61:AC62"/>
    <mergeCell ref="B63:F64"/>
    <mergeCell ref="G63:I64"/>
    <mergeCell ref="J63:L64"/>
    <mergeCell ref="M63:P64"/>
    <mergeCell ref="Q63:T64"/>
    <mergeCell ref="U63:W64"/>
    <mergeCell ref="X63:Z64"/>
    <mergeCell ref="AA63:AC64"/>
    <mergeCell ref="B61:F62"/>
    <mergeCell ref="G61:I62"/>
    <mergeCell ref="J61:L62"/>
    <mergeCell ref="M61:P62"/>
    <mergeCell ref="Q61:T62"/>
    <mergeCell ref="U61:W62"/>
    <mergeCell ref="U77:W77"/>
    <mergeCell ref="X77:AA77"/>
    <mergeCell ref="AA57:AC58"/>
    <mergeCell ref="B59:F60"/>
    <mergeCell ref="G59:I60"/>
    <mergeCell ref="J59:L60"/>
    <mergeCell ref="M59:P60"/>
    <mergeCell ref="Q59:T60"/>
    <mergeCell ref="U59:W60"/>
    <mergeCell ref="X59:Z60"/>
    <mergeCell ref="AA59:AC60"/>
    <mergeCell ref="X55:Z56"/>
    <mergeCell ref="AA55:AC56"/>
    <mergeCell ref="AE55:AF66"/>
    <mergeCell ref="B57:F58"/>
    <mergeCell ref="G57:I58"/>
    <mergeCell ref="J57:L58"/>
    <mergeCell ref="M57:P58"/>
    <mergeCell ref="Q57:T58"/>
    <mergeCell ref="U57:W58"/>
    <mergeCell ref="X57:Z58"/>
    <mergeCell ref="B55:F56"/>
    <mergeCell ref="G55:I56"/>
    <mergeCell ref="J55:L56"/>
    <mergeCell ref="M55:P56"/>
    <mergeCell ref="Q55:T56"/>
    <mergeCell ref="U55:W56"/>
    <mergeCell ref="X65:Z66"/>
    <mergeCell ref="AA65:AC66"/>
    <mergeCell ref="B53:P53"/>
    <mergeCell ref="Q53:AC53"/>
    <mergeCell ref="B54:F54"/>
    <mergeCell ref="G54:I54"/>
    <mergeCell ref="J54:L54"/>
    <mergeCell ref="M54:P54"/>
    <mergeCell ref="Q54:T54"/>
    <mergeCell ref="U54:W54"/>
    <mergeCell ref="X54:Z54"/>
    <mergeCell ref="AA54:AC54"/>
    <mergeCell ref="X51:Z51"/>
    <mergeCell ref="AA51:AC51"/>
    <mergeCell ref="G52:I52"/>
    <mergeCell ref="J52:L52"/>
    <mergeCell ref="M52:P52"/>
    <mergeCell ref="Q52:T52"/>
    <mergeCell ref="U52:W52"/>
    <mergeCell ref="X52:Z52"/>
    <mergeCell ref="AA52:AC52"/>
    <mergeCell ref="B51:F52"/>
    <mergeCell ref="G51:I51"/>
    <mergeCell ref="J51:L51"/>
    <mergeCell ref="M51:P51"/>
    <mergeCell ref="Q51:T51"/>
    <mergeCell ref="U51:W51"/>
    <mergeCell ref="X49:Z49"/>
    <mergeCell ref="AA49:AC49"/>
    <mergeCell ref="G50:I50"/>
    <mergeCell ref="J50:L50"/>
    <mergeCell ref="M50:P50"/>
    <mergeCell ref="Q50:T50"/>
    <mergeCell ref="U50:W50"/>
    <mergeCell ref="X50:Z50"/>
    <mergeCell ref="AA50:AC50"/>
    <mergeCell ref="B49:F50"/>
    <mergeCell ref="G49:I49"/>
    <mergeCell ref="J49:L49"/>
    <mergeCell ref="M49:P49"/>
    <mergeCell ref="Q49:T49"/>
    <mergeCell ref="U49:W49"/>
    <mergeCell ref="X47:Z47"/>
    <mergeCell ref="AA47:AC47"/>
    <mergeCell ref="G48:I48"/>
    <mergeCell ref="J48:L48"/>
    <mergeCell ref="M48:P48"/>
    <mergeCell ref="Q48:T48"/>
    <mergeCell ref="U48:W48"/>
    <mergeCell ref="X48:Z48"/>
    <mergeCell ref="AA48:AC48"/>
    <mergeCell ref="B47:F48"/>
    <mergeCell ref="G47:I47"/>
    <mergeCell ref="J47:L47"/>
    <mergeCell ref="M47:P47"/>
    <mergeCell ref="Q47:T47"/>
    <mergeCell ref="U47:W47"/>
    <mergeCell ref="X45:Z45"/>
    <mergeCell ref="AA45:AC45"/>
    <mergeCell ref="G46:I46"/>
    <mergeCell ref="J46:L46"/>
    <mergeCell ref="M46:P46"/>
    <mergeCell ref="Q46:T46"/>
    <mergeCell ref="U46:W46"/>
    <mergeCell ref="X46:Z46"/>
    <mergeCell ref="AA46:AC46"/>
    <mergeCell ref="B45:F46"/>
    <mergeCell ref="G45:I45"/>
    <mergeCell ref="J45:L45"/>
    <mergeCell ref="M45:P45"/>
    <mergeCell ref="Q45:T45"/>
    <mergeCell ref="U45:W45"/>
    <mergeCell ref="X43:Z43"/>
    <mergeCell ref="AA43:AC43"/>
    <mergeCell ref="G44:I44"/>
    <mergeCell ref="J44:L44"/>
    <mergeCell ref="M44:P44"/>
    <mergeCell ref="Q44:T44"/>
    <mergeCell ref="U44:W44"/>
    <mergeCell ref="X44:Z44"/>
    <mergeCell ref="AA44:AC44"/>
    <mergeCell ref="B43:F44"/>
    <mergeCell ref="G43:I43"/>
    <mergeCell ref="J43:L43"/>
    <mergeCell ref="M43:P43"/>
    <mergeCell ref="Q43:T43"/>
    <mergeCell ref="U43:W43"/>
    <mergeCell ref="B41:F42"/>
    <mergeCell ref="G41:I41"/>
    <mergeCell ref="J41:L41"/>
    <mergeCell ref="M41:P41"/>
    <mergeCell ref="Q41:T41"/>
    <mergeCell ref="U41:W41"/>
    <mergeCell ref="X39:Z39"/>
    <mergeCell ref="AA39:AC39"/>
    <mergeCell ref="G40:I40"/>
    <mergeCell ref="J40:L40"/>
    <mergeCell ref="M40:P40"/>
    <mergeCell ref="Q40:T40"/>
    <mergeCell ref="U40:W40"/>
    <mergeCell ref="X40:Z40"/>
    <mergeCell ref="AA40:AC40"/>
    <mergeCell ref="B39:F40"/>
    <mergeCell ref="G39:I39"/>
    <mergeCell ref="J39:L39"/>
    <mergeCell ref="M39:P39"/>
    <mergeCell ref="Q39:T39"/>
    <mergeCell ref="U39:W39"/>
    <mergeCell ref="M37:P37"/>
    <mergeCell ref="Q37:T37"/>
    <mergeCell ref="U37:W37"/>
    <mergeCell ref="J36:L36"/>
    <mergeCell ref="M36:P36"/>
    <mergeCell ref="Q36:T36"/>
    <mergeCell ref="U36:W36"/>
    <mergeCell ref="X36:Z36"/>
    <mergeCell ref="AA36:AC36"/>
    <mergeCell ref="X41:Z41"/>
    <mergeCell ref="AA41:AC41"/>
    <mergeCell ref="G42:I42"/>
    <mergeCell ref="J42:L42"/>
    <mergeCell ref="M42:P42"/>
    <mergeCell ref="Q42:T42"/>
    <mergeCell ref="U42:W42"/>
    <mergeCell ref="X42:Z42"/>
    <mergeCell ref="AA42:AC42"/>
    <mergeCell ref="AA34:AC34"/>
    <mergeCell ref="B35:F36"/>
    <mergeCell ref="G35:I35"/>
    <mergeCell ref="J35:L35"/>
    <mergeCell ref="M35:P35"/>
    <mergeCell ref="Q35:T35"/>
    <mergeCell ref="U35:W35"/>
    <mergeCell ref="X35:Z35"/>
    <mergeCell ref="AA35:AC35"/>
    <mergeCell ref="G36:I36"/>
    <mergeCell ref="A32:AC32"/>
    <mergeCell ref="A33:AC33"/>
    <mergeCell ref="A34:A69"/>
    <mergeCell ref="B34:F34"/>
    <mergeCell ref="G34:I34"/>
    <mergeCell ref="J34:L34"/>
    <mergeCell ref="M34:P34"/>
    <mergeCell ref="Q34:T34"/>
    <mergeCell ref="U34:W34"/>
    <mergeCell ref="X34:Z34"/>
    <mergeCell ref="X37:Z37"/>
    <mergeCell ref="AA37:AC37"/>
    <mergeCell ref="G38:I38"/>
    <mergeCell ref="J38:L38"/>
    <mergeCell ref="M38:P38"/>
    <mergeCell ref="Q38:T38"/>
    <mergeCell ref="U38:W38"/>
    <mergeCell ref="X38:Z38"/>
    <mergeCell ref="AA38:AC38"/>
    <mergeCell ref="B37:F38"/>
    <mergeCell ref="G37:I37"/>
    <mergeCell ref="J37:L37"/>
    <mergeCell ref="Y30:AC30"/>
    <mergeCell ref="D31:E31"/>
    <mergeCell ref="H31:I31"/>
    <mergeCell ref="L31:N31"/>
    <mergeCell ref="Q31:R31"/>
    <mergeCell ref="S31:T31"/>
    <mergeCell ref="V31:W31"/>
    <mergeCell ref="Z31:AB31"/>
    <mergeCell ref="A30:B31"/>
    <mergeCell ref="C30:F30"/>
    <mergeCell ref="G30:J30"/>
    <mergeCell ref="K30:O30"/>
    <mergeCell ref="P30:T30"/>
    <mergeCell ref="U30:X30"/>
    <mergeCell ref="Y28:AC28"/>
    <mergeCell ref="D29:E29"/>
    <mergeCell ref="H29:I29"/>
    <mergeCell ref="L29:N29"/>
    <mergeCell ref="Q29:R29"/>
    <mergeCell ref="S29:T29"/>
    <mergeCell ref="V29:W29"/>
    <mergeCell ref="Z29:AB29"/>
    <mergeCell ref="A28:B29"/>
    <mergeCell ref="C28:F28"/>
    <mergeCell ref="G28:J28"/>
    <mergeCell ref="K28:O28"/>
    <mergeCell ref="P28:T28"/>
    <mergeCell ref="U28:X28"/>
    <mergeCell ref="Y26:AC26"/>
    <mergeCell ref="D27:E27"/>
    <mergeCell ref="H27:I27"/>
    <mergeCell ref="L27:N27"/>
    <mergeCell ref="Q27:R27"/>
    <mergeCell ref="S27:T27"/>
    <mergeCell ref="V27:W27"/>
    <mergeCell ref="Z27:AB27"/>
    <mergeCell ref="A26:B27"/>
    <mergeCell ref="C26:F26"/>
    <mergeCell ref="G26:J26"/>
    <mergeCell ref="K26:O26"/>
    <mergeCell ref="P26:T26"/>
    <mergeCell ref="U26:X26"/>
    <mergeCell ref="A24:B24"/>
    <mergeCell ref="C24:AC24"/>
    <mergeCell ref="A25:B25"/>
    <mergeCell ref="D25:H25"/>
    <mergeCell ref="I25:J25"/>
    <mergeCell ref="K25:AC25"/>
    <mergeCell ref="Q21:AC22"/>
    <mergeCell ref="C22:D22"/>
    <mergeCell ref="E22:F22"/>
    <mergeCell ref="H22:I22"/>
    <mergeCell ref="A23:B23"/>
    <mergeCell ref="C23:D23"/>
    <mergeCell ref="O23:S23"/>
    <mergeCell ref="A21:B22"/>
    <mergeCell ref="C21:D21"/>
    <mergeCell ref="E21:F21"/>
    <mergeCell ref="H21:I21"/>
    <mergeCell ref="K21:L21"/>
    <mergeCell ref="M21:P22"/>
    <mergeCell ref="A18:B18"/>
    <mergeCell ref="C18:L18"/>
    <mergeCell ref="M18:P18"/>
    <mergeCell ref="Q18:AC18"/>
    <mergeCell ref="A19:B20"/>
    <mergeCell ref="F19:G19"/>
    <mergeCell ref="H19:AC19"/>
    <mergeCell ref="C20:AC20"/>
    <mergeCell ref="A16:B16"/>
    <mergeCell ref="C16:AC16"/>
    <mergeCell ref="A17:B17"/>
    <mergeCell ref="D17:G17"/>
    <mergeCell ref="J17:N17"/>
    <mergeCell ref="P17:S17"/>
    <mergeCell ref="T17:V17"/>
    <mergeCell ref="W17:X17"/>
    <mergeCell ref="Z17:AC17"/>
    <mergeCell ref="T14:U14"/>
    <mergeCell ref="W14:X14"/>
    <mergeCell ref="Z14:AA14"/>
    <mergeCell ref="AB14:AC14"/>
    <mergeCell ref="Q15:S15"/>
    <mergeCell ref="T15:U15"/>
    <mergeCell ref="W15:X15"/>
    <mergeCell ref="Z15:AA15"/>
    <mergeCell ref="AB15:AC15"/>
    <mergeCell ref="A14:B15"/>
    <mergeCell ref="C14:I15"/>
    <mergeCell ref="J14:K15"/>
    <mergeCell ref="L14:L15"/>
    <mergeCell ref="M14:P15"/>
    <mergeCell ref="Q14:S14"/>
    <mergeCell ref="A2:AC2"/>
    <mergeCell ref="A3:AC3"/>
    <mergeCell ref="B4:O7"/>
    <mergeCell ref="S5:U5"/>
    <mergeCell ref="S6:AC6"/>
    <mergeCell ref="S7:AC7"/>
    <mergeCell ref="S11:T11"/>
    <mergeCell ref="AA11:AC11"/>
    <mergeCell ref="A12:B13"/>
    <mergeCell ref="F12:G12"/>
    <mergeCell ref="H12:AC12"/>
    <mergeCell ref="C13:AC13"/>
    <mergeCell ref="A11:B11"/>
    <mergeCell ref="C11:D11"/>
    <mergeCell ref="E11:I11"/>
    <mergeCell ref="J11:L11"/>
    <mergeCell ref="M11:P11"/>
    <mergeCell ref="Q11:R11"/>
    <mergeCell ref="Q8:R8"/>
    <mergeCell ref="S8:V8"/>
    <mergeCell ref="W8:X8"/>
    <mergeCell ref="Y8:AC8"/>
    <mergeCell ref="A9:AC9"/>
    <mergeCell ref="A10:B10"/>
    <mergeCell ref="C10:AC10"/>
  </mergeCells>
  <phoneticPr fontId="2"/>
  <conditionalFormatting sqref="B437 D437:AD437 D438:AC440">
    <cfRule type="expression" dxfId="52" priority="16" stopIfTrue="1">
      <formula>$X$436="一切返還しなかった"</formula>
    </cfRule>
  </conditionalFormatting>
  <conditionalFormatting sqref="B435:AC436 B437 D437:AD437 D438:AC440 Z433:Z434 AC434:AD434">
    <cfRule type="expression" dxfId="51" priority="21" stopIfTrue="1">
      <formula>$Z$431="いいえ"</formula>
    </cfRule>
  </conditionalFormatting>
  <conditionalFormatting sqref="B436:AC436 D438:AC440 B437 D437:AD437">
    <cfRule type="expression" dxfId="50" priority="20" stopIfTrue="1">
      <formula>$Z$435="いいえ"</formula>
    </cfRule>
  </conditionalFormatting>
  <conditionalFormatting sqref="B437:AD437 B438:AC440">
    <cfRule type="expression" dxfId="49" priority="15" stopIfTrue="1">
      <formula>$X$436="キャンセルの時期や理由にかかわらず、全て返還した"</formula>
    </cfRule>
  </conditionalFormatting>
  <conditionalFormatting sqref="C292:AD292">
    <cfRule type="containsText" dxfId="48" priority="54" stopIfTrue="1" operator="containsText" text="満たして">
      <formula>NOT(ISERROR(SEARCH("満たして",C292)))</formula>
    </cfRule>
  </conditionalFormatting>
  <conditionalFormatting sqref="C295:AD295">
    <cfRule type="containsText" dxfId="47" priority="53" stopIfTrue="1" operator="containsText" text="満たして">
      <formula>NOT(ISERROR(SEARCH("満たして",C295)))</formula>
    </cfRule>
  </conditionalFormatting>
  <conditionalFormatting sqref="C336:AD336">
    <cfRule type="containsText" dxfId="46" priority="52" stopIfTrue="1" operator="containsText" text="満たして">
      <formula>NOT(ISERROR(SEARCH("満たして",C336)))</formula>
    </cfRule>
  </conditionalFormatting>
  <conditionalFormatting sqref="C338:AD338">
    <cfRule type="containsText" dxfId="45" priority="51" stopIfTrue="1" operator="containsText" text="満たして">
      <formula>NOT(ISERROR(SEARCH("満たして",C338)))</formula>
    </cfRule>
  </conditionalFormatting>
  <conditionalFormatting sqref="D101 D103 D105 D107 D109 D111 D113 D115 D117 D119 D121 D123 D125 D127 D129 D131 D133">
    <cfRule type="expression" dxfId="44" priority="55" stopIfTrue="1">
      <formula>E101="○"</formula>
    </cfRule>
  </conditionalFormatting>
  <conditionalFormatting sqref="D135 D137 D139 D141 D143 D145 D147 D149 D151 D153 D155 D157 D159 D161 D163 D165">
    <cfRule type="expression" dxfId="43" priority="4" stopIfTrue="1">
      <formula>E135="○"</formula>
    </cfRule>
  </conditionalFormatting>
  <conditionalFormatting sqref="D180 D182 D184 D186 D188 D190 D192 D194 D196 D198 D200 D202 D204 D206 D208 D210 D212">
    <cfRule type="expression" dxfId="42" priority="36" stopIfTrue="1">
      <formula>E180="○"</formula>
    </cfRule>
  </conditionalFormatting>
  <conditionalFormatting sqref="D214 D216 D218 D220 D222 D224 D226 D228 D230 D232 D234 D236 D238 D240 D242">
    <cfRule type="expression" dxfId="41" priority="3" stopIfTrue="1">
      <formula>E214="○"</formula>
    </cfRule>
  </conditionalFormatting>
  <conditionalFormatting sqref="D438:AC440">
    <cfRule type="expression" dxfId="40" priority="17" stopIfTrue="1">
      <formula>$X$436="一定の条件を満たした場合などは返還した"</formula>
    </cfRule>
  </conditionalFormatting>
  <conditionalFormatting sqref="E421:AC421 E422:AD422">
    <cfRule type="expression" dxfId="39" priority="24" stopIfTrue="1">
      <formula>$Z$420="未実施"</formula>
    </cfRule>
  </conditionalFormatting>
  <conditionalFormatting sqref="E419:AD419">
    <cfRule type="expression" dxfId="38" priority="29" stopIfTrue="1">
      <formula>$Z$418="未実施"</formula>
    </cfRule>
  </conditionalFormatting>
  <conditionalFormatting sqref="G416:AC416 E416:F417 G417:V417">
    <cfRule type="expression" dxfId="37" priority="45" stopIfTrue="1">
      <formula>$Z$415="未実施"</formula>
    </cfRule>
  </conditionalFormatting>
  <conditionalFormatting sqref="H385:AC385 H386:AD386">
    <cfRule type="expression" dxfId="36" priority="40" stopIfTrue="1">
      <formula>$Z$384="不実施（不参加）"</formula>
    </cfRule>
  </conditionalFormatting>
  <conditionalFormatting sqref="H388:AC388 H389:AD389">
    <cfRule type="expression" dxfId="35" priority="39" stopIfTrue="1">
      <formula>$Z$387="不実施（不参加）"</formula>
    </cfRule>
  </conditionalFormatting>
  <conditionalFormatting sqref="H391:AC392">
    <cfRule type="expression" dxfId="34" priority="1" stopIfTrue="1">
      <formula>$Z$387="不実施（不参加）"</formula>
    </cfRule>
  </conditionalFormatting>
  <conditionalFormatting sqref="H411:AD412">
    <cfRule type="expression" dxfId="33" priority="5">
      <formula>$Z$410="運行していない"</formula>
    </cfRule>
  </conditionalFormatting>
  <conditionalFormatting sqref="J324">
    <cfRule type="expression" dxfId="32" priority="27">
      <formula>$J$324="不適"</formula>
    </cfRule>
  </conditionalFormatting>
  <conditionalFormatting sqref="J324:N324">
    <cfRule type="expression" dxfId="31" priority="28">
      <formula>$J$324=不適</formula>
    </cfRule>
  </conditionalFormatting>
  <conditionalFormatting sqref="M443:AC443">
    <cfRule type="expression" dxfId="30" priority="13" stopIfTrue="1">
      <formula>$Z$442="賠償責任保険"</formula>
    </cfRule>
    <cfRule type="expression" dxfId="29" priority="10" stopIfTrue="1">
      <formula>$Z$442="賠償責任保険・傷害保険"</formula>
    </cfRule>
    <cfRule type="expression" dxfId="28" priority="12" stopIfTrue="1">
      <formula>$Z$442="傷害保険"</formula>
    </cfRule>
  </conditionalFormatting>
  <conditionalFormatting sqref="M471:AD471 M472:AC473">
    <cfRule type="expression" dxfId="27" priority="7" stopIfTrue="1">
      <formula>$Z$470="いいえ"</formula>
    </cfRule>
  </conditionalFormatting>
  <conditionalFormatting sqref="P424:P427">
    <cfRule type="expression" dxfId="26" priority="26" stopIfTrue="1">
      <formula>$Z$423="実施"</formula>
    </cfRule>
  </conditionalFormatting>
  <conditionalFormatting sqref="P433:Q434">
    <cfRule type="expression" dxfId="25" priority="11" stopIfTrue="1">
      <formula>$Z$431="いいえ"</formula>
    </cfRule>
  </conditionalFormatting>
  <conditionalFormatting sqref="P432:AD432">
    <cfRule type="expression" dxfId="24" priority="23" stopIfTrue="1">
      <formula>$Z$431="いいえ"</formula>
    </cfRule>
  </conditionalFormatting>
  <conditionalFormatting sqref="R335:S335">
    <cfRule type="containsText" dxfId="23" priority="50" stopIfTrue="1" operator="containsText" text="不">
      <formula>NOT(ISERROR(SEARCH("不",R335)))</formula>
    </cfRule>
  </conditionalFormatting>
  <conditionalFormatting sqref="R337:S337">
    <cfRule type="containsText" dxfId="22" priority="49" stopIfTrue="1" operator="containsText" text="不">
      <formula>NOT(ISERROR(SEARCH("不",R337)))</formula>
    </cfRule>
  </conditionalFormatting>
  <conditionalFormatting sqref="R385:AC385">
    <cfRule type="expression" dxfId="21" priority="43" stopIfTrue="1">
      <formula>$Z$384="実施（参加）"</formula>
    </cfRule>
  </conditionalFormatting>
  <conditionalFormatting sqref="R388:AC388 Z389:AB389">
    <cfRule type="expression" dxfId="20" priority="41" stopIfTrue="1">
      <formula>$Z$387="実施（参加）"</formula>
    </cfRule>
  </conditionalFormatting>
  <conditionalFormatting sqref="R391:AC391 Z392:AB392">
    <cfRule type="expression" dxfId="19" priority="2" stopIfTrue="1">
      <formula>$Z$387="実施（参加）"</formula>
    </cfRule>
  </conditionalFormatting>
  <conditionalFormatting sqref="S5:U5">
    <cfRule type="containsBlanks" dxfId="18" priority="33" stopIfTrue="1">
      <formula>LEN(TRIM(S5))=0</formula>
    </cfRule>
    <cfRule type="notContainsBlanks" priority="35" stopIfTrue="1">
      <formula>LEN(TRIM(S5))&gt;0</formula>
    </cfRule>
    <cfRule type="containsBlanks" priority="34" stopIfTrue="1">
      <formula>LEN(TRIM(S5))=0</formula>
    </cfRule>
  </conditionalFormatting>
  <conditionalFormatting sqref="T17:V17">
    <cfRule type="cellIs" dxfId="17" priority="32" stopIfTrue="1" operator="equal">
      <formula>"未記入"</formula>
    </cfRule>
  </conditionalFormatting>
  <conditionalFormatting sqref="V419">
    <cfRule type="expression" dxfId="16" priority="30" stopIfTrue="1">
      <formula>$Z$418="実施"</formula>
    </cfRule>
  </conditionalFormatting>
  <conditionalFormatting sqref="V421">
    <cfRule type="expression" dxfId="15" priority="44" stopIfTrue="1">
      <formula>$Z$420="実施"</formula>
    </cfRule>
  </conditionalFormatting>
  <conditionalFormatting sqref="V422">
    <cfRule type="expression" dxfId="14" priority="25" stopIfTrue="1">
      <formula>$Z$420="実施"</formula>
    </cfRule>
  </conditionalFormatting>
  <conditionalFormatting sqref="V416:AC417">
    <cfRule type="expression" dxfId="13" priority="46" stopIfTrue="1">
      <formula>$Z$415="実施"</formula>
    </cfRule>
  </conditionalFormatting>
  <conditionalFormatting sqref="V421:AC421">
    <cfRule type="expression" dxfId="12" priority="6" stopIfTrue="1">
      <formula>$Z$420="実施"</formula>
    </cfRule>
  </conditionalFormatting>
  <conditionalFormatting sqref="W471">
    <cfRule type="expression" dxfId="11" priority="9" stopIfTrue="1">
      <formula>$Z$442</formula>
    </cfRule>
  </conditionalFormatting>
  <conditionalFormatting sqref="W443:AC443">
    <cfRule type="expression" dxfId="10" priority="14" stopIfTrue="1">
      <formula>$Z$442="その他"</formula>
    </cfRule>
  </conditionalFormatting>
  <conditionalFormatting sqref="W472:AC473">
    <cfRule type="expression" dxfId="9" priority="8" stopIfTrue="1">
      <formula>$Z$442="その他"</formula>
    </cfRule>
  </conditionalFormatting>
  <conditionalFormatting sqref="X436:AC436">
    <cfRule type="expression" dxfId="8" priority="18" stopIfTrue="1">
      <formula>$Z$435="はい"</formula>
    </cfRule>
  </conditionalFormatting>
  <conditionalFormatting sqref="Y291:Z291">
    <cfRule type="containsText" dxfId="7" priority="48" stopIfTrue="1" operator="containsText" text="不">
      <formula>NOT(ISERROR(SEARCH("不",Y291)))</formula>
    </cfRule>
  </conditionalFormatting>
  <conditionalFormatting sqref="Y294:Z294">
    <cfRule type="containsText" dxfId="6" priority="47" stopIfTrue="1" operator="containsText" text="不">
      <formula>NOT(ISERROR(SEARCH("不",Y294)))</formula>
    </cfRule>
  </conditionalFormatting>
  <conditionalFormatting sqref="Z433:Z434 Z432:AB432">
    <cfRule type="expression" dxfId="5" priority="22" stopIfTrue="1">
      <formula>$Z$431="はい"</formula>
    </cfRule>
  </conditionalFormatting>
  <conditionalFormatting sqref="Z386:AB386">
    <cfRule type="expression" dxfId="4" priority="42" stopIfTrue="1">
      <formula>$Z$384="実施（参加）"</formula>
    </cfRule>
  </conditionalFormatting>
  <conditionalFormatting sqref="Z435:AC435">
    <cfRule type="expression" dxfId="3" priority="19" stopIfTrue="1">
      <formula>$Z$431="はい"</formula>
    </cfRule>
  </conditionalFormatting>
  <conditionalFormatting sqref="AA102">
    <cfRule type="expression" dxfId="2" priority="31">
      <formula>$AA$102</formula>
    </cfRule>
  </conditionalFormatting>
  <conditionalFormatting sqref="AD392">
    <cfRule type="expression" dxfId="1" priority="38" stopIfTrue="1">
      <formula>$Z$390="不実施（不参加）"</formula>
    </cfRule>
  </conditionalFormatting>
  <conditionalFormatting sqref="AJ442:AJ445">
    <cfRule type="expression" dxfId="0" priority="37" stopIfTrue="1">
      <formula>$Z$432="いいえ"</formula>
    </cfRule>
  </conditionalFormatting>
  <dataValidations count="71">
    <dataValidation type="list" allowBlank="1" showInputMessage="1" showErrorMessage="1" promptTitle="実施（参加）　を選択した場合" prompt="研修内容と人数を必ず記載してください。" sqref="Z384:AC384" xr:uid="{C283BDAC-EA64-4B1A-BD55-6A011B6BBD53}">
      <formula1>$AG$381:$AG$384</formula1>
    </dataValidation>
    <dataValidation type="list" allowBlank="1" showErrorMessage="1" promptTitle="はい　の場合は" prompt="次に表示する設問にも必ず回答してください。" sqref="AD435" xr:uid="{74D30397-1237-4EF2-A338-54F64783E1D6}">
      <formula1>$AG$70:$AG$72</formula1>
    </dataValidation>
    <dataValidation showDropDown="1" showInputMessage="1" showErrorMessage="1" sqref="P428" xr:uid="{5E5AE774-82CC-4E65-852E-18A58F972DB7}"/>
    <dataValidation type="list" allowBlank="1" showErrorMessage="1" sqref="Z466:AC468" xr:uid="{FE8EE457-3D11-4050-8123-1ABD3297DB55}">
      <formula1>$AG$465:$AG$467</formula1>
    </dataValidation>
    <dataValidation type="list" allowBlank="1" showInputMessage="1" showErrorMessage="1" sqref="AD101:AD102" xr:uid="{1A839852-2F65-4FBF-9A5C-C9FD7F59B999}">
      <formula1>"専任,兼任"</formula1>
    </dataValidation>
    <dataValidation type="list" allowBlank="1" showInputMessage="1" showErrorMessage="1" sqref="G23 L23 V23 AA23" xr:uid="{4481A8EA-61C4-4F04-AC4C-30D6AEA7A2A1}">
      <formula1>$AH$8:$AH$67</formula1>
    </dataValidation>
    <dataValidation type="list" allowBlank="1" showInputMessage="1" showErrorMessage="1" sqref="J23 Y23" xr:uid="{BD9AC8A0-D876-43C4-A5A6-E12C5BACF45E}">
      <formula1>$AG$21:$AG$32</formula1>
    </dataValidation>
    <dataValidation type="list" imeMode="halfAlpha" allowBlank="1" showInputMessage="1" showErrorMessage="1" error="整数を入力してください" sqref="W17:X17" xr:uid="{83F1F270-7557-4B6A-B179-211E71E10C60}">
      <formula1>$AG$8:$AG$67</formula1>
    </dataValidation>
    <dataValidation type="decimal" imeMode="halfAlpha" allowBlank="1" showInputMessage="1" showErrorMessage="1" errorTitle="要確認" error="想定される時間数を超えています。_x000a_一週間あたりの勤務時間を入力してください。" promptTitle="注意" prompt="10月1日に勤務_x000a_していた職員のみ_x000a_記載すること。" sqref="F133:G133 F131:G131 F129:G129 F127:G127 F125:G125 F123:G123 F121:G121 F119:G119 F117:G117 F115:G115 F113:G113 F111:G111 F109:G109 F107:G107 F105:G105 F103:G103 F165:G165 F163:G163 F161:G161 F159:G159 F157:G157 F155:G155 F153:G153 F151:G151 F149:G149 F147:G147 F145:G145 F143:G143 F141:G141 F139:G139 F137:G137 F135:G135" xr:uid="{2B390759-D9DC-44BA-8094-D7CB99C7FA83}">
      <formula1>1</formula1>
      <formula2>100</formula2>
    </dataValidation>
    <dataValidation type="list" allowBlank="1" showInputMessage="1" showErrorMessage="1" sqref="P424:P427" xr:uid="{42414CF2-A14C-465D-8554-12BCBDCDBC5D}">
      <formula1>$AO$404:$AO$413</formula1>
    </dataValidation>
    <dataValidation type="list" allowBlank="1" showErrorMessage="1" sqref="AD466:AD468" xr:uid="{B6D76A61-56F7-4ACF-A35C-1EAE4973AD62}">
      <formula1>$AG$70:$AG$72</formula1>
    </dataValidation>
    <dataValidation type="list" allowBlank="1" showInputMessage="1" showErrorMessage="1" promptTitle="運行している場合は" prompt="次の設問も必ず入力してください。" sqref="Z410:AD410" xr:uid="{2093AC1B-9A41-42BD-BF6F-9BF3146C90FE}">
      <formula1>$AK$409:$AK$410</formula1>
    </dataValidation>
    <dataValidation type="list" allowBlank="1" showInputMessage="1" showErrorMessage="1" sqref="Z407:AD408 Z411:AD412" xr:uid="{1709A074-A183-42B8-823F-99172EC1DA6B}">
      <formula1>$AG$405:$AG$406</formula1>
    </dataValidation>
    <dataValidation type="list" allowBlank="1" showInputMessage="1" showErrorMessage="1" promptTitle="実施の場合は" prompt="次の設問も必ず入力してください。_x000a_" sqref="Z418:AD418" xr:uid="{644600A8-C20C-4A4F-81EA-96CE383900EB}">
      <formula1>$AG$405:$AG$406</formula1>
    </dataValidation>
    <dataValidation type="list" allowBlank="1" showInputMessage="1" showErrorMessage="1" promptTitle="注意" prompt="防炎処理がされていない場合は直ちに改善してください。" sqref="Z460:AD460" xr:uid="{D29635B0-EE36-4387-BA4F-8ADD6EAB149C}">
      <formula1>$AG$476:$AG$478</formula1>
    </dataValidation>
    <dataValidation type="list" allowBlank="1" showInputMessage="1" showErrorMessage="1" sqref="W471:AD471" xr:uid="{2BF6958F-DF4F-4289-8FC3-C35C46A95157}">
      <formula1>$AH$483:$AH$485</formula1>
    </dataValidation>
    <dataValidation type="list" allowBlank="1" showInputMessage="1" showErrorMessage="1" promptTitle="はい　の場合のみ" prompt="次に表示する設問に回答してください。" sqref="Z470:AD470" xr:uid="{3ABE236B-7C43-4444-B721-504268E50A13}">
      <formula1>$AG$483:$AG$485</formula1>
    </dataValidation>
    <dataValidation type="list" allowBlank="1" showInputMessage="1" showErrorMessage="1" sqref="Z442:AD442" xr:uid="{FCD4BDF9-C7E7-4FF8-9E79-333A3D93C839}">
      <formula1>$AG$453:$AG$457</formula1>
    </dataValidation>
    <dataValidation type="list" allowBlank="1" showInputMessage="1" showErrorMessage="1" sqref="X436:AD436" xr:uid="{A2D3A483-168E-4FA7-8639-3F32FE16B612}">
      <formula1>$AG$423:$AG$426</formula1>
    </dataValidation>
    <dataValidation type="list" allowBlank="1" showInputMessage="1" showErrorMessage="1" sqref="V422:AD422" xr:uid="{800D71A0-5102-437E-92AE-5CEEDB8819B1}">
      <formula1>$AI$417:$AI$420</formula1>
    </dataValidation>
    <dataValidation type="list" allowBlank="1" showInputMessage="1" showErrorMessage="1" sqref="V416:AC416" xr:uid="{0A8CB8EF-E471-4C2B-9A84-702C0A111C53}">
      <formula1>$AK$404:$AK$406</formula1>
    </dataValidation>
    <dataValidation allowBlank="1" showErrorMessage="1" sqref="G55:Z64 G35:Z50" xr:uid="{5E8D3F43-FCD8-4CF9-87D1-9743FB6C7933}"/>
    <dataValidation type="list" allowBlank="1" showErrorMessage="1" prompt="_x000a_" sqref="D324:F324" xr:uid="{4EDECF26-5628-4418-AEA6-B74E155E7466}">
      <formula1>$AG$322:$AG$324</formula1>
    </dataValidation>
    <dataValidation type="decimal" imeMode="halfAlpha" allowBlank="1" showInputMessage="1" showErrorMessage="1" errorTitle="要確認" error="想定される時間数を超えています。_x000a_一週間あたりの勤務時間を入力してください。" promptTitle="注意" prompt="10月1日に勤務_x000a_していた職員のみ_x000a_記載すること。" sqref="F180:G180 F182:G182 F184:G184 F186:G186 F188:G188 F190:G190 F192:G192 F194:G194 F196:G196 F198:G198 F200:G200 F202:G202 F204:G204 F206:G206 F208:G208 F210:G210 F212:G212 F214:G214 F216:G216 F218:G218 F220:G220 F222:G222 F224:G224 F226:G226 F228:G228 F230:G230 F232:G232 F234:G234 F236:G236 F238:G238 F240:G240 F242:G242" xr:uid="{22129651-D63E-46BF-ADA9-4C5001065B72}">
      <formula1>1</formula1>
      <formula2>50</formula2>
    </dataValidation>
    <dataValidation type="textLength" imeMode="halfAlpha" operator="equal" allowBlank="1" showInputMessage="1" showErrorMessage="1" sqref="F12:G12 F19:G19" xr:uid="{C460F26C-4900-4FE0-A272-4E52E65F7170}">
      <formula1>4</formula1>
    </dataValidation>
    <dataValidation type="textLength" imeMode="halfAlpha" operator="equal" allowBlank="1" showInputMessage="1" showErrorMessage="1" sqref="D12 D19" xr:uid="{8D745A7D-C8A4-4AE1-83BA-D18B9E3BB32A}">
      <formula1>3</formula1>
    </dataValidation>
    <dataValidation imeMode="halfAlpha" allowBlank="1" showInputMessage="1" showErrorMessage="1" promptTitle="注意" prompt="160時間欄を入力した場合はこちらも入力してください。_x000a_" sqref="L77:N82" xr:uid="{EEC7C944-D697-4E3F-9A61-EEAAB02EA37E}"/>
    <dataValidation type="list" allowBlank="1" showInputMessage="1" showErrorMessage="1" sqref="T269:U270" xr:uid="{7581E0C0-DDF1-4FA6-89F5-ED87F8E8EB1E}">
      <formula1>$AH$264:$AH$266</formula1>
    </dataValidation>
    <dataValidation type="list" allowBlank="1" showInputMessage="1" showErrorMessage="1" prompt="実物展示のほか写真掲示、データ配信の場合も「有」を選択してください。" sqref="Y350:AD350" xr:uid="{827B3E6D-C714-472E-8F5C-585D1347772D}">
      <formula1>$AG$76:$AG$78</formula1>
    </dataValidation>
    <dataValidation type="list" allowBlank="1" showErrorMessage="1" promptTitle="実施の場合は" prompt="次の設問も必ず入力してください。_x000a_" sqref="Z420:AD420 Z423:AD423 Z428:AC428" xr:uid="{6988BC96-35A8-4736-A86C-DDC89F6791F6}">
      <formula1>$AG$404:$AG$406</formula1>
    </dataValidation>
    <dataValidation type="list" allowBlank="1" showInputMessage="1" showErrorMessage="1" promptTitle="実施（参加）　を選択した場合" prompt="研修内容と人数を必ず記載してください。" sqref="Z390:AD390 Z387:AD387 AD384" xr:uid="{3203F5BD-A09A-43D8-8E57-CC72038EBE3D}">
      <formula1>$AG$381:$AG$383</formula1>
    </dataValidation>
    <dataValidation type="list" allowBlank="1" showInputMessage="1" showErrorMessage="1" sqref="E11:I11" xr:uid="{8A89F973-E4E7-4602-83D2-5F34896BDABA}">
      <formula1>$AG$2:$AG$3</formula1>
    </dataValidation>
    <dataValidation type="list" allowBlank="1" showInputMessage="1" showErrorMessage="1" sqref="S11:T11" xr:uid="{B0A7CD2A-B5E3-4819-B407-EE8B665EFFB3}">
      <formula1>$AG$4:$AG$5</formula1>
    </dataValidation>
    <dataValidation type="list" allowBlank="1" showInputMessage="1" showErrorMessage="1" sqref="T17:V17" xr:uid="{94087ECA-B28E-4E92-9C7C-6F3136A68C48}">
      <formula1>$AG$6:$AG$7</formula1>
    </dataValidation>
    <dataValidation type="list" allowBlank="1" showInputMessage="1" showErrorMessage="1" sqref="E23" xr:uid="{87138F79-E6B4-4891-8838-721D27BC1A16}">
      <formula1>$AG$8:$AG$31</formula1>
    </dataValidation>
    <dataValidation type="list" allowBlank="1" showInputMessage="1" showErrorMessage="1" sqref="D25:H25" xr:uid="{2F4E5D62-EF26-4307-8335-85FC24302CD3}">
      <formula1>$AK$24:$AK$35</formula1>
    </dataValidation>
    <dataValidation type="list" allowBlank="1" showInputMessage="1" showErrorMessage="1" sqref="K72:L72" xr:uid="{992865ED-7558-4EA9-9CCB-1A2C865CE085}">
      <formula1>$AG$71:$AG$72</formula1>
    </dataValidation>
    <dataValidation type="list" allowBlank="1" showInputMessage="1" showErrorMessage="1" sqref="J315:K315" xr:uid="{840F4FE6-A26F-48B2-9CA0-B9CCCA2ED941}">
      <formula1>$AG$70:$AG$72</formula1>
    </dataValidation>
    <dataValidation type="list" allowBlank="1" showInputMessage="1" showErrorMessage="1" sqref="Z366:AD373 H180:I243 Z393:AD406 Y349:AD349 H103:I166 Z361:AD361 Z347:AD347 Y351:AD351 Z409:AD409 Z341:AD341 Z344:AD344 M349:R350" xr:uid="{FAA7D0CE-8FB1-48ED-9DC3-452A9355AC84}">
      <formula1>$AG$76:$AG$78</formula1>
    </dataValidation>
    <dataValidation type="list" allowBlank="1" showInputMessage="1" showErrorMessage="1" sqref="Z343:AD343" xr:uid="{0CD1777F-09B1-4078-8349-1645058FFB2B}">
      <formula1>$AG$348:$AG$351</formula1>
    </dataValidation>
    <dataValidation type="list" allowBlank="1" showInputMessage="1" showErrorMessage="1" sqref="Z374:AD379 Z450:AD450" xr:uid="{37054A44-3799-4C36-845F-B2DC0A0BF330}">
      <formula1>$AG$79:$AG$81</formula1>
    </dataValidation>
    <dataValidation type="list" allowBlank="1" showInputMessage="1" showErrorMessage="1" promptTitle="実施の場合は" prompt="次の設問も必ず入力してください。_x000a_" sqref="Z415:AD415" xr:uid="{F2CCEEA7-E2B4-4CB2-B37E-71553C3EC6B2}">
      <formula1>$AG$404:$AG$406</formula1>
    </dataValidation>
    <dataValidation type="list" allowBlank="1" showInputMessage="1" showErrorMessage="1" sqref="V417:AC417" xr:uid="{AF921077-5917-407E-967C-0249F5CD57E8}">
      <formula1>$AG$407:$AG$409</formula1>
    </dataValidation>
    <dataValidation type="list" allowBlank="1" showInputMessage="1" showErrorMessage="1" sqref="V419:AD419" xr:uid="{3FE121CB-F745-4C6A-A613-FC985E38D943}">
      <formula1>$AG$412:$AG$416</formula1>
    </dataValidation>
    <dataValidation type="list" allowBlank="1" showInputMessage="1" showErrorMessage="1" sqref="Z362:AD362" xr:uid="{CBDF59B9-2F8F-4F72-8F73-7F4F08EA3CD4}">
      <formula1>$AG$82:$AG$86</formula1>
    </dataValidation>
    <dataValidation type="list" allowBlank="1" showInputMessage="1" showErrorMessage="1" error="整数を入力してください" sqref="U11 Y11" xr:uid="{26AEC3B0-EBC9-4320-95E2-8B408248F6E9}">
      <formula1>$AG$9:$AG$39</formula1>
    </dataValidation>
    <dataValidation type="list" allowBlank="1" showInputMessage="1" showErrorMessage="1" error="整数を入力してください" sqref="W11" xr:uid="{68E7700F-DF15-44B7-9D0E-0A21ECCDFA56}">
      <formula1>$AG$9:$AG$20</formula1>
    </dataValidation>
    <dataValidation operator="greaterThanOrEqual" allowBlank="1" showInputMessage="1" showErrorMessage="1" sqref="G317:H320" xr:uid="{C68AEE91-4749-49B3-9CE9-5AFF6CAF84E4}"/>
    <dataValidation imeMode="halfAlpha" allowBlank="1" showInputMessage="1" showErrorMessage="1" sqref="D27:E27 W14:X15 D31:E31 H31:I31 Z14:AA15 H27:I27 L27:N27 Y8:AD8 R309:U310 Q31:R31 Q29:R29 Q27:R27 V27:W27 L29:N29 V31:W31 N180:N243 X180:X243 V180:V243 S101:S166 J180:J243 S180:S243 U77:W82 V101:V166 X101:X166 L180:L243 V29:W29 L101:L166 N101:N166 J101:J166 Q101:Q166 J307:M308 L31 T14:U15 O286:Q286 H29:I29 AB81:AB82 D29:E29 E21:F22 H21:I22 K21:K22 X80:X82 Q180:Q243" xr:uid="{7D7FFF9C-84B3-4A7B-B480-8C31384F523F}"/>
    <dataValidation type="list" allowBlank="1" showInputMessage="1" showErrorMessage="1" sqref="Z342:AD342" xr:uid="{CFFF1211-7F3D-42E8-B8CB-5E0E82DA9933}">
      <formula1>$AG$338:$AG$345</formula1>
    </dataValidation>
    <dataValidation type="list" allowBlank="1" showInputMessage="1" showErrorMessage="1" promptTitle="注意" prompt="未実施の場合は直ちに改善し、適切に訓練を実施してください" sqref="Z451:AD451 Z454:AD454" xr:uid="{391E2EF6-D195-49CA-A553-00A627199810}">
      <formula1>$AG$79:$AG$81</formula1>
    </dataValidation>
    <dataValidation type="list" allowBlank="1" showInputMessage="1" showErrorMessage="1" promptTitle="注意" prompt="必要な消火設備が設置されていない場合は直ちに改善してください。" sqref="Z457:AD457" xr:uid="{E4A4F8FF-33D8-41CE-A65A-D9901097989F}">
      <formula1>$AG$76:$AG$78</formula1>
    </dataValidation>
    <dataValidation type="list" allowBlank="1" showInputMessage="1" showErrorMessage="1" sqref="W5:AD5" xr:uid="{A26DC2F3-3C93-4D85-84A2-7484CCB3F1AB}">
      <formula1>$AJ$3:$AJ$53</formula1>
    </dataValidation>
    <dataValidation imeMode="halfAlpha" allowBlank="1" showInputMessage="1" showErrorMessage="1" error="整数を入力してください" sqref="J14:K15" xr:uid="{8EF3DA5E-6C81-4129-83A5-600B8EC9CD7C}"/>
    <dataValidation type="whole" imeMode="halfAlpha" operator="lessThanOrEqual" allowBlank="1" showInputMessage="1" showErrorMessage="1" errorTitle="注意" error="認証保育所要綱で定められた上限額を超えています。東京都に届け出ている保育料を確認の上、入力してください。" sqref="C80:E82" xr:uid="{FA4730BC-4148-430A-8C48-A9C51F8D38B3}">
      <formula1>101000</formula1>
    </dataValidation>
    <dataValidation type="whole" imeMode="halfAlpha" operator="lessThanOrEqual" allowBlank="1" showInputMessage="1" showErrorMessage="1" errorTitle="注意" error="認証保育所要綱で定められた上限額を超えています。東京都に届け出ている保育料を確認の上、入力してください。" sqref="C78:E79" xr:uid="{4434C157-4F69-4C0B-B6D2-7A37754B52A7}">
      <formula1>104000</formula1>
    </dataValidation>
    <dataValidation type="list" showInputMessage="1" showErrorMessage="1" sqref="S5:U5" xr:uid="{F97B310F-FAA4-43B7-9674-704DE410DDAB}">
      <formula1>$AJ$3:$AJ$52</formula1>
    </dataValidation>
    <dataValidation imeMode="halfAlpha" allowBlank="1" showInputMessage="1" showErrorMessage="1" promptTitle="注意" prompt="120時間欄を入力した場合はこちらも入力してください。_x000a_" sqref="R77:T82" xr:uid="{05F2ED7A-7479-4B5D-BC98-7D221F955373}"/>
    <dataValidation imeMode="halfAlpha" allowBlank="1" showErrorMessage="1" promptTitle="入力注意" prompt="上記人数⑩の合計所定労働時間数時をいれてください_x000a_" sqref="G286:H286" xr:uid="{BB25B6DC-7633-44A0-AE96-ED36E9AF1815}"/>
    <dataValidation type="decimal" allowBlank="1" showInputMessage="1" showErrorMessage="1" errorTitle="注意" error="1人当たりの所定労働時間を記載してください。（週当たり）" sqref="V281:W281" xr:uid="{ABF1F4AF-3F39-4844-8EDF-742C9A24CB61}">
      <formula1>30</formula1>
      <formula2>60</formula2>
    </dataValidation>
    <dataValidation type="textLength" errorStyle="warning" operator="notEqual" allowBlank="1" showInputMessage="1" showErrorMessage="1" errorTitle="注意" error="違います" sqref="G51:L51 U51:Z51" xr:uid="{DEF1D3E7-9CFA-4AB4-9851-88DB11B5D3DA}">
      <formula1>D29</formula1>
    </dataValidation>
    <dataValidation type="list" errorStyle="information" allowBlank="1" showErrorMessage="1" errorTitle="注意" promptTitle="注意" prompt="施設長については、10月2日が休みであっても、所定労働時間数、経験年数、在籍年数の項目は記載してください。" sqref="AA102:AC102" xr:uid="{0CCB8745-8C9A-4219-86E7-D35240247378}">
      <formula1>$AI$99:$AI$101</formula1>
    </dataValidation>
    <dataValidation imeMode="halfAlpha" allowBlank="1" showInputMessage="1" showErrorMessage="1" promptTitle="注意" prompt="在籍する職員数を記載してください。" sqref="I281 K281 M281 O281 Q281 I285 K285 M285 O285 Q285" xr:uid="{075B6113-F24C-4364-BF4D-BF52A6263751}"/>
    <dataValidation type="custom" allowBlank="1" showInputMessage="1" showErrorMessage="1" errorTitle="同額不可" error="   施設等利用給付対象額が保育料と同額となる場合は『保育料と同額』と記入してください。" promptTitle="必ず入力してください。" prompt="●施設等利用給付対象額の欄には、無償化の対象となる（食材料費、通園送迎費、行事費等を除いた）金額、を記入してください。_x000a__x000a_● 施設等利用給付対象額が保育料と同額となる場合は『保育料と同額』と記入してください。" sqref="F77:H82" xr:uid="{404C67E5-7CF9-4317-BBA8-97440FBFBE75}">
      <formula1>COUNTIF(C77:F77,F77)&lt;=1</formula1>
    </dataValidation>
    <dataValidation type="list" allowBlank="1" showInputMessage="1" showErrorMessage="1" sqref="Z363:AD365" xr:uid="{97181A1B-C64F-413D-A72E-BB04248792FD}">
      <formula1>$AG$363:$AI$363</formula1>
    </dataValidation>
    <dataValidation type="list" allowBlank="1" showInputMessage="1" showErrorMessage="1" promptTitle="はい　の場合は" prompt="次に表示する設問にも必ず回答してください。" sqref="Z431:AD431 Z435:AC435" xr:uid="{B819816E-4D5F-4B07-A26F-307DE8904270}">
      <formula1>$AG$70:$AG$72</formula1>
    </dataValidation>
    <dataValidation type="list" allowBlank="1" showInputMessage="1" showErrorMessage="1" promptTitle="注意" prompt="職員不足を理由に保育の提供を断っている場合は直ちに改善してください。" sqref="Z463:AD463" xr:uid="{89B3D0DA-AD31-43F6-A57A-10EF236D73F6}">
      <formula1>$AG$70:$AG$72</formula1>
    </dataValidation>
    <dataValidation allowBlank="1" showErrorMessage="1" promptTitle="代表者名とは" prompt="設置者が法人・任意団体の場合に、代表者名を記入してください。_x000a_" sqref="Q18:AD18" xr:uid="{2FDB4174-5E5B-4401-B4D7-1A12EC74E5BA}"/>
    <dataValidation type="list" allowBlank="1" showErrorMessage="1" promptTitle="注意" prompt="開所時間が１３時間を超える場合は、基本となる１３時間の時間帯を記入してください。_x000a_" sqref="T23" xr:uid="{220B823F-98C0-4AE7-89BD-8A5016ED3655}">
      <formula1>$AG$8:$AG$31</formula1>
    </dataValidation>
    <dataValidation allowBlank="1" showInputMessage="1" showErrorMessage="1" promptTitle="注意" prompt="日曜日も開所している場合は、日曜日の記載を除いて下さい。" sqref="C24:AD24" xr:uid="{A5CD523D-CCB7-4A29-8E09-6EEB776F3B2B}"/>
    <dataValidation allowBlank="1" showInputMessage="1" showErrorMessage="1" promptTitle="調理員の配置人数について" prompt="調理を委託していて調理員配置が0人の場合は、「０」と入力してください。" sqref="F298" xr:uid="{D51503F7-309B-4D40-B805-EA0FF6BB59A4}"/>
  </dataValidations>
  <printOptions horizontalCentered="1"/>
  <pageMargins left="0.28999999999999998" right="0.39370078740157483" top="0.59055118110236227" bottom="0.19685039370078741" header="0" footer="0"/>
  <pageSetup paperSize="9" scale="53" fitToHeight="0" orientation="portrait" r:id="rId1"/>
  <headerFooter alignWithMargins="0">
    <oddFooter>&amp;C&amp;"ＭＳ Ｐ明朝,標準"&amp;14&amp;P</oddFooter>
  </headerFooter>
  <rowBreaks count="8" manualBreakCount="8">
    <brk id="32" max="31" man="1"/>
    <brk id="95" max="31" man="1"/>
    <brk id="174" max="31" man="1"/>
    <brk id="247" max="31" man="1"/>
    <brk id="302" max="31" man="1"/>
    <brk id="339" max="16383" man="1"/>
    <brk id="382" max="31" man="1"/>
    <brk id="429" max="3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J35"/>
  <sheetViews>
    <sheetView showGridLines="0" zoomScale="110" zoomScaleNormal="110" workbookViewId="0">
      <selection sqref="A1:J1"/>
    </sheetView>
  </sheetViews>
  <sheetFormatPr defaultColWidth="8.88671875" defaultRowHeight="12.6"/>
  <cols>
    <col min="1" max="1" width="3.109375" style="15" customWidth="1"/>
    <col min="2" max="3" width="8.88671875" style="12"/>
    <col min="4" max="4" width="8.88671875" style="15"/>
    <col min="5" max="5" width="8.88671875" style="12"/>
    <col min="6" max="6" width="8.88671875" style="15"/>
    <col min="7" max="7" width="8.88671875" style="12"/>
    <col min="8" max="8" width="8.88671875" style="15"/>
    <col min="9" max="11" width="8.88671875" style="12"/>
    <col min="12" max="12" width="8.88671875" style="15"/>
    <col min="13" max="13" width="8.88671875" style="12"/>
    <col min="14" max="14" width="8.88671875" style="15"/>
    <col min="15" max="15" width="8.88671875" style="12"/>
    <col min="16" max="17" width="8.88671875" style="15"/>
    <col min="18" max="18" width="8.88671875" style="12" customWidth="1"/>
    <col min="19" max="20" width="8.88671875" style="12"/>
    <col min="21" max="50" width="3.33203125" style="12" customWidth="1"/>
    <col min="51" max="58" width="8" style="12" customWidth="1"/>
    <col min="59" max="59" width="3.33203125" style="12" customWidth="1"/>
    <col min="60" max="67" width="8" style="12" customWidth="1"/>
    <col min="68" max="68" width="3.33203125" style="12" customWidth="1"/>
    <col min="69" max="73" width="8.109375" style="12" customWidth="1"/>
    <col min="74" max="74" width="3.21875" style="12" customWidth="1"/>
    <col min="75" max="75" width="8.88671875" style="15"/>
    <col min="76" max="120" width="3.33203125" style="189" customWidth="1"/>
    <col min="121" max="121" width="3.33203125" style="218" customWidth="1"/>
    <col min="122" max="122" width="3.33203125" style="189" customWidth="1"/>
    <col min="123" max="123" width="3.33203125" style="218" customWidth="1"/>
    <col min="124" max="124" width="3.33203125" style="189" customWidth="1"/>
    <col min="125" max="125" width="3.33203125" style="15" customWidth="1"/>
    <col min="126" max="126" width="3.33203125" style="224" customWidth="1"/>
    <col min="127" max="128" width="3.33203125" style="189" customWidth="1"/>
    <col min="129" max="130" width="3.33203125" style="12" customWidth="1"/>
    <col min="131" max="132" width="6.6640625" style="12" customWidth="1"/>
    <col min="133" max="133" width="6.6640625" style="15" customWidth="1"/>
    <col min="134" max="137" width="6.6640625" style="12" customWidth="1"/>
    <col min="138" max="201" width="2.109375" style="12" customWidth="1"/>
    <col min="202" max="203" width="5.5546875" style="12" customWidth="1"/>
    <col min="204" max="204" width="5.5546875" style="15" customWidth="1"/>
    <col min="205" max="219" width="7.77734375" style="12" customWidth="1"/>
    <col min="220" max="222" width="7.88671875" style="12" customWidth="1"/>
    <col min="223" max="224" width="8.88671875" style="15" customWidth="1"/>
    <col min="225" max="239" width="3.33203125" style="12" customWidth="1"/>
    <col min="240" max="245" width="5" style="12" customWidth="1"/>
    <col min="246" max="250" width="3.33203125" style="12" customWidth="1"/>
    <col min="251" max="252" width="5" style="12" customWidth="1"/>
    <col min="253" max="253" width="8.88671875" style="12"/>
    <col min="254" max="254" width="3.33203125" style="12" customWidth="1"/>
    <col min="255" max="256" width="13.44140625" style="12" customWidth="1"/>
    <col min="257" max="257" width="3.33203125" style="12" customWidth="1"/>
    <col min="258" max="258" width="13.44140625" style="12" customWidth="1"/>
    <col min="259" max="259" width="3.33203125" style="12" customWidth="1"/>
    <col min="260" max="261" width="13.44140625" style="12" customWidth="1"/>
    <col min="262" max="262" width="3.109375" style="12" customWidth="1"/>
    <col min="263" max="266" width="13.33203125" style="12" customWidth="1"/>
    <col min="267" max="267" width="3.33203125" style="12" customWidth="1"/>
    <col min="268" max="16384" width="8.88671875" style="12"/>
  </cols>
  <sheetData>
    <row r="1" spans="1:270" ht="22.5" customHeight="1">
      <c r="A1" s="1095" t="str">
        <f>"認証保育所運営状況報告書（"&amp;様式!AC4&amp;"現在）"</f>
        <v>認証保育所運営状況報告書（令和7年10月1日現在）</v>
      </c>
      <c r="B1" s="1095"/>
      <c r="C1" s="1095"/>
      <c r="D1" s="1095"/>
      <c r="E1" s="1095"/>
      <c r="F1" s="1095"/>
      <c r="G1" s="1095"/>
      <c r="H1" s="1095"/>
      <c r="I1" s="1095"/>
      <c r="J1" s="1095"/>
    </row>
    <row r="2" spans="1:270" ht="22.5" customHeight="1">
      <c r="A2" s="209"/>
      <c r="B2" s="209"/>
      <c r="C2" s="209"/>
      <c r="D2" s="209"/>
      <c r="E2" s="209"/>
      <c r="F2" s="209"/>
      <c r="G2" s="209"/>
      <c r="H2" s="209"/>
      <c r="I2" s="209"/>
      <c r="J2" s="209"/>
    </row>
    <row r="3" spans="1:270" ht="22.5" customHeight="1">
      <c r="A3" s="209"/>
      <c r="B3" s="209"/>
      <c r="C3" s="209"/>
      <c r="D3" s="209"/>
      <c r="E3" s="209"/>
      <c r="F3" s="209"/>
      <c r="G3" s="209"/>
      <c r="H3" s="209"/>
      <c r="I3" s="209"/>
      <c r="J3" s="209"/>
    </row>
    <row r="4" spans="1:270" ht="17.25" customHeight="1">
      <c r="A4" s="15">
        <v>1</v>
      </c>
      <c r="B4" s="15">
        <f>1+A4</f>
        <v>2</v>
      </c>
      <c r="C4" s="15">
        <f t="shared" ref="C4:I4" si="0">1+B4</f>
        <v>3</v>
      </c>
      <c r="D4" s="15">
        <f t="shared" si="0"/>
        <v>4</v>
      </c>
      <c r="E4" s="15">
        <f t="shared" si="0"/>
        <v>5</v>
      </c>
      <c r="F4" s="15">
        <f t="shared" si="0"/>
        <v>6</v>
      </c>
      <c r="G4" s="15">
        <f t="shared" si="0"/>
        <v>7</v>
      </c>
      <c r="H4" s="15">
        <f t="shared" si="0"/>
        <v>8</v>
      </c>
      <c r="I4" s="15">
        <f t="shared" si="0"/>
        <v>9</v>
      </c>
      <c r="J4" s="15">
        <f t="shared" ref="J4:BP4" si="1">1+I4</f>
        <v>10</v>
      </c>
      <c r="K4" s="15">
        <f t="shared" si="1"/>
        <v>11</v>
      </c>
      <c r="L4" s="15">
        <f t="shared" si="1"/>
        <v>12</v>
      </c>
      <c r="M4" s="15">
        <f t="shared" si="1"/>
        <v>13</v>
      </c>
      <c r="N4" s="15">
        <f t="shared" si="1"/>
        <v>14</v>
      </c>
      <c r="O4" s="15">
        <f t="shared" si="1"/>
        <v>15</v>
      </c>
      <c r="P4" s="15">
        <f t="shared" si="1"/>
        <v>16</v>
      </c>
      <c r="Q4" s="15">
        <f t="shared" si="1"/>
        <v>17</v>
      </c>
      <c r="R4" s="15">
        <f t="shared" si="1"/>
        <v>18</v>
      </c>
      <c r="S4" s="15">
        <f t="shared" si="1"/>
        <v>19</v>
      </c>
      <c r="T4" s="15">
        <f t="shared" ref="T4" si="2">1+S4</f>
        <v>20</v>
      </c>
      <c r="U4" s="15">
        <f t="shared" ref="U4" si="3">1+T4</f>
        <v>21</v>
      </c>
      <c r="V4" s="15">
        <f t="shared" si="1"/>
        <v>22</v>
      </c>
      <c r="W4" s="15">
        <f t="shared" si="1"/>
        <v>23</v>
      </c>
      <c r="X4" s="15">
        <f t="shared" si="1"/>
        <v>24</v>
      </c>
      <c r="Y4" s="15">
        <f t="shared" si="1"/>
        <v>25</v>
      </c>
      <c r="Z4" s="15">
        <f t="shared" si="1"/>
        <v>26</v>
      </c>
      <c r="AA4" s="15">
        <f t="shared" si="1"/>
        <v>27</v>
      </c>
      <c r="AB4" s="15">
        <f t="shared" si="1"/>
        <v>28</v>
      </c>
      <c r="AC4" s="15">
        <f t="shared" si="1"/>
        <v>29</v>
      </c>
      <c r="AD4" s="15">
        <f t="shared" si="1"/>
        <v>30</v>
      </c>
      <c r="AE4" s="15">
        <f t="shared" si="1"/>
        <v>31</v>
      </c>
      <c r="AF4" s="15">
        <f t="shared" si="1"/>
        <v>32</v>
      </c>
      <c r="AG4" s="15">
        <f t="shared" si="1"/>
        <v>33</v>
      </c>
      <c r="AH4" s="15">
        <f t="shared" si="1"/>
        <v>34</v>
      </c>
      <c r="AI4" s="15">
        <f t="shared" si="1"/>
        <v>35</v>
      </c>
      <c r="AJ4" s="15">
        <f t="shared" si="1"/>
        <v>36</v>
      </c>
      <c r="AK4" s="15">
        <f t="shared" si="1"/>
        <v>37</v>
      </c>
      <c r="AL4" s="15">
        <f t="shared" si="1"/>
        <v>38</v>
      </c>
      <c r="AM4" s="15">
        <f t="shared" si="1"/>
        <v>39</v>
      </c>
      <c r="AN4" s="15">
        <f t="shared" si="1"/>
        <v>40</v>
      </c>
      <c r="AO4" s="15">
        <f t="shared" si="1"/>
        <v>41</v>
      </c>
      <c r="AP4" s="15">
        <f t="shared" si="1"/>
        <v>42</v>
      </c>
      <c r="AQ4" s="15">
        <f t="shared" si="1"/>
        <v>43</v>
      </c>
      <c r="AR4" s="15">
        <f t="shared" si="1"/>
        <v>44</v>
      </c>
      <c r="AS4" s="15">
        <f t="shared" si="1"/>
        <v>45</v>
      </c>
      <c r="AT4" s="15">
        <f t="shared" si="1"/>
        <v>46</v>
      </c>
      <c r="AU4" s="15">
        <f t="shared" si="1"/>
        <v>47</v>
      </c>
      <c r="AV4" s="15">
        <f t="shared" si="1"/>
        <v>48</v>
      </c>
      <c r="AW4" s="15">
        <f t="shared" si="1"/>
        <v>49</v>
      </c>
      <c r="AX4" s="15">
        <f t="shared" si="1"/>
        <v>50</v>
      </c>
      <c r="AY4" s="15">
        <f t="shared" si="1"/>
        <v>51</v>
      </c>
      <c r="AZ4" s="15">
        <f t="shared" si="1"/>
        <v>52</v>
      </c>
      <c r="BA4" s="15">
        <f t="shared" si="1"/>
        <v>53</v>
      </c>
      <c r="BB4" s="15">
        <f t="shared" si="1"/>
        <v>54</v>
      </c>
      <c r="BC4" s="15">
        <f t="shared" si="1"/>
        <v>55</v>
      </c>
      <c r="BD4" s="15">
        <f t="shared" si="1"/>
        <v>56</v>
      </c>
      <c r="BE4" s="15">
        <f t="shared" si="1"/>
        <v>57</v>
      </c>
      <c r="BF4" s="15">
        <f t="shared" si="1"/>
        <v>58</v>
      </c>
      <c r="BG4" s="15">
        <f t="shared" si="1"/>
        <v>59</v>
      </c>
      <c r="BH4" s="15">
        <f t="shared" si="1"/>
        <v>60</v>
      </c>
      <c r="BI4" s="15">
        <f t="shared" si="1"/>
        <v>61</v>
      </c>
      <c r="BJ4" s="15">
        <f t="shared" si="1"/>
        <v>62</v>
      </c>
      <c r="BK4" s="15">
        <f t="shared" si="1"/>
        <v>63</v>
      </c>
      <c r="BL4" s="15">
        <f t="shared" si="1"/>
        <v>64</v>
      </c>
      <c r="BM4" s="15">
        <f t="shared" si="1"/>
        <v>65</v>
      </c>
      <c r="BN4" s="15">
        <f t="shared" si="1"/>
        <v>66</v>
      </c>
      <c r="BO4" s="15">
        <f t="shared" si="1"/>
        <v>67</v>
      </c>
      <c r="BP4" s="15">
        <f t="shared" si="1"/>
        <v>68</v>
      </c>
      <c r="BQ4" s="15">
        <f t="shared" ref="BQ4:GU4" si="4">1+BP4</f>
        <v>69</v>
      </c>
      <c r="BR4" s="15">
        <f t="shared" si="4"/>
        <v>70</v>
      </c>
      <c r="BS4" s="15">
        <f t="shared" si="4"/>
        <v>71</v>
      </c>
      <c r="BT4" s="15">
        <f t="shared" si="4"/>
        <v>72</v>
      </c>
      <c r="BU4" s="15">
        <f t="shared" si="4"/>
        <v>73</v>
      </c>
      <c r="BV4" s="15">
        <f t="shared" si="4"/>
        <v>74</v>
      </c>
      <c r="BW4" s="15">
        <f t="shared" si="4"/>
        <v>75</v>
      </c>
      <c r="BX4" s="15">
        <f t="shared" si="4"/>
        <v>76</v>
      </c>
      <c r="BY4" s="15">
        <f t="shared" si="4"/>
        <v>77</v>
      </c>
      <c r="BZ4" s="15">
        <f t="shared" si="4"/>
        <v>78</v>
      </c>
      <c r="CA4" s="15">
        <f t="shared" si="4"/>
        <v>79</v>
      </c>
      <c r="CB4" s="15">
        <f t="shared" si="4"/>
        <v>80</v>
      </c>
      <c r="CC4" s="15">
        <f t="shared" si="4"/>
        <v>81</v>
      </c>
      <c r="CD4" s="15">
        <f t="shared" si="4"/>
        <v>82</v>
      </c>
      <c r="CE4" s="15">
        <f t="shared" si="4"/>
        <v>83</v>
      </c>
      <c r="CF4" s="15">
        <f t="shared" si="4"/>
        <v>84</v>
      </c>
      <c r="CG4" s="15">
        <f t="shared" si="4"/>
        <v>85</v>
      </c>
      <c r="CH4" s="15">
        <f t="shared" si="4"/>
        <v>86</v>
      </c>
      <c r="CI4" s="15">
        <f t="shared" si="4"/>
        <v>87</v>
      </c>
      <c r="CJ4" s="15">
        <f t="shared" si="4"/>
        <v>88</v>
      </c>
      <c r="CK4" s="15">
        <f t="shared" si="4"/>
        <v>89</v>
      </c>
      <c r="CL4" s="15">
        <f t="shared" si="4"/>
        <v>90</v>
      </c>
      <c r="CM4" s="15">
        <f t="shared" si="4"/>
        <v>91</v>
      </c>
      <c r="CN4" s="15">
        <f t="shared" si="4"/>
        <v>92</v>
      </c>
      <c r="CO4" s="15">
        <f t="shared" si="4"/>
        <v>93</v>
      </c>
      <c r="CP4" s="15">
        <f t="shared" si="4"/>
        <v>94</v>
      </c>
      <c r="CQ4" s="15">
        <f t="shared" si="4"/>
        <v>95</v>
      </c>
      <c r="CR4" s="15">
        <f t="shared" si="4"/>
        <v>96</v>
      </c>
      <c r="CS4" s="15">
        <f t="shared" si="4"/>
        <v>97</v>
      </c>
      <c r="CT4" s="15">
        <f t="shared" si="4"/>
        <v>98</v>
      </c>
      <c r="CU4" s="15">
        <f t="shared" si="4"/>
        <v>99</v>
      </c>
      <c r="CV4" s="15">
        <f t="shared" si="4"/>
        <v>100</v>
      </c>
      <c r="CW4" s="15">
        <f t="shared" si="4"/>
        <v>101</v>
      </c>
      <c r="CX4" s="15">
        <f t="shared" si="4"/>
        <v>102</v>
      </c>
      <c r="CY4" s="15">
        <f t="shared" si="4"/>
        <v>103</v>
      </c>
      <c r="CZ4" s="15">
        <f t="shared" si="4"/>
        <v>104</v>
      </c>
      <c r="DA4" s="15">
        <f t="shared" si="4"/>
        <v>105</v>
      </c>
      <c r="DB4" s="15">
        <f t="shared" si="4"/>
        <v>106</v>
      </c>
      <c r="DC4" s="15">
        <f t="shared" si="4"/>
        <v>107</v>
      </c>
      <c r="DD4" s="15">
        <f t="shared" si="4"/>
        <v>108</v>
      </c>
      <c r="DE4" s="15">
        <f t="shared" si="4"/>
        <v>109</v>
      </c>
      <c r="DF4" s="15">
        <f t="shared" si="4"/>
        <v>110</v>
      </c>
      <c r="DG4" s="15">
        <f t="shared" si="4"/>
        <v>111</v>
      </c>
      <c r="DH4" s="15">
        <f t="shared" si="4"/>
        <v>112</v>
      </c>
      <c r="DI4" s="15">
        <f t="shared" si="4"/>
        <v>113</v>
      </c>
      <c r="DJ4" s="15">
        <f t="shared" si="4"/>
        <v>114</v>
      </c>
      <c r="DK4" s="15">
        <f t="shared" si="4"/>
        <v>115</v>
      </c>
      <c r="DL4" s="15">
        <f t="shared" si="4"/>
        <v>116</v>
      </c>
      <c r="DM4" s="15">
        <f t="shared" si="4"/>
        <v>117</v>
      </c>
      <c r="DN4" s="15">
        <f t="shared" si="4"/>
        <v>118</v>
      </c>
      <c r="DO4" s="15">
        <f t="shared" si="4"/>
        <v>119</v>
      </c>
      <c r="DP4" s="15">
        <f t="shared" si="4"/>
        <v>120</v>
      </c>
      <c r="DQ4" s="15">
        <f t="shared" si="4"/>
        <v>121</v>
      </c>
      <c r="DR4" s="15">
        <f t="shared" si="4"/>
        <v>122</v>
      </c>
      <c r="DS4" s="15">
        <f t="shared" si="4"/>
        <v>123</v>
      </c>
      <c r="DT4" s="15">
        <f t="shared" si="4"/>
        <v>124</v>
      </c>
      <c r="DU4" s="15">
        <f t="shared" si="4"/>
        <v>125</v>
      </c>
      <c r="DV4" s="15">
        <f t="shared" si="4"/>
        <v>126</v>
      </c>
      <c r="DW4" s="15">
        <f t="shared" si="4"/>
        <v>127</v>
      </c>
      <c r="DX4" s="15">
        <f t="shared" si="4"/>
        <v>128</v>
      </c>
      <c r="DY4" s="15">
        <f t="shared" si="4"/>
        <v>129</v>
      </c>
      <c r="DZ4" s="15">
        <f t="shared" si="4"/>
        <v>130</v>
      </c>
      <c r="EA4" s="15">
        <f t="shared" ref="EA4" si="5">1+DZ4</f>
        <v>131</v>
      </c>
      <c r="EB4" s="15">
        <f t="shared" ref="EB4" si="6">1+EA4</f>
        <v>132</v>
      </c>
      <c r="EC4" s="15">
        <f t="shared" ref="EC4" si="7">1+EB4</f>
        <v>133</v>
      </c>
      <c r="ED4" s="15">
        <f t="shared" ref="ED4" si="8">1+EC4</f>
        <v>134</v>
      </c>
      <c r="EE4" s="15">
        <f t="shared" ref="EE4" si="9">1+ED4</f>
        <v>135</v>
      </c>
      <c r="EF4" s="15">
        <f t="shared" ref="EF4" si="10">1+EE4</f>
        <v>136</v>
      </c>
      <c r="EG4" s="15">
        <f t="shared" ref="EG4" si="11">1+EF4</f>
        <v>137</v>
      </c>
      <c r="EH4" s="15">
        <f t="shared" ref="EH4" si="12">1+EC4</f>
        <v>134</v>
      </c>
      <c r="EI4" s="15">
        <f t="shared" ref="EI4" si="13">1+EH4</f>
        <v>135</v>
      </c>
      <c r="EJ4" s="15">
        <f t="shared" ref="EJ4" si="14">1+EI4</f>
        <v>136</v>
      </c>
      <c r="EK4" s="15">
        <f t="shared" ref="EK4" si="15">1+EJ4</f>
        <v>137</v>
      </c>
      <c r="EL4" s="15">
        <f t="shared" ref="EL4" si="16">1+EK4</f>
        <v>138</v>
      </c>
      <c r="EM4" s="15">
        <f t="shared" ref="EM4" si="17">1+EL4</f>
        <v>139</v>
      </c>
      <c r="EN4" s="15">
        <f t="shared" ref="EN4" si="18">1+EM4</f>
        <v>140</v>
      </c>
      <c r="EO4" s="15">
        <f t="shared" ref="EO4" si="19">1+EN4</f>
        <v>141</v>
      </c>
      <c r="EP4" s="15">
        <f t="shared" ref="EP4" si="20">1+EO4</f>
        <v>142</v>
      </c>
      <c r="EQ4" s="15">
        <f t="shared" ref="EQ4" si="21">1+EP4</f>
        <v>143</v>
      </c>
      <c r="ER4" s="15">
        <f t="shared" ref="ER4" si="22">1+EQ4</f>
        <v>144</v>
      </c>
      <c r="ES4" s="15">
        <f t="shared" ref="ES4" si="23">1+ER4</f>
        <v>145</v>
      </c>
      <c r="ET4" s="15">
        <f t="shared" ref="ET4" si="24">1+ES4</f>
        <v>146</v>
      </c>
      <c r="EU4" s="15">
        <f t="shared" ref="EU4" si="25">1+ET4</f>
        <v>147</v>
      </c>
      <c r="EV4" s="15">
        <f t="shared" ref="EV4" si="26">1+EU4</f>
        <v>148</v>
      </c>
      <c r="EW4" s="15">
        <f t="shared" ref="EW4" si="27">1+EV4</f>
        <v>149</v>
      </c>
      <c r="EX4" s="15">
        <f t="shared" ref="EX4" si="28">1+EW4</f>
        <v>150</v>
      </c>
      <c r="EY4" s="15">
        <f t="shared" ref="EY4" si="29">1+EX4</f>
        <v>151</v>
      </c>
      <c r="EZ4" s="15">
        <f t="shared" ref="EZ4" si="30">1+EY4</f>
        <v>152</v>
      </c>
      <c r="FA4" s="15">
        <f t="shared" ref="FA4" si="31">1+EZ4</f>
        <v>153</v>
      </c>
      <c r="FB4" s="15">
        <f t="shared" ref="FB4" si="32">1+FA4</f>
        <v>154</v>
      </c>
      <c r="FC4" s="15">
        <f t="shared" ref="FC4" si="33">1+FB4</f>
        <v>155</v>
      </c>
      <c r="FD4" s="15">
        <f t="shared" ref="FD4" si="34">1+FC4</f>
        <v>156</v>
      </c>
      <c r="FE4" s="15">
        <f t="shared" ref="FE4" si="35">1+FD4</f>
        <v>157</v>
      </c>
      <c r="FF4" s="15">
        <f t="shared" ref="FF4" si="36">1+FE4</f>
        <v>158</v>
      </c>
      <c r="FG4" s="15">
        <f t="shared" ref="FG4" si="37">1+FF4</f>
        <v>159</v>
      </c>
      <c r="FH4" s="15">
        <f t="shared" ref="FH4" si="38">1+FG4</f>
        <v>160</v>
      </c>
      <c r="FI4" s="15">
        <f t="shared" ref="FI4" si="39">1+FH4</f>
        <v>161</v>
      </c>
      <c r="FJ4" s="15">
        <f t="shared" ref="FJ4" si="40">1+FI4</f>
        <v>162</v>
      </c>
      <c r="FK4" s="15">
        <f t="shared" ref="FK4" si="41">1+FJ4</f>
        <v>163</v>
      </c>
      <c r="FL4" s="15">
        <f t="shared" ref="FL4" si="42">1+FK4</f>
        <v>164</v>
      </c>
      <c r="FM4" s="15">
        <f t="shared" ref="FM4" si="43">1+FL4</f>
        <v>165</v>
      </c>
      <c r="FN4" s="15">
        <f t="shared" ref="FN4" si="44">1+FM4</f>
        <v>166</v>
      </c>
      <c r="FO4" s="15">
        <f t="shared" ref="FO4" si="45">1+FN4</f>
        <v>167</v>
      </c>
      <c r="FP4" s="15">
        <f t="shared" ref="FP4" si="46">1+FO4</f>
        <v>168</v>
      </c>
      <c r="FQ4" s="15">
        <f t="shared" ref="FQ4" si="47">1+FP4</f>
        <v>169</v>
      </c>
      <c r="FR4" s="15">
        <f t="shared" ref="FR4" si="48">1+FQ4</f>
        <v>170</v>
      </c>
      <c r="FS4" s="15">
        <f t="shared" ref="FS4" si="49">1+FR4</f>
        <v>171</v>
      </c>
      <c r="FT4" s="15">
        <f t="shared" ref="FT4" si="50">1+FS4</f>
        <v>172</v>
      </c>
      <c r="FU4" s="15">
        <f t="shared" ref="FU4" si="51">1+FT4</f>
        <v>173</v>
      </c>
      <c r="FV4" s="15">
        <f t="shared" ref="FV4" si="52">1+FU4</f>
        <v>174</v>
      </c>
      <c r="FW4" s="15">
        <f t="shared" ref="FW4" si="53">1+FV4</f>
        <v>175</v>
      </c>
      <c r="FX4" s="15">
        <f t="shared" ref="FX4" si="54">1+FW4</f>
        <v>176</v>
      </c>
      <c r="FY4" s="15">
        <f t="shared" ref="FY4" si="55">1+FX4</f>
        <v>177</v>
      </c>
      <c r="FZ4" s="15">
        <f t="shared" ref="FZ4" si="56">1+FY4</f>
        <v>178</v>
      </c>
      <c r="GA4" s="15">
        <f t="shared" ref="GA4" si="57">1+FZ4</f>
        <v>179</v>
      </c>
      <c r="GB4" s="15">
        <f t="shared" ref="GB4" si="58">1+GA4</f>
        <v>180</v>
      </c>
      <c r="GC4" s="15">
        <f t="shared" ref="GC4" si="59">1+GB4</f>
        <v>181</v>
      </c>
      <c r="GD4" s="15">
        <f t="shared" ref="GD4" si="60">1+GC4</f>
        <v>182</v>
      </c>
      <c r="GE4" s="15">
        <f t="shared" ref="GE4" si="61">1+GD4</f>
        <v>183</v>
      </c>
      <c r="GF4" s="15">
        <f t="shared" ref="GF4" si="62">1+GE4</f>
        <v>184</v>
      </c>
      <c r="GG4" s="15">
        <f t="shared" ref="GG4" si="63">1+GF4</f>
        <v>185</v>
      </c>
      <c r="GH4" s="15">
        <f t="shared" ref="GH4" si="64">1+GG4</f>
        <v>186</v>
      </c>
      <c r="GI4" s="15">
        <f t="shared" ref="GI4" si="65">1+GH4</f>
        <v>187</v>
      </c>
      <c r="GJ4" s="15">
        <f t="shared" ref="GJ4" si="66">1+GI4</f>
        <v>188</v>
      </c>
      <c r="GK4" s="15">
        <f t="shared" ref="GK4" si="67">1+GJ4</f>
        <v>189</v>
      </c>
      <c r="GL4" s="15">
        <f t="shared" ref="GL4" si="68">1+GK4</f>
        <v>190</v>
      </c>
      <c r="GM4" s="15">
        <f t="shared" ref="GM4" si="69">1+GL4</f>
        <v>191</v>
      </c>
      <c r="GN4" s="15">
        <f t="shared" ref="GN4" si="70">1+GM4</f>
        <v>192</v>
      </c>
      <c r="GO4" s="15">
        <f t="shared" ref="GO4" si="71">1+GN4</f>
        <v>193</v>
      </c>
      <c r="GP4" s="15">
        <f t="shared" ref="GP4" si="72">1+GO4</f>
        <v>194</v>
      </c>
      <c r="GQ4" s="15">
        <f t="shared" ref="GQ4" si="73">1+GP4</f>
        <v>195</v>
      </c>
      <c r="GR4" s="15">
        <f t="shared" ref="GR4" si="74">1+GQ4</f>
        <v>196</v>
      </c>
      <c r="GS4" s="15">
        <f t="shared" ref="GS4" si="75">1+GR4</f>
        <v>197</v>
      </c>
      <c r="GT4" s="15">
        <f t="shared" ref="GT4" si="76">1+GS4</f>
        <v>198</v>
      </c>
      <c r="GU4" s="15">
        <f t="shared" si="4"/>
        <v>199</v>
      </c>
      <c r="GV4" s="15">
        <f t="shared" ref="GV4:HP4" si="77">1+GU4</f>
        <v>200</v>
      </c>
      <c r="GW4" s="15">
        <f t="shared" si="77"/>
        <v>201</v>
      </c>
      <c r="GX4" s="15">
        <f t="shared" si="77"/>
        <v>202</v>
      </c>
      <c r="GY4" s="15">
        <f t="shared" si="77"/>
        <v>203</v>
      </c>
      <c r="GZ4" s="15">
        <f t="shared" si="77"/>
        <v>204</v>
      </c>
      <c r="HA4" s="15">
        <f t="shared" si="77"/>
        <v>205</v>
      </c>
      <c r="HB4" s="15">
        <f t="shared" si="77"/>
        <v>206</v>
      </c>
      <c r="HC4" s="15">
        <f t="shared" si="77"/>
        <v>207</v>
      </c>
      <c r="HD4" s="15">
        <f t="shared" si="77"/>
        <v>208</v>
      </c>
      <c r="HE4" s="15">
        <f t="shared" si="77"/>
        <v>209</v>
      </c>
      <c r="HF4" s="15">
        <f t="shared" si="77"/>
        <v>210</v>
      </c>
      <c r="HG4" s="15">
        <f t="shared" si="77"/>
        <v>211</v>
      </c>
      <c r="HH4" s="15">
        <f t="shared" si="77"/>
        <v>212</v>
      </c>
      <c r="HI4" s="15">
        <f t="shared" si="77"/>
        <v>213</v>
      </c>
      <c r="HJ4" s="15">
        <f t="shared" si="77"/>
        <v>214</v>
      </c>
      <c r="HK4" s="15">
        <f t="shared" si="77"/>
        <v>215</v>
      </c>
      <c r="HL4" s="15">
        <f t="shared" si="77"/>
        <v>216</v>
      </c>
      <c r="HM4" s="15">
        <f t="shared" si="77"/>
        <v>217</v>
      </c>
      <c r="HN4" s="15">
        <f t="shared" si="77"/>
        <v>218</v>
      </c>
      <c r="HO4" s="15">
        <f t="shared" si="77"/>
        <v>219</v>
      </c>
      <c r="HP4" s="15">
        <f t="shared" si="77"/>
        <v>220</v>
      </c>
      <c r="HQ4" s="15">
        <f t="shared" ref="HQ4" si="78">1+HP4</f>
        <v>221</v>
      </c>
      <c r="HR4" s="15">
        <f t="shared" ref="HR4" si="79">1+HQ4</f>
        <v>222</v>
      </c>
      <c r="HS4" s="15">
        <f t="shared" ref="HS4" si="80">1+HR4</f>
        <v>223</v>
      </c>
      <c r="HT4" s="15">
        <f t="shared" ref="HT4" si="81">1+HS4</f>
        <v>224</v>
      </c>
      <c r="HU4" s="15">
        <f t="shared" ref="HU4" si="82">1+HT4</f>
        <v>225</v>
      </c>
      <c r="HV4" s="15">
        <f t="shared" ref="HV4" si="83">1+HU4</f>
        <v>226</v>
      </c>
      <c r="HW4" s="15">
        <f t="shared" ref="HW4" si="84">1+HV4</f>
        <v>227</v>
      </c>
      <c r="HX4" s="15">
        <f t="shared" ref="HX4" si="85">1+HW4</f>
        <v>228</v>
      </c>
      <c r="HY4" s="15">
        <f t="shared" ref="HY4" si="86">1+HX4</f>
        <v>229</v>
      </c>
      <c r="HZ4" s="15">
        <f t="shared" ref="HZ4" si="87">1+HY4</f>
        <v>230</v>
      </c>
      <c r="IA4" s="15">
        <f t="shared" ref="IA4" si="88">1+HZ4</f>
        <v>231</v>
      </c>
      <c r="IB4" s="15">
        <f t="shared" ref="IB4" si="89">1+IA4</f>
        <v>232</v>
      </c>
      <c r="IC4" s="15">
        <f t="shared" ref="IC4" si="90">1+IB4</f>
        <v>233</v>
      </c>
      <c r="ID4" s="15">
        <f t="shared" ref="ID4" si="91">1+IC4</f>
        <v>234</v>
      </c>
      <c r="IE4" s="15">
        <f t="shared" ref="IE4:IF4" si="92">1+ID4</f>
        <v>235</v>
      </c>
      <c r="IF4" s="15">
        <f t="shared" si="92"/>
        <v>236</v>
      </c>
      <c r="IG4" s="15">
        <f t="shared" ref="IG4:IZ4" si="93">1+IF4</f>
        <v>237</v>
      </c>
      <c r="IH4" s="15">
        <f t="shared" si="93"/>
        <v>238</v>
      </c>
      <c r="II4" s="15">
        <f t="shared" si="93"/>
        <v>239</v>
      </c>
      <c r="IJ4" s="15">
        <f t="shared" si="93"/>
        <v>240</v>
      </c>
      <c r="IK4" s="15">
        <f t="shared" si="93"/>
        <v>241</v>
      </c>
      <c r="IL4" s="15">
        <f t="shared" si="93"/>
        <v>242</v>
      </c>
      <c r="IM4" s="15">
        <f t="shared" si="93"/>
        <v>243</v>
      </c>
      <c r="IN4" s="15">
        <f t="shared" si="93"/>
        <v>244</v>
      </c>
      <c r="IO4" s="15">
        <f t="shared" si="93"/>
        <v>245</v>
      </c>
      <c r="IP4" s="15">
        <f t="shared" si="93"/>
        <v>246</v>
      </c>
      <c r="IQ4" s="15">
        <f t="shared" si="93"/>
        <v>247</v>
      </c>
      <c r="IR4" s="15">
        <f t="shared" si="93"/>
        <v>248</v>
      </c>
      <c r="IS4" s="15">
        <f t="shared" si="93"/>
        <v>249</v>
      </c>
      <c r="IT4" s="15">
        <f t="shared" si="93"/>
        <v>250</v>
      </c>
      <c r="IU4" s="15">
        <f t="shared" si="93"/>
        <v>251</v>
      </c>
      <c r="IV4" s="15">
        <f t="shared" si="93"/>
        <v>252</v>
      </c>
      <c r="IW4" s="15">
        <f t="shared" si="93"/>
        <v>253</v>
      </c>
      <c r="IX4" s="15">
        <f t="shared" si="93"/>
        <v>254</v>
      </c>
      <c r="IY4" s="15">
        <f t="shared" si="93"/>
        <v>255</v>
      </c>
      <c r="IZ4" s="15">
        <f t="shared" si="93"/>
        <v>256</v>
      </c>
      <c r="JA4" s="15">
        <f t="shared" ref="JA4:JF4" si="94">1+IZ4</f>
        <v>257</v>
      </c>
      <c r="JB4" s="15">
        <f t="shared" si="94"/>
        <v>258</v>
      </c>
      <c r="JC4" s="15">
        <f t="shared" si="94"/>
        <v>259</v>
      </c>
      <c r="JD4" s="15">
        <f t="shared" si="94"/>
        <v>260</v>
      </c>
      <c r="JE4" s="15">
        <f t="shared" si="94"/>
        <v>261</v>
      </c>
      <c r="JF4" s="15">
        <f t="shared" si="94"/>
        <v>262</v>
      </c>
      <c r="JG4" s="15">
        <f t="shared" ref="JG4" si="95">1+JF4</f>
        <v>263</v>
      </c>
      <c r="JH4" s="15">
        <f t="shared" ref="JH4" si="96">1+JG4</f>
        <v>264</v>
      </c>
      <c r="JI4" s="15">
        <f t="shared" ref="JI4" si="97">1+JH4</f>
        <v>265</v>
      </c>
      <c r="JJ4" s="15">
        <f t="shared" ref="JJ4" si="98">1+JI4</f>
        <v>266</v>
      </c>
    </row>
    <row r="5" spans="1:270" ht="17.399999999999999" customHeight="1">
      <c r="A5" s="1110" t="s">
        <v>738</v>
      </c>
      <c r="B5" s="1111"/>
      <c r="C5" s="1111"/>
      <c r="D5" s="1111"/>
      <c r="E5" s="1111"/>
      <c r="F5" s="1111"/>
      <c r="G5" s="1111"/>
      <c r="H5" s="1111"/>
      <c r="I5" s="1111"/>
      <c r="J5" s="1112"/>
      <c r="K5" s="1100" t="s">
        <v>150</v>
      </c>
      <c r="L5" s="1101"/>
      <c r="M5" s="1101"/>
      <c r="N5" s="1101"/>
      <c r="O5" s="1102"/>
      <c r="P5" s="1100" t="s">
        <v>38</v>
      </c>
      <c r="Q5" s="1101"/>
      <c r="R5" s="1102"/>
      <c r="S5" s="1109" t="s">
        <v>822</v>
      </c>
      <c r="T5" s="1106" t="s">
        <v>823</v>
      </c>
      <c r="U5" s="1100" t="s">
        <v>269</v>
      </c>
      <c r="V5" s="1101"/>
      <c r="W5" s="1101"/>
      <c r="X5" s="1101"/>
      <c r="Y5" s="1101"/>
      <c r="Z5" s="1102"/>
      <c r="AA5" s="1100" t="s">
        <v>270</v>
      </c>
      <c r="AB5" s="1101"/>
      <c r="AC5" s="1101"/>
      <c r="AD5" s="1101"/>
      <c r="AE5" s="1101"/>
      <c r="AF5" s="1102"/>
      <c r="AG5" s="1100" t="s">
        <v>744</v>
      </c>
      <c r="AH5" s="1101"/>
      <c r="AI5" s="1101"/>
      <c r="AJ5" s="1101"/>
      <c r="AK5" s="1101"/>
      <c r="AL5" s="1102"/>
      <c r="AM5" s="1099" t="s">
        <v>745</v>
      </c>
      <c r="AN5" s="1099"/>
      <c r="AO5" s="1099"/>
      <c r="AP5" s="1099"/>
      <c r="AQ5" s="1099"/>
      <c r="AR5" s="1099"/>
      <c r="AS5" s="1099"/>
      <c r="AT5" s="1099"/>
      <c r="AU5" s="1099"/>
      <c r="AV5" s="1099"/>
      <c r="AW5" s="1099"/>
      <c r="AX5" s="1099"/>
      <c r="AY5" s="1100" t="s">
        <v>754</v>
      </c>
      <c r="AZ5" s="1101"/>
      <c r="BA5" s="1101"/>
      <c r="BB5" s="1101"/>
      <c r="BC5" s="1101"/>
      <c r="BD5" s="1101"/>
      <c r="BE5" s="1101"/>
      <c r="BF5" s="1101"/>
      <c r="BG5" s="1102"/>
      <c r="BH5" s="1100" t="s">
        <v>755</v>
      </c>
      <c r="BI5" s="1101"/>
      <c r="BJ5" s="1101"/>
      <c r="BK5" s="1101"/>
      <c r="BL5" s="1101"/>
      <c r="BM5" s="1101"/>
      <c r="BN5" s="1101"/>
      <c r="BO5" s="1101"/>
      <c r="BP5" s="1102"/>
      <c r="BQ5" s="1100" t="s">
        <v>756</v>
      </c>
      <c r="BR5" s="1101"/>
      <c r="BS5" s="1101"/>
      <c r="BT5" s="1101"/>
      <c r="BU5" s="1101"/>
      <c r="BV5" s="1102"/>
      <c r="BW5" s="1106" t="s">
        <v>762</v>
      </c>
      <c r="BX5" s="1122" t="s">
        <v>766</v>
      </c>
      <c r="BY5" s="1123"/>
      <c r="BZ5" s="1123"/>
      <c r="CA5" s="1123"/>
      <c r="CB5" s="1123"/>
      <c r="CC5" s="1124"/>
      <c r="CD5" s="1128" t="s">
        <v>767</v>
      </c>
      <c r="CE5" s="1129"/>
      <c r="CF5" s="1129"/>
      <c r="CG5" s="1129"/>
      <c r="CH5" s="1129"/>
      <c r="CI5" s="1130"/>
      <c r="CJ5" s="1122" t="s">
        <v>768</v>
      </c>
      <c r="CK5" s="1123"/>
      <c r="CL5" s="1123"/>
      <c r="CM5" s="1123"/>
      <c r="CN5" s="1123"/>
      <c r="CO5" s="1124"/>
      <c r="CP5" s="1128" t="s">
        <v>767</v>
      </c>
      <c r="CQ5" s="1129"/>
      <c r="CR5" s="1129"/>
      <c r="CS5" s="1129"/>
      <c r="CT5" s="1129"/>
      <c r="CU5" s="1130"/>
      <c r="CV5" s="1122" t="s">
        <v>769</v>
      </c>
      <c r="CW5" s="1123"/>
      <c r="CX5" s="1123"/>
      <c r="CY5" s="1123"/>
      <c r="CZ5" s="1123"/>
      <c r="DA5" s="1124"/>
      <c r="DB5" s="1128" t="s">
        <v>767</v>
      </c>
      <c r="DC5" s="1129"/>
      <c r="DD5" s="1129"/>
      <c r="DE5" s="1129"/>
      <c r="DF5" s="1129"/>
      <c r="DG5" s="1130"/>
      <c r="DH5" s="1122" t="s">
        <v>770</v>
      </c>
      <c r="DI5" s="1123"/>
      <c r="DJ5" s="1123"/>
      <c r="DK5" s="1123"/>
      <c r="DL5" s="1123"/>
      <c r="DM5" s="1124"/>
      <c r="DN5" s="1134" t="s">
        <v>776</v>
      </c>
      <c r="DO5" s="1135"/>
      <c r="DP5" s="1135"/>
      <c r="DQ5" s="1135"/>
      <c r="DR5" s="1135"/>
      <c r="DS5" s="1135"/>
      <c r="DT5" s="1136"/>
      <c r="DU5" s="1100" t="s">
        <v>775</v>
      </c>
      <c r="DV5" s="1101"/>
      <c r="DW5" s="1101"/>
      <c r="DX5" s="1101"/>
      <c r="DY5" s="1101"/>
      <c r="DZ5" s="1102"/>
      <c r="EA5" s="1100" t="s">
        <v>271</v>
      </c>
      <c r="EB5" s="1101"/>
      <c r="EC5" s="1102"/>
      <c r="ED5" s="1094" t="s">
        <v>801</v>
      </c>
      <c r="EE5" s="1094"/>
      <c r="EF5" s="1094"/>
      <c r="EG5" s="1094"/>
      <c r="EH5" s="1145" t="s">
        <v>825</v>
      </c>
      <c r="EI5" s="1146"/>
      <c r="EJ5" s="1146"/>
      <c r="EK5" s="1146"/>
      <c r="EL5" s="1146"/>
      <c r="EM5" s="1146"/>
      <c r="EN5" s="1146"/>
      <c r="EO5" s="1146"/>
      <c r="EP5" s="1146"/>
      <c r="EQ5" s="1146"/>
      <c r="ER5" s="1146"/>
      <c r="ES5" s="1146"/>
      <c r="ET5" s="1146"/>
      <c r="EU5" s="1146"/>
      <c r="EV5" s="1146"/>
      <c r="EW5" s="1146"/>
      <c r="EX5" s="1146"/>
      <c r="EY5" s="1146"/>
      <c r="EZ5" s="1146"/>
      <c r="FA5" s="1146"/>
      <c r="FB5" s="1146"/>
      <c r="FC5" s="1146"/>
      <c r="FD5" s="1146"/>
      <c r="FE5" s="1146"/>
      <c r="FF5" s="1146"/>
      <c r="FG5" s="1146"/>
      <c r="FH5" s="1146"/>
      <c r="FI5" s="1146"/>
      <c r="FJ5" s="1146"/>
      <c r="FK5" s="1146"/>
      <c r="FL5" s="1146"/>
      <c r="FM5" s="1146"/>
      <c r="FN5" s="1146"/>
      <c r="FO5" s="1146"/>
      <c r="FP5" s="1146"/>
      <c r="FQ5" s="1146"/>
      <c r="FR5" s="1146"/>
      <c r="FS5" s="1146"/>
      <c r="FT5" s="1146"/>
      <c r="FU5" s="1146"/>
      <c r="FV5" s="1146"/>
      <c r="FW5" s="1146"/>
      <c r="FX5" s="1146"/>
      <c r="FY5" s="1146"/>
      <c r="FZ5" s="1146"/>
      <c r="GA5" s="1146"/>
      <c r="GB5" s="1146"/>
      <c r="GC5" s="1146"/>
      <c r="GD5" s="1146"/>
      <c r="GE5" s="1146"/>
      <c r="GF5" s="1146"/>
      <c r="GG5" s="1146"/>
      <c r="GH5" s="1146"/>
      <c r="GI5" s="1146"/>
      <c r="GJ5" s="1146"/>
      <c r="GK5" s="1146"/>
      <c r="GL5" s="1146"/>
      <c r="GM5" s="1146"/>
      <c r="GN5" s="1146"/>
      <c r="GO5" s="1146"/>
      <c r="GP5" s="1146"/>
      <c r="GQ5" s="1146"/>
      <c r="GR5" s="1146"/>
      <c r="GS5" s="1147"/>
      <c r="GT5" s="1121" t="s">
        <v>774</v>
      </c>
      <c r="GU5" s="1101"/>
      <c r="GV5" s="1102"/>
      <c r="GW5" s="1120" t="s">
        <v>780</v>
      </c>
      <c r="GX5" s="1120"/>
      <c r="GY5" s="1120"/>
      <c r="GZ5" s="1120"/>
      <c r="HA5" s="1120"/>
      <c r="HB5" s="1120"/>
      <c r="HC5" s="1120"/>
      <c r="HD5" s="1120"/>
      <c r="HE5" s="1120"/>
      <c r="HF5" s="1120"/>
      <c r="HG5" s="1120"/>
      <c r="HH5" s="1120"/>
      <c r="HI5" s="1120"/>
      <c r="HJ5" s="1120"/>
      <c r="HK5" s="1120"/>
      <c r="HL5" s="1120"/>
      <c r="HM5" s="1120"/>
      <c r="HN5" s="1120"/>
      <c r="HO5" s="1120"/>
      <c r="HP5" s="1120"/>
      <c r="HQ5" s="1100" t="s">
        <v>375</v>
      </c>
      <c r="HR5" s="1101"/>
      <c r="HS5" s="1102"/>
      <c r="HT5" s="1100" t="s">
        <v>604</v>
      </c>
      <c r="HU5" s="1101"/>
      <c r="HV5" s="1102"/>
      <c r="HW5" s="1100" t="s">
        <v>612</v>
      </c>
      <c r="HX5" s="1101"/>
      <c r="HY5" s="1102"/>
      <c r="HZ5" s="1100" t="s">
        <v>98</v>
      </c>
      <c r="IA5" s="1101"/>
      <c r="IB5" s="1102"/>
      <c r="IC5" s="1121" t="s">
        <v>813</v>
      </c>
      <c r="ID5" s="1101"/>
      <c r="IE5" s="1102"/>
      <c r="IF5" s="1154" t="s">
        <v>298</v>
      </c>
      <c r="IG5" s="1155"/>
      <c r="IH5" s="1155"/>
      <c r="II5" s="1155"/>
      <c r="IJ5" s="1155"/>
      <c r="IK5" s="1156"/>
      <c r="IL5" s="1094" t="s">
        <v>808</v>
      </c>
      <c r="IM5" s="1094"/>
      <c r="IN5" s="1094"/>
      <c r="IO5" s="1094"/>
      <c r="IP5" s="1094"/>
      <c r="IQ5" s="1120" t="s">
        <v>810</v>
      </c>
      <c r="IR5" s="1145"/>
      <c r="IS5" s="1106" t="s">
        <v>569</v>
      </c>
      <c r="IT5" s="1100" t="s">
        <v>641</v>
      </c>
      <c r="IU5" s="1101"/>
      <c r="IV5" s="1102"/>
      <c r="IW5" s="1100" t="s">
        <v>642</v>
      </c>
      <c r="IX5" s="1102"/>
      <c r="IY5" s="1120" t="s">
        <v>817</v>
      </c>
      <c r="IZ5" s="1120"/>
      <c r="JA5" s="1120"/>
      <c r="JB5" s="1120" t="s">
        <v>819</v>
      </c>
      <c r="JC5" s="1120"/>
      <c r="JD5" s="1120"/>
      <c r="JE5" s="1120"/>
      <c r="JF5" s="1120"/>
      <c r="JG5" s="1092" t="s">
        <v>837</v>
      </c>
      <c r="JH5" s="1094" t="s">
        <v>826</v>
      </c>
      <c r="JI5" s="1094"/>
      <c r="JJ5" s="1094"/>
    </row>
    <row r="6" spans="1:270" ht="17.399999999999999" customHeight="1">
      <c r="A6" s="1113"/>
      <c r="B6" s="1114"/>
      <c r="C6" s="1114"/>
      <c r="D6" s="1114"/>
      <c r="E6" s="1114"/>
      <c r="F6" s="1114"/>
      <c r="G6" s="1114"/>
      <c r="H6" s="1114"/>
      <c r="I6" s="1114"/>
      <c r="J6" s="1115"/>
      <c r="K6" s="1103"/>
      <c r="L6" s="1104"/>
      <c r="M6" s="1104"/>
      <c r="N6" s="1104"/>
      <c r="O6" s="1105"/>
      <c r="P6" s="1103"/>
      <c r="Q6" s="1104"/>
      <c r="R6" s="1105"/>
      <c r="S6" s="1107"/>
      <c r="T6" s="1107"/>
      <c r="U6" s="1103"/>
      <c r="V6" s="1104"/>
      <c r="W6" s="1104"/>
      <c r="X6" s="1104"/>
      <c r="Y6" s="1104"/>
      <c r="Z6" s="1105"/>
      <c r="AA6" s="1103"/>
      <c r="AB6" s="1104"/>
      <c r="AC6" s="1104"/>
      <c r="AD6" s="1104"/>
      <c r="AE6" s="1104"/>
      <c r="AF6" s="1105"/>
      <c r="AG6" s="1103"/>
      <c r="AH6" s="1104"/>
      <c r="AI6" s="1104"/>
      <c r="AJ6" s="1104"/>
      <c r="AK6" s="1104"/>
      <c r="AL6" s="1105"/>
      <c r="AM6" s="1096" t="s">
        <v>272</v>
      </c>
      <c r="AN6" s="1097"/>
      <c r="AO6" s="1097"/>
      <c r="AP6" s="1097"/>
      <c r="AQ6" s="1097"/>
      <c r="AR6" s="1098"/>
      <c r="AS6" s="1096" t="s">
        <v>273</v>
      </c>
      <c r="AT6" s="1097"/>
      <c r="AU6" s="1097"/>
      <c r="AV6" s="1097"/>
      <c r="AW6" s="1097"/>
      <c r="AX6" s="1098"/>
      <c r="AY6" s="1103"/>
      <c r="AZ6" s="1104"/>
      <c r="BA6" s="1104"/>
      <c r="BB6" s="1104"/>
      <c r="BC6" s="1104"/>
      <c r="BD6" s="1104"/>
      <c r="BE6" s="1104"/>
      <c r="BF6" s="1104"/>
      <c r="BG6" s="1105"/>
      <c r="BH6" s="1103"/>
      <c r="BI6" s="1104"/>
      <c r="BJ6" s="1104"/>
      <c r="BK6" s="1104"/>
      <c r="BL6" s="1104"/>
      <c r="BM6" s="1104"/>
      <c r="BN6" s="1104"/>
      <c r="BO6" s="1104"/>
      <c r="BP6" s="1105"/>
      <c r="BQ6" s="1103"/>
      <c r="BR6" s="1104"/>
      <c r="BS6" s="1104"/>
      <c r="BT6" s="1104"/>
      <c r="BU6" s="1104"/>
      <c r="BV6" s="1105"/>
      <c r="BW6" s="1148"/>
      <c r="BX6" s="1125"/>
      <c r="BY6" s="1126"/>
      <c r="BZ6" s="1126"/>
      <c r="CA6" s="1126"/>
      <c r="CB6" s="1126"/>
      <c r="CC6" s="1127"/>
      <c r="CD6" s="1131"/>
      <c r="CE6" s="1132"/>
      <c r="CF6" s="1132"/>
      <c r="CG6" s="1132"/>
      <c r="CH6" s="1132"/>
      <c r="CI6" s="1133"/>
      <c r="CJ6" s="1125"/>
      <c r="CK6" s="1126"/>
      <c r="CL6" s="1126"/>
      <c r="CM6" s="1126"/>
      <c r="CN6" s="1126"/>
      <c r="CO6" s="1127"/>
      <c r="CP6" s="1131"/>
      <c r="CQ6" s="1132"/>
      <c r="CR6" s="1132"/>
      <c r="CS6" s="1132"/>
      <c r="CT6" s="1132"/>
      <c r="CU6" s="1133"/>
      <c r="CV6" s="1125"/>
      <c r="CW6" s="1126"/>
      <c r="CX6" s="1126"/>
      <c r="CY6" s="1126"/>
      <c r="CZ6" s="1126"/>
      <c r="DA6" s="1127"/>
      <c r="DB6" s="1131"/>
      <c r="DC6" s="1132"/>
      <c r="DD6" s="1132"/>
      <c r="DE6" s="1132"/>
      <c r="DF6" s="1132"/>
      <c r="DG6" s="1133"/>
      <c r="DH6" s="1125"/>
      <c r="DI6" s="1126"/>
      <c r="DJ6" s="1126"/>
      <c r="DK6" s="1126"/>
      <c r="DL6" s="1126"/>
      <c r="DM6" s="1127"/>
      <c r="DN6" s="1137"/>
      <c r="DO6" s="1138"/>
      <c r="DP6" s="1138"/>
      <c r="DQ6" s="1138"/>
      <c r="DR6" s="1138"/>
      <c r="DS6" s="1138"/>
      <c r="DT6" s="1139"/>
      <c r="DU6" s="1103"/>
      <c r="DV6" s="1104"/>
      <c r="DW6" s="1104"/>
      <c r="DX6" s="1104"/>
      <c r="DY6" s="1104"/>
      <c r="DZ6" s="1105"/>
      <c r="EA6" s="1103"/>
      <c r="EB6" s="1104"/>
      <c r="EC6" s="1105"/>
      <c r="ED6" s="1142" t="s">
        <v>141</v>
      </c>
      <c r="EE6" s="1143"/>
      <c r="EF6" s="1103" t="s">
        <v>142</v>
      </c>
      <c r="EG6" s="1105"/>
      <c r="EH6" s="1096" t="s">
        <v>141</v>
      </c>
      <c r="EI6" s="1097"/>
      <c r="EJ6" s="1097"/>
      <c r="EK6" s="1097"/>
      <c r="EL6" s="1097"/>
      <c r="EM6" s="1097"/>
      <c r="EN6" s="1097"/>
      <c r="EO6" s="1097"/>
      <c r="EP6" s="1097"/>
      <c r="EQ6" s="1097"/>
      <c r="ER6" s="1097"/>
      <c r="ES6" s="1097"/>
      <c r="ET6" s="1097"/>
      <c r="EU6" s="1097"/>
      <c r="EV6" s="1097"/>
      <c r="EW6" s="1097"/>
      <c r="EX6" s="1097"/>
      <c r="EY6" s="1097"/>
      <c r="EZ6" s="1097"/>
      <c r="FA6" s="1097"/>
      <c r="FB6" s="1097"/>
      <c r="FC6" s="1097"/>
      <c r="FD6" s="1097"/>
      <c r="FE6" s="1097"/>
      <c r="FF6" s="1097"/>
      <c r="FG6" s="1097"/>
      <c r="FH6" s="1097"/>
      <c r="FI6" s="1097"/>
      <c r="FJ6" s="1097"/>
      <c r="FK6" s="1097"/>
      <c r="FL6" s="1097"/>
      <c r="FM6" s="1098"/>
      <c r="FN6" s="1096" t="s">
        <v>802</v>
      </c>
      <c r="FO6" s="1097"/>
      <c r="FP6" s="1097"/>
      <c r="FQ6" s="1097"/>
      <c r="FR6" s="1097"/>
      <c r="FS6" s="1097"/>
      <c r="FT6" s="1097"/>
      <c r="FU6" s="1097"/>
      <c r="FV6" s="1097"/>
      <c r="FW6" s="1097"/>
      <c r="FX6" s="1097"/>
      <c r="FY6" s="1097"/>
      <c r="FZ6" s="1097"/>
      <c r="GA6" s="1097"/>
      <c r="GB6" s="1097"/>
      <c r="GC6" s="1097"/>
      <c r="GD6" s="1097"/>
      <c r="GE6" s="1097"/>
      <c r="GF6" s="1097"/>
      <c r="GG6" s="1097"/>
      <c r="GH6" s="1097"/>
      <c r="GI6" s="1097"/>
      <c r="GJ6" s="1097"/>
      <c r="GK6" s="1097"/>
      <c r="GL6" s="1097"/>
      <c r="GM6" s="1097"/>
      <c r="GN6" s="1097"/>
      <c r="GO6" s="1097"/>
      <c r="GP6" s="1097"/>
      <c r="GQ6" s="1097"/>
      <c r="GR6" s="1097"/>
      <c r="GS6" s="1098"/>
      <c r="GT6" s="1103"/>
      <c r="GU6" s="1104"/>
      <c r="GV6" s="1105"/>
      <c r="GW6" s="1150" t="s">
        <v>790</v>
      </c>
      <c r="GX6" s="259"/>
      <c r="GY6" s="259"/>
      <c r="GZ6" s="260"/>
      <c r="HA6" s="1152" t="s">
        <v>791</v>
      </c>
      <c r="HB6" s="260"/>
      <c r="HC6" s="1118" t="s">
        <v>797</v>
      </c>
      <c r="HD6" s="1116" t="s">
        <v>785</v>
      </c>
      <c r="HE6" s="1121" t="s">
        <v>786</v>
      </c>
      <c r="HF6" s="259"/>
      <c r="HG6" s="259"/>
      <c r="HH6" s="260"/>
      <c r="HI6" s="1121" t="s">
        <v>789</v>
      </c>
      <c r="HJ6" s="238"/>
      <c r="HK6" s="1118" t="s">
        <v>788</v>
      </c>
      <c r="HL6" s="1092" t="s">
        <v>792</v>
      </c>
      <c r="HM6" s="1092" t="s">
        <v>798</v>
      </c>
      <c r="HN6" s="1106" t="s">
        <v>799</v>
      </c>
      <c r="HO6" s="1140" t="s">
        <v>794</v>
      </c>
      <c r="HP6" s="1157" t="s">
        <v>793</v>
      </c>
      <c r="HQ6" s="1103"/>
      <c r="HR6" s="1104"/>
      <c r="HS6" s="1105"/>
      <c r="HT6" s="1103"/>
      <c r="HU6" s="1104"/>
      <c r="HV6" s="1105"/>
      <c r="HW6" s="1103"/>
      <c r="HX6" s="1104"/>
      <c r="HY6" s="1105"/>
      <c r="HZ6" s="1103"/>
      <c r="IA6" s="1104"/>
      <c r="IB6" s="1105"/>
      <c r="IC6" s="1103"/>
      <c r="ID6" s="1104"/>
      <c r="IE6" s="1105"/>
      <c r="IF6" s="1120" t="s">
        <v>804</v>
      </c>
      <c r="IG6" s="1120"/>
      <c r="IH6" s="1120"/>
      <c r="II6" s="239" t="s">
        <v>805</v>
      </c>
      <c r="IJ6" s="1094" t="s">
        <v>815</v>
      </c>
      <c r="IK6" s="1106"/>
      <c r="IL6" s="1094"/>
      <c r="IM6" s="1094"/>
      <c r="IN6" s="1094"/>
      <c r="IO6" s="1094"/>
      <c r="IP6" s="1094"/>
      <c r="IQ6" s="1120"/>
      <c r="IR6" s="1145"/>
      <c r="IS6" s="1148"/>
      <c r="IT6" s="1103"/>
      <c r="IU6" s="1104"/>
      <c r="IV6" s="1105"/>
      <c r="IW6" s="1103"/>
      <c r="IX6" s="1105"/>
      <c r="IY6" s="1120"/>
      <c r="IZ6" s="1120"/>
      <c r="JA6" s="1120"/>
      <c r="JB6" s="1120"/>
      <c r="JC6" s="1120"/>
      <c r="JD6" s="1120"/>
      <c r="JE6" s="1120"/>
      <c r="JF6" s="1120"/>
      <c r="JG6" s="1093"/>
      <c r="JH6" s="1094"/>
      <c r="JI6" s="1094"/>
      <c r="JJ6" s="1094"/>
    </row>
    <row r="7" spans="1:270" s="15" customFormat="1" ht="39" customHeight="1">
      <c r="A7" s="188" t="s">
        <v>711</v>
      </c>
      <c r="B7" s="188" t="s">
        <v>61</v>
      </c>
      <c r="C7" s="188" t="s">
        <v>274</v>
      </c>
      <c r="D7" s="226" t="s">
        <v>742</v>
      </c>
      <c r="E7" s="226" t="s">
        <v>821</v>
      </c>
      <c r="F7" s="188" t="s">
        <v>275</v>
      </c>
      <c r="G7" s="188" t="s">
        <v>741</v>
      </c>
      <c r="H7" s="188" t="s">
        <v>65</v>
      </c>
      <c r="I7" s="188" t="s">
        <v>108</v>
      </c>
      <c r="J7" s="188" t="s">
        <v>67</v>
      </c>
      <c r="K7" s="188" t="s">
        <v>70</v>
      </c>
      <c r="L7" s="188" t="s">
        <v>275</v>
      </c>
      <c r="M7" s="188" t="s">
        <v>739</v>
      </c>
      <c r="N7" s="188" t="s">
        <v>108</v>
      </c>
      <c r="O7" s="226" t="s">
        <v>740</v>
      </c>
      <c r="P7" s="188" t="s">
        <v>276</v>
      </c>
      <c r="Q7" s="188" t="s">
        <v>277</v>
      </c>
      <c r="R7" s="248" t="s">
        <v>278</v>
      </c>
      <c r="S7" s="1108"/>
      <c r="T7" s="1108"/>
      <c r="U7" s="188" t="s">
        <v>73</v>
      </c>
      <c r="V7" s="188" t="s">
        <v>77</v>
      </c>
      <c r="W7" s="188" t="s">
        <v>78</v>
      </c>
      <c r="X7" s="188" t="s">
        <v>79</v>
      </c>
      <c r="Y7" s="240" t="s">
        <v>743</v>
      </c>
      <c r="Z7" s="247" t="s">
        <v>75</v>
      </c>
      <c r="AA7" s="188" t="s">
        <v>73</v>
      </c>
      <c r="AB7" s="188" t="s">
        <v>77</v>
      </c>
      <c r="AC7" s="188" t="s">
        <v>78</v>
      </c>
      <c r="AD7" s="188" t="s">
        <v>79</v>
      </c>
      <c r="AE7" s="240" t="s">
        <v>743</v>
      </c>
      <c r="AF7" s="247" t="s">
        <v>75</v>
      </c>
      <c r="AG7" s="188" t="s">
        <v>73</v>
      </c>
      <c r="AH7" s="188" t="s">
        <v>77</v>
      </c>
      <c r="AI7" s="188" t="s">
        <v>78</v>
      </c>
      <c r="AJ7" s="188" t="s">
        <v>79</v>
      </c>
      <c r="AK7" s="240" t="s">
        <v>743</v>
      </c>
      <c r="AL7" s="247" t="s">
        <v>75</v>
      </c>
      <c r="AM7" s="247" t="s">
        <v>73</v>
      </c>
      <c r="AN7" s="247" t="s">
        <v>279</v>
      </c>
      <c r="AO7" s="247" t="s">
        <v>79</v>
      </c>
      <c r="AP7" s="249" t="s">
        <v>743</v>
      </c>
      <c r="AQ7" s="247" t="s">
        <v>280</v>
      </c>
      <c r="AR7" s="247" t="s">
        <v>75</v>
      </c>
      <c r="AS7" s="247" t="s">
        <v>73</v>
      </c>
      <c r="AT7" s="247" t="s">
        <v>279</v>
      </c>
      <c r="AU7" s="247" t="s">
        <v>79</v>
      </c>
      <c r="AV7" s="249" t="s">
        <v>743</v>
      </c>
      <c r="AW7" s="247" t="s">
        <v>280</v>
      </c>
      <c r="AX7" s="247" t="s">
        <v>75</v>
      </c>
      <c r="AY7" s="241" t="s">
        <v>746</v>
      </c>
      <c r="AZ7" s="241" t="s">
        <v>747</v>
      </c>
      <c r="BA7" s="241" t="s">
        <v>748</v>
      </c>
      <c r="BB7" s="241" t="s">
        <v>749</v>
      </c>
      <c r="BC7" s="241" t="s">
        <v>750</v>
      </c>
      <c r="BD7" s="241" t="s">
        <v>751</v>
      </c>
      <c r="BE7" s="241" t="s">
        <v>752</v>
      </c>
      <c r="BF7" s="241" t="s">
        <v>753</v>
      </c>
      <c r="BG7" s="247" t="s">
        <v>75</v>
      </c>
      <c r="BH7" s="241" t="s">
        <v>746</v>
      </c>
      <c r="BI7" s="241" t="s">
        <v>747</v>
      </c>
      <c r="BJ7" s="241" t="s">
        <v>748</v>
      </c>
      <c r="BK7" s="241" t="s">
        <v>749</v>
      </c>
      <c r="BL7" s="241" t="s">
        <v>750</v>
      </c>
      <c r="BM7" s="241" t="s">
        <v>751</v>
      </c>
      <c r="BN7" s="241" t="s">
        <v>752</v>
      </c>
      <c r="BO7" s="241" t="s">
        <v>753</v>
      </c>
      <c r="BP7" s="247" t="s">
        <v>75</v>
      </c>
      <c r="BQ7" s="241" t="s">
        <v>757</v>
      </c>
      <c r="BR7" s="241" t="s">
        <v>761</v>
      </c>
      <c r="BS7" s="240" t="s">
        <v>758</v>
      </c>
      <c r="BT7" s="240" t="s">
        <v>759</v>
      </c>
      <c r="BU7" s="241" t="s">
        <v>760</v>
      </c>
      <c r="BV7" s="247" t="s">
        <v>75</v>
      </c>
      <c r="BW7" s="1149"/>
      <c r="BX7" s="242" t="s">
        <v>73</v>
      </c>
      <c r="BY7" s="242" t="s">
        <v>77</v>
      </c>
      <c r="BZ7" s="242" t="s">
        <v>78</v>
      </c>
      <c r="CA7" s="242" t="s">
        <v>79</v>
      </c>
      <c r="CB7" s="242" t="s">
        <v>80</v>
      </c>
      <c r="CC7" s="242" t="s">
        <v>81</v>
      </c>
      <c r="CD7" s="242" t="s">
        <v>73</v>
      </c>
      <c r="CE7" s="242" t="s">
        <v>77</v>
      </c>
      <c r="CF7" s="242" t="s">
        <v>78</v>
      </c>
      <c r="CG7" s="242" t="s">
        <v>79</v>
      </c>
      <c r="CH7" s="242" t="s">
        <v>80</v>
      </c>
      <c r="CI7" s="242" t="s">
        <v>81</v>
      </c>
      <c r="CJ7" s="242" t="s">
        <v>73</v>
      </c>
      <c r="CK7" s="242" t="s">
        <v>77</v>
      </c>
      <c r="CL7" s="242" t="s">
        <v>78</v>
      </c>
      <c r="CM7" s="242" t="s">
        <v>79</v>
      </c>
      <c r="CN7" s="242" t="s">
        <v>80</v>
      </c>
      <c r="CO7" s="242" t="s">
        <v>81</v>
      </c>
      <c r="CP7" s="242" t="s">
        <v>73</v>
      </c>
      <c r="CQ7" s="242" t="s">
        <v>77</v>
      </c>
      <c r="CR7" s="242" t="s">
        <v>78</v>
      </c>
      <c r="CS7" s="242" t="s">
        <v>79</v>
      </c>
      <c r="CT7" s="242" t="s">
        <v>80</v>
      </c>
      <c r="CU7" s="242" t="s">
        <v>81</v>
      </c>
      <c r="CV7" s="242" t="s">
        <v>73</v>
      </c>
      <c r="CW7" s="242" t="s">
        <v>77</v>
      </c>
      <c r="CX7" s="242" t="s">
        <v>78</v>
      </c>
      <c r="CY7" s="242" t="s">
        <v>79</v>
      </c>
      <c r="CZ7" s="242" t="s">
        <v>80</v>
      </c>
      <c r="DA7" s="242" t="s">
        <v>81</v>
      </c>
      <c r="DB7" s="242" t="s">
        <v>73</v>
      </c>
      <c r="DC7" s="242" t="s">
        <v>77</v>
      </c>
      <c r="DD7" s="242" t="s">
        <v>78</v>
      </c>
      <c r="DE7" s="242" t="s">
        <v>79</v>
      </c>
      <c r="DF7" s="242" t="s">
        <v>80</v>
      </c>
      <c r="DG7" s="242" t="s">
        <v>81</v>
      </c>
      <c r="DH7" s="242" t="s">
        <v>73</v>
      </c>
      <c r="DI7" s="242" t="s">
        <v>77</v>
      </c>
      <c r="DJ7" s="242" t="s">
        <v>78</v>
      </c>
      <c r="DK7" s="242" t="s">
        <v>79</v>
      </c>
      <c r="DL7" s="242" t="s">
        <v>80</v>
      </c>
      <c r="DM7" s="242" t="s">
        <v>81</v>
      </c>
      <c r="DN7" s="242" t="s">
        <v>763</v>
      </c>
      <c r="DO7" s="242" t="s">
        <v>390</v>
      </c>
      <c r="DP7" s="242" t="s">
        <v>643</v>
      </c>
      <c r="DQ7" s="242" t="s">
        <v>764</v>
      </c>
      <c r="DR7" s="242" t="s">
        <v>765</v>
      </c>
      <c r="DS7" s="242" t="s">
        <v>764</v>
      </c>
      <c r="DT7" s="242" t="s">
        <v>765</v>
      </c>
      <c r="DU7" s="188" t="s">
        <v>771</v>
      </c>
      <c r="DV7" s="242" t="s">
        <v>281</v>
      </c>
      <c r="DW7" s="242" t="s">
        <v>216</v>
      </c>
      <c r="DX7" s="242" t="s">
        <v>765</v>
      </c>
      <c r="DY7" s="188" t="s">
        <v>772</v>
      </c>
      <c r="DZ7" s="188" t="s">
        <v>773</v>
      </c>
      <c r="EA7" s="188" t="s">
        <v>795</v>
      </c>
      <c r="EB7" s="188" t="s">
        <v>796</v>
      </c>
      <c r="EC7" s="226" t="s">
        <v>824</v>
      </c>
      <c r="ED7" s="241" t="s">
        <v>800</v>
      </c>
      <c r="EE7" s="241" t="s">
        <v>820</v>
      </c>
      <c r="EF7" s="241" t="s">
        <v>800</v>
      </c>
      <c r="EG7" s="241" t="s">
        <v>820</v>
      </c>
      <c r="EH7" s="188" t="s">
        <v>282</v>
      </c>
      <c r="EI7" s="188" t="s">
        <v>283</v>
      </c>
      <c r="EJ7" s="188" t="s">
        <v>284</v>
      </c>
      <c r="EK7" s="188" t="s">
        <v>285</v>
      </c>
      <c r="EL7" s="188" t="s">
        <v>286</v>
      </c>
      <c r="EM7" s="188" t="s">
        <v>287</v>
      </c>
      <c r="EN7" s="188" t="s">
        <v>146</v>
      </c>
      <c r="EO7" s="188" t="s">
        <v>288</v>
      </c>
      <c r="EP7" s="188" t="s">
        <v>289</v>
      </c>
      <c r="EQ7" s="188" t="s">
        <v>290</v>
      </c>
      <c r="ER7" s="188" t="s">
        <v>147</v>
      </c>
      <c r="ES7" s="188" t="s">
        <v>291</v>
      </c>
      <c r="ET7" s="188" t="s">
        <v>292</v>
      </c>
      <c r="EU7" s="188" t="s">
        <v>293</v>
      </c>
      <c r="EV7" s="188" t="s">
        <v>294</v>
      </c>
      <c r="EW7" s="188" t="s">
        <v>295</v>
      </c>
      <c r="EX7" s="188" t="s">
        <v>688</v>
      </c>
      <c r="EY7" s="188" t="s">
        <v>689</v>
      </c>
      <c r="EZ7" s="188" t="s">
        <v>690</v>
      </c>
      <c r="FA7" s="188" t="s">
        <v>691</v>
      </c>
      <c r="FB7" s="188" t="s">
        <v>692</v>
      </c>
      <c r="FC7" s="188" t="s">
        <v>693</v>
      </c>
      <c r="FD7" s="188" t="s">
        <v>694</v>
      </c>
      <c r="FE7" s="188" t="s">
        <v>695</v>
      </c>
      <c r="FF7" s="188" t="s">
        <v>696</v>
      </c>
      <c r="FG7" s="188" t="s">
        <v>697</v>
      </c>
      <c r="FH7" s="188" t="s">
        <v>698</v>
      </c>
      <c r="FI7" s="188" t="s">
        <v>699</v>
      </c>
      <c r="FJ7" s="188" t="s">
        <v>700</v>
      </c>
      <c r="FK7" s="188" t="s">
        <v>701</v>
      </c>
      <c r="FL7" s="188" t="s">
        <v>702</v>
      </c>
      <c r="FM7" s="188" t="s">
        <v>703</v>
      </c>
      <c r="FN7" s="188" t="s">
        <v>282</v>
      </c>
      <c r="FO7" s="188" t="s">
        <v>283</v>
      </c>
      <c r="FP7" s="188" t="s">
        <v>284</v>
      </c>
      <c r="FQ7" s="188" t="s">
        <v>285</v>
      </c>
      <c r="FR7" s="188" t="s">
        <v>286</v>
      </c>
      <c r="FS7" s="188" t="s">
        <v>287</v>
      </c>
      <c r="FT7" s="188" t="s">
        <v>146</v>
      </c>
      <c r="FU7" s="188" t="s">
        <v>288</v>
      </c>
      <c r="FV7" s="188" t="s">
        <v>289</v>
      </c>
      <c r="FW7" s="188" t="s">
        <v>290</v>
      </c>
      <c r="FX7" s="188" t="s">
        <v>147</v>
      </c>
      <c r="FY7" s="188" t="s">
        <v>291</v>
      </c>
      <c r="FZ7" s="188" t="s">
        <v>292</v>
      </c>
      <c r="GA7" s="188" t="s">
        <v>293</v>
      </c>
      <c r="GB7" s="188" t="s">
        <v>294</v>
      </c>
      <c r="GC7" s="188" t="s">
        <v>295</v>
      </c>
      <c r="GD7" s="188" t="s">
        <v>688</v>
      </c>
      <c r="GE7" s="188" t="s">
        <v>689</v>
      </c>
      <c r="GF7" s="188" t="s">
        <v>690</v>
      </c>
      <c r="GG7" s="188" t="s">
        <v>691</v>
      </c>
      <c r="GH7" s="188" t="s">
        <v>692</v>
      </c>
      <c r="GI7" s="188" t="s">
        <v>693</v>
      </c>
      <c r="GJ7" s="188" t="s">
        <v>694</v>
      </c>
      <c r="GK7" s="188" t="s">
        <v>695</v>
      </c>
      <c r="GL7" s="188" t="s">
        <v>696</v>
      </c>
      <c r="GM7" s="188" t="s">
        <v>697</v>
      </c>
      <c r="GN7" s="188" t="s">
        <v>698</v>
      </c>
      <c r="GO7" s="188" t="s">
        <v>699</v>
      </c>
      <c r="GP7" s="188" t="s">
        <v>700</v>
      </c>
      <c r="GQ7" s="188" t="s">
        <v>701</v>
      </c>
      <c r="GR7" s="188" t="s">
        <v>702</v>
      </c>
      <c r="GS7" s="188" t="s">
        <v>703</v>
      </c>
      <c r="GT7" s="226" t="s">
        <v>777</v>
      </c>
      <c r="GU7" s="226" t="s">
        <v>778</v>
      </c>
      <c r="GV7" s="219" t="s">
        <v>779</v>
      </c>
      <c r="GW7" s="1151"/>
      <c r="GX7" s="243" t="s">
        <v>781</v>
      </c>
      <c r="GY7" s="243" t="s">
        <v>782</v>
      </c>
      <c r="GZ7" s="243" t="s">
        <v>783</v>
      </c>
      <c r="HA7" s="1153"/>
      <c r="HB7" s="240" t="s">
        <v>784</v>
      </c>
      <c r="HC7" s="1144"/>
      <c r="HD7" s="1117"/>
      <c r="HE7" s="1142"/>
      <c r="HF7" s="226" t="s">
        <v>781</v>
      </c>
      <c r="HG7" s="226" t="s">
        <v>782</v>
      </c>
      <c r="HH7" s="226" t="s">
        <v>783</v>
      </c>
      <c r="HI7" s="1142"/>
      <c r="HJ7" s="226" t="s">
        <v>787</v>
      </c>
      <c r="HK7" s="1119"/>
      <c r="HL7" s="1093"/>
      <c r="HM7" s="1093"/>
      <c r="HN7" s="1108"/>
      <c r="HO7" s="1141"/>
      <c r="HP7" s="1158"/>
      <c r="HQ7" s="188" t="s">
        <v>141</v>
      </c>
      <c r="HR7" s="188" t="s">
        <v>142</v>
      </c>
      <c r="HS7" s="188" t="s">
        <v>812</v>
      </c>
      <c r="HT7" s="188" t="s">
        <v>141</v>
      </c>
      <c r="HU7" s="188" t="s">
        <v>142</v>
      </c>
      <c r="HV7" s="188" t="s">
        <v>644</v>
      </c>
      <c r="HW7" s="188" t="s">
        <v>141</v>
      </c>
      <c r="HX7" s="188" t="s">
        <v>142</v>
      </c>
      <c r="HY7" s="188" t="s">
        <v>644</v>
      </c>
      <c r="HZ7" s="188" t="s">
        <v>141</v>
      </c>
      <c r="IA7" s="188" t="s">
        <v>142</v>
      </c>
      <c r="IB7" s="188" t="s">
        <v>644</v>
      </c>
      <c r="IC7" s="188" t="s">
        <v>141</v>
      </c>
      <c r="ID7" s="188" t="s">
        <v>142</v>
      </c>
      <c r="IE7" s="188" t="s">
        <v>644</v>
      </c>
      <c r="IF7" s="228" t="s">
        <v>73</v>
      </c>
      <c r="IG7" s="228" t="s">
        <v>803</v>
      </c>
      <c r="IH7" s="250" t="s">
        <v>75</v>
      </c>
      <c r="II7" s="244"/>
      <c r="IJ7" s="245" t="s">
        <v>816</v>
      </c>
      <c r="IK7" s="246"/>
      <c r="IL7" s="227" t="s">
        <v>806</v>
      </c>
      <c r="IM7" s="227" t="s">
        <v>809</v>
      </c>
      <c r="IN7" s="227" t="s">
        <v>803</v>
      </c>
      <c r="IO7" s="251" t="s">
        <v>75</v>
      </c>
      <c r="IP7" s="227" t="s">
        <v>807</v>
      </c>
      <c r="IQ7" s="252" t="s">
        <v>811</v>
      </c>
      <c r="IR7" s="253" t="s">
        <v>805</v>
      </c>
      <c r="IS7" s="1149"/>
      <c r="IT7" s="188" t="s">
        <v>212</v>
      </c>
      <c r="IU7" s="188" t="s">
        <v>814</v>
      </c>
      <c r="IV7" s="188" t="s">
        <v>645</v>
      </c>
      <c r="IW7" s="188" t="s">
        <v>212</v>
      </c>
      <c r="IX7" s="188" t="s">
        <v>645</v>
      </c>
      <c r="IY7" s="188" t="s">
        <v>212</v>
      </c>
      <c r="IZ7" s="188" t="s">
        <v>646</v>
      </c>
      <c r="JA7" s="188" t="s">
        <v>645</v>
      </c>
      <c r="JB7" s="188" t="s">
        <v>212</v>
      </c>
      <c r="JC7" s="188" t="s">
        <v>647</v>
      </c>
      <c r="JD7" s="188" t="s">
        <v>648</v>
      </c>
      <c r="JE7" s="188" t="s">
        <v>649</v>
      </c>
      <c r="JF7" s="188" t="s">
        <v>650</v>
      </c>
      <c r="JG7" s="188" t="s">
        <v>836</v>
      </c>
      <c r="JH7" s="188" t="s">
        <v>827</v>
      </c>
      <c r="JI7" s="188" t="s">
        <v>828</v>
      </c>
      <c r="JJ7" s="188" t="s">
        <v>829</v>
      </c>
    </row>
    <row r="8" spans="1:270" ht="15">
      <c r="A8" s="188">
        <v>1</v>
      </c>
      <c r="B8" s="211">
        <f>様式!S6</f>
        <v>0</v>
      </c>
      <c r="C8" s="210">
        <f>様式!S5</f>
        <v>0</v>
      </c>
      <c r="D8" s="210">
        <f>様式!E11</f>
        <v>0</v>
      </c>
      <c r="E8" s="212" t="str">
        <f>様式!S11&amp;" "&amp;様式!U11&amp;" "&amp;様式!V11&amp;" "&amp;様式!W11&amp;" "&amp;様式!X11&amp;" "&amp;様式!Y11&amp;" "&amp;様式!Z11</f>
        <v xml:space="preserve">  年  月  日</v>
      </c>
      <c r="F8" s="213" t="str">
        <f>様式!D12&amp;様式!E12&amp;様式!F12</f>
        <v>―</v>
      </c>
      <c r="G8" s="211">
        <f>様式!C13</f>
        <v>0</v>
      </c>
      <c r="H8" s="210">
        <f>様式!C14</f>
        <v>0</v>
      </c>
      <c r="I8" s="210" t="str">
        <f>様式!T14&amp;" "&amp;様式!V14&amp;" "&amp;様式!W14&amp;" "&amp;様式!Y14&amp;" "&amp;様式!Z14</f>
        <v xml:space="preserve"> ー  － </v>
      </c>
      <c r="J8" s="211" t="str">
        <f>様式!D17&amp;" "&amp;様式!H17&amp;" "&amp;様式!J17&amp;" "&amp;様式!O17&amp;" "&amp;様式!T17&amp;" "&amp;様式!W17&amp;" "&amp;様式!Y17</f>
        <v xml:space="preserve"> 線  駅   分</v>
      </c>
      <c r="K8" s="211">
        <f>様式!C18</f>
        <v>0</v>
      </c>
      <c r="L8" s="210" t="str">
        <f>様式!D19&amp;様式!E19&amp;様式!F19</f>
        <v>―</v>
      </c>
      <c r="M8" s="211">
        <f>様式!C20</f>
        <v>0</v>
      </c>
      <c r="N8" s="210" t="str">
        <f>様式!E21&amp;様式!G21&amp;様式!H21&amp;様式!J21&amp;様式!K21</f>
        <v>－－</v>
      </c>
      <c r="O8" s="211">
        <f>様式!Q21</f>
        <v>0</v>
      </c>
      <c r="P8" s="216" t="str">
        <f>様式!E23&amp;様式!F23&amp;様式!G23&amp;様式!H23</f>
        <v>時分</v>
      </c>
      <c r="Q8" s="217" t="str">
        <f>様式!J23&amp;様式!K23&amp;様式!L23&amp;様式!M23</f>
        <v>時分</v>
      </c>
      <c r="R8" s="221" t="str">
        <f>様式!AL23&amp;様式!AM23&amp;様式!AN23&amp;様式!AO23</f>
        <v>0時間0分</v>
      </c>
      <c r="S8" s="211">
        <f>様式!C24</f>
        <v>0</v>
      </c>
      <c r="T8" s="210">
        <f>様式!D25</f>
        <v>0</v>
      </c>
      <c r="U8" s="214">
        <f>様式!D27</f>
        <v>0</v>
      </c>
      <c r="V8" s="214">
        <f>様式!H27</f>
        <v>0</v>
      </c>
      <c r="W8" s="214">
        <f>様式!L27</f>
        <v>0</v>
      </c>
      <c r="X8" s="214">
        <f>様式!Q27</f>
        <v>0</v>
      </c>
      <c r="Y8" s="214">
        <f>様式!V27</f>
        <v>0</v>
      </c>
      <c r="Z8" s="214">
        <f>SUM(U8:Y8)</f>
        <v>0</v>
      </c>
      <c r="AA8" s="214">
        <f>様式!D29</f>
        <v>0</v>
      </c>
      <c r="AB8" s="214">
        <f>様式!H29</f>
        <v>0</v>
      </c>
      <c r="AC8" s="214">
        <f>様式!L29</f>
        <v>0</v>
      </c>
      <c r="AD8" s="214">
        <f>様式!Q29</f>
        <v>0</v>
      </c>
      <c r="AE8" s="214">
        <f>様式!V29</f>
        <v>0</v>
      </c>
      <c r="AF8" s="214">
        <f>SUM(AA8:AE8)</f>
        <v>0</v>
      </c>
      <c r="AG8" s="214">
        <f>様式!D31</f>
        <v>0</v>
      </c>
      <c r="AH8" s="214">
        <f>様式!H31</f>
        <v>0</v>
      </c>
      <c r="AI8" s="214">
        <f>様式!L31</f>
        <v>0</v>
      </c>
      <c r="AJ8" s="214">
        <f>様式!Q31</f>
        <v>0</v>
      </c>
      <c r="AK8" s="214">
        <f>様式!V31</f>
        <v>0</v>
      </c>
      <c r="AL8" s="214">
        <f>SUM(AG8:AK8)</f>
        <v>0</v>
      </c>
      <c r="AM8" s="258">
        <f>ROUNDDOWN(U8/3,1)</f>
        <v>0</v>
      </c>
      <c r="AN8" s="258">
        <f>ROUNDDOWN((V8+W8)/6,1)</f>
        <v>0</v>
      </c>
      <c r="AO8" s="214">
        <f>ROUNDDOWN(X8/20,1)</f>
        <v>0</v>
      </c>
      <c r="AP8" s="258">
        <f>ROUNDDOWN(Y8/30,1)</f>
        <v>0</v>
      </c>
      <c r="AQ8" s="214">
        <f>ROUND(SUM(AM8:AP8),0)</f>
        <v>0</v>
      </c>
      <c r="AR8" s="214">
        <f>ROUND(SUM(AM8:AP8),0)+IF(AND(Z8&gt;0,Z8&lt;91),1,0)</f>
        <v>0</v>
      </c>
      <c r="AS8" s="258">
        <f>ROUNDDOWN(AA8/3,1)</f>
        <v>0</v>
      </c>
      <c r="AT8" s="258">
        <f>ROUNDDOWN((AB8+AC8)/6,1)</f>
        <v>0</v>
      </c>
      <c r="AU8" s="214">
        <f>ROUNDDOWN(AD8/20,1)</f>
        <v>0</v>
      </c>
      <c r="AV8" s="214">
        <f>ROUNDDOWN(AE8/30,1)</f>
        <v>0</v>
      </c>
      <c r="AW8" s="214">
        <f>ROUND(SUM(AS8:AV8),0)</f>
        <v>0</v>
      </c>
      <c r="AX8" s="214">
        <f>ROUND(SUM(AS8:AV8),0)+IF(AND(Z8&gt;0,Z8&lt;91),1,0)</f>
        <v>0</v>
      </c>
      <c r="AY8" s="214">
        <f>様式!AA35</f>
        <v>0</v>
      </c>
      <c r="AZ8" s="214">
        <f>様式!AA37</f>
        <v>0</v>
      </c>
      <c r="BA8" s="214">
        <f>様式!AA39</f>
        <v>0</v>
      </c>
      <c r="BB8" s="214">
        <f>様式!AA41</f>
        <v>0</v>
      </c>
      <c r="BC8" s="214">
        <f>様式!AA43</f>
        <v>0</v>
      </c>
      <c r="BD8" s="214">
        <f>様式!AA45</f>
        <v>0</v>
      </c>
      <c r="BE8" s="214">
        <f>様式!AA47</f>
        <v>0</v>
      </c>
      <c r="BF8" s="214">
        <f>様式!AA49</f>
        <v>0</v>
      </c>
      <c r="BG8" s="214">
        <f>SUM(AY8:BF8)</f>
        <v>0</v>
      </c>
      <c r="BH8" s="214">
        <f>様式!AA36</f>
        <v>0</v>
      </c>
      <c r="BI8" s="214">
        <f>様式!AA38</f>
        <v>0</v>
      </c>
      <c r="BJ8" s="214">
        <f>様式!AA40</f>
        <v>0</v>
      </c>
      <c r="BK8" s="214">
        <f>様式!AA42</f>
        <v>0</v>
      </c>
      <c r="BL8" s="214">
        <f>様式!AA44</f>
        <v>0</v>
      </c>
      <c r="BM8" s="214">
        <f>様式!AA46</f>
        <v>0</v>
      </c>
      <c r="BN8" s="214">
        <f>様式!AA48</f>
        <v>0</v>
      </c>
      <c r="BO8" s="214">
        <f>様式!AA50</f>
        <v>0</v>
      </c>
      <c r="BP8" s="214">
        <f>SUM(BH8:BO8)</f>
        <v>0</v>
      </c>
      <c r="BQ8" s="214">
        <f>様式!AA55</f>
        <v>0</v>
      </c>
      <c r="BR8" s="214">
        <f>様式!AA57</f>
        <v>0</v>
      </c>
      <c r="BS8" s="214">
        <f>様式!AA59</f>
        <v>0</v>
      </c>
      <c r="BT8" s="214">
        <f>様式!AA61</f>
        <v>0</v>
      </c>
      <c r="BU8" s="214">
        <f>様式!AA63</f>
        <v>0</v>
      </c>
      <c r="BV8" s="214">
        <f>SUM(BQ8:BU8)</f>
        <v>0</v>
      </c>
      <c r="BW8" s="210">
        <f>様式!K72</f>
        <v>0</v>
      </c>
      <c r="BX8" s="223">
        <f>様式!C77</f>
        <v>0</v>
      </c>
      <c r="BY8" s="223">
        <f>様式!C78</f>
        <v>0</v>
      </c>
      <c r="BZ8" s="223">
        <f>様式!C79</f>
        <v>0</v>
      </c>
      <c r="CA8" s="223">
        <f>様式!C80</f>
        <v>0</v>
      </c>
      <c r="CB8" s="223">
        <f>様式!C81</f>
        <v>0</v>
      </c>
      <c r="CC8" s="223">
        <f>様式!C82</f>
        <v>0</v>
      </c>
      <c r="CD8" s="223">
        <f>様式!F77</f>
        <v>0</v>
      </c>
      <c r="CE8" s="223">
        <f>様式!F78</f>
        <v>0</v>
      </c>
      <c r="CF8" s="223">
        <f>様式!F79</f>
        <v>0</v>
      </c>
      <c r="CG8" s="223">
        <f>様式!F80</f>
        <v>0</v>
      </c>
      <c r="CH8" s="223">
        <f>様式!F81</f>
        <v>0</v>
      </c>
      <c r="CI8" s="223">
        <f>様式!F82</f>
        <v>0</v>
      </c>
      <c r="CJ8" s="223">
        <f>様式!I77</f>
        <v>0</v>
      </c>
      <c r="CK8" s="223">
        <f>様式!I78</f>
        <v>0</v>
      </c>
      <c r="CL8" s="223">
        <f>様式!I79</f>
        <v>0</v>
      </c>
      <c r="CM8" s="223">
        <f>様式!I80</f>
        <v>0</v>
      </c>
      <c r="CN8" s="223">
        <f>様式!I81</f>
        <v>0</v>
      </c>
      <c r="CO8" s="223">
        <f>様式!I82</f>
        <v>0</v>
      </c>
      <c r="CP8" s="223">
        <f>様式!L77</f>
        <v>0</v>
      </c>
      <c r="CQ8" s="223">
        <f>様式!L78</f>
        <v>0</v>
      </c>
      <c r="CR8" s="223">
        <f>様式!L79</f>
        <v>0</v>
      </c>
      <c r="CS8" s="223">
        <f>様式!L80</f>
        <v>0</v>
      </c>
      <c r="CT8" s="223">
        <f>様式!L81</f>
        <v>0</v>
      </c>
      <c r="CU8" s="223">
        <f>様式!L82</f>
        <v>0</v>
      </c>
      <c r="CV8" s="223" t="str">
        <f>IF(様式!O77="","",様式!O77)</f>
        <v/>
      </c>
      <c r="CW8" s="223" t="str">
        <f>IF(様式!O78="","",様式!O78)</f>
        <v/>
      </c>
      <c r="CX8" s="223" t="str">
        <f>IF(様式!O79="","",様式!O79)</f>
        <v/>
      </c>
      <c r="CY8" s="223" t="str">
        <f>IF(様式!O80="","",様式!O80)</f>
        <v/>
      </c>
      <c r="CZ8" s="223" t="str">
        <f>IF(様式!O81="","",様式!O81)</f>
        <v/>
      </c>
      <c r="DA8" s="223" t="str">
        <f>IF(様式!O82="","",様式!O82)</f>
        <v/>
      </c>
      <c r="DB8" s="223" t="str">
        <f>IF(様式!R77="","",様式!R77)</f>
        <v/>
      </c>
      <c r="DC8" s="223" t="str">
        <f>IF(様式!R78="","",様式!R78)</f>
        <v/>
      </c>
      <c r="DD8" s="223" t="str">
        <f>IF(様式!R79="","",様式!R79)</f>
        <v/>
      </c>
      <c r="DE8" s="223" t="str">
        <f>IF(様式!R80="","",様式!R80)</f>
        <v/>
      </c>
      <c r="DF8" s="223" t="str">
        <f>IF(様式!R81="","",様式!R81)</f>
        <v/>
      </c>
      <c r="DG8" s="223" t="str">
        <f>IF(様式!R82="","",様式!R82)</f>
        <v/>
      </c>
      <c r="DH8" s="223">
        <f>様式!U77</f>
        <v>0</v>
      </c>
      <c r="DI8" s="223">
        <f>様式!U78</f>
        <v>0</v>
      </c>
      <c r="DJ8" s="223">
        <f>様式!U79</f>
        <v>0</v>
      </c>
      <c r="DK8" s="223">
        <f>様式!U80</f>
        <v>0</v>
      </c>
      <c r="DL8" s="223">
        <f>様式!U81</f>
        <v>0</v>
      </c>
      <c r="DM8" s="223">
        <f>様式!U82</f>
        <v>0</v>
      </c>
      <c r="DN8" s="223">
        <f>様式!AB77</f>
        <v>0</v>
      </c>
      <c r="DO8" s="223">
        <f>様式!AB78</f>
        <v>0</v>
      </c>
      <c r="DP8" s="223">
        <f>様式!AB79</f>
        <v>0</v>
      </c>
      <c r="DQ8" s="222">
        <f>様式!Y81</f>
        <v>0</v>
      </c>
      <c r="DR8" s="215">
        <f>様式!AB81</f>
        <v>0</v>
      </c>
      <c r="DS8" s="222">
        <f>様式!Y82</f>
        <v>0</v>
      </c>
      <c r="DT8" s="215">
        <f>様式!AB82</f>
        <v>0</v>
      </c>
      <c r="DU8" s="210">
        <f>様式!Z431</f>
        <v>0</v>
      </c>
      <c r="DV8" s="225">
        <f>様式!Z432</f>
        <v>0</v>
      </c>
      <c r="DW8" s="215">
        <f>様式!Z433</f>
        <v>0</v>
      </c>
      <c r="DX8" s="215">
        <f>様式!Z434</f>
        <v>0</v>
      </c>
      <c r="DY8" s="211">
        <f>様式!Z435</f>
        <v>0</v>
      </c>
      <c r="DZ8" s="211">
        <f>様式!X436</f>
        <v>0</v>
      </c>
      <c r="EA8" s="211">
        <f>様式!J101</f>
        <v>0</v>
      </c>
      <c r="EB8" s="211">
        <f>ROUND(様式!L101+様式!N101/12,2)</f>
        <v>0</v>
      </c>
      <c r="EC8" s="210">
        <f>様式!AD101</f>
        <v>0</v>
      </c>
      <c r="ED8" s="232">
        <f>IFERROR(ROUND(SUM(様式!J103:J166)/様式!AI107,2),0)</f>
        <v>0</v>
      </c>
      <c r="EE8" s="233" t="e">
        <f>ROUND((SUM(様式!L103:L166)+SUM(様式!N103:N166)/12)/様式!AI107,2)</f>
        <v>#DIV/0!</v>
      </c>
      <c r="EF8" s="233">
        <f>IFERROR(ROUND(SUM(様式!J180:J243)/様式!AI186,2),0)</f>
        <v>0</v>
      </c>
      <c r="EG8" s="233" t="e">
        <f>ROUND((SUM(様式!L180:L243)+(SUM(様式!N180:N243)/12))/様式!AI186,2)</f>
        <v>#DIV/0!</v>
      </c>
      <c r="EH8" s="211" t="str">
        <f>IF(様式!F103="","",様式!F103)</f>
        <v/>
      </c>
      <c r="EI8" s="211" t="str">
        <f>IF(様式!F105="","",様式!F105)</f>
        <v/>
      </c>
      <c r="EJ8" s="211" t="str">
        <f>IF(様式!F107="","",様式!F107)</f>
        <v/>
      </c>
      <c r="EK8" s="211" t="str">
        <f>IF(様式!F109="","",様式!F109)</f>
        <v/>
      </c>
      <c r="EL8" s="211" t="str">
        <f>IF(様式!F111="","",様式!F111)</f>
        <v/>
      </c>
      <c r="EM8" s="211" t="str">
        <f>IF(様式!F113="","",様式!F113)</f>
        <v/>
      </c>
      <c r="EN8" s="211" t="str">
        <f>IF(様式!F115="","",様式!F115)</f>
        <v/>
      </c>
      <c r="EO8" s="211" t="str">
        <f>IF(様式!F117="","",様式!F117)</f>
        <v/>
      </c>
      <c r="EP8" s="211" t="str">
        <f>IF(様式!F119="","",様式!F119)</f>
        <v/>
      </c>
      <c r="EQ8" s="211" t="str">
        <f>IF(様式!F121="","",様式!F121)</f>
        <v/>
      </c>
      <c r="ER8" s="211" t="str">
        <f>IF(様式!F123="","",様式!F123)</f>
        <v/>
      </c>
      <c r="ES8" s="211" t="str">
        <f>IF(様式!F125="","",様式!F125)</f>
        <v/>
      </c>
      <c r="ET8" s="211" t="str">
        <f>IF(様式!F127="","",様式!F127)</f>
        <v/>
      </c>
      <c r="EU8" s="211" t="str">
        <f>IF(様式!F129="","",様式!F129)</f>
        <v/>
      </c>
      <c r="EV8" s="211" t="str">
        <f>IF(様式!F131="","",様式!F131)</f>
        <v/>
      </c>
      <c r="EW8" s="211" t="str">
        <f>IF(様式!F133="","",様式!F133)</f>
        <v/>
      </c>
      <c r="EX8" s="211" t="str">
        <f>IF(様式!F135="","",様式!F135)</f>
        <v/>
      </c>
      <c r="EY8" s="211" t="str">
        <f>IF(様式!F137="","",様式!F137)</f>
        <v/>
      </c>
      <c r="EZ8" s="211" t="str">
        <f>IF(様式!F139="","",様式!F139)</f>
        <v/>
      </c>
      <c r="FA8" s="211" t="str">
        <f>IF(様式!F141="","",様式!F141)</f>
        <v/>
      </c>
      <c r="FB8" s="211" t="str">
        <f>IF(様式!F143="","",様式!F143)</f>
        <v/>
      </c>
      <c r="FC8" s="211" t="str">
        <f>IF(様式!F145="","",様式!F145)</f>
        <v/>
      </c>
      <c r="FD8" s="211" t="str">
        <f>IF(様式!F147="","",様式!F147)</f>
        <v/>
      </c>
      <c r="FE8" s="211" t="str">
        <f>IF(様式!F149="","",様式!F149)</f>
        <v/>
      </c>
      <c r="FF8" s="211" t="str">
        <f>IF(様式!F151="","",様式!F151)</f>
        <v/>
      </c>
      <c r="FG8" s="211" t="str">
        <f>IF(様式!F153="","",様式!F153)</f>
        <v/>
      </c>
      <c r="FH8" s="211" t="str">
        <f>IF(様式!F155="","",様式!F155)</f>
        <v/>
      </c>
      <c r="FI8" s="211" t="str">
        <f>IF(様式!F157="","",様式!F157)</f>
        <v/>
      </c>
      <c r="FJ8" s="211" t="str">
        <f>IF(様式!F159="","",様式!F159)</f>
        <v/>
      </c>
      <c r="FK8" s="211" t="str">
        <f>IF(様式!F161="","",様式!F161)</f>
        <v/>
      </c>
      <c r="FL8" s="211" t="str">
        <f>IF(様式!F163="","",様式!F163)</f>
        <v/>
      </c>
      <c r="FM8" s="211" t="str">
        <f>IF(様式!F165="","",様式!F165)</f>
        <v/>
      </c>
      <c r="FN8" s="211" t="str">
        <f>IF(様式!F180="","",様式!F180)</f>
        <v/>
      </c>
      <c r="FO8" s="211" t="str">
        <f>IF(様式!F182="","",様式!F182)</f>
        <v/>
      </c>
      <c r="FP8" s="211" t="str">
        <f>IF(様式!F184="","",様式!F184)</f>
        <v/>
      </c>
      <c r="FQ8" s="211" t="str">
        <f>IF(様式!F186="","",様式!F186)</f>
        <v/>
      </c>
      <c r="FR8" s="211" t="str">
        <f>IF(様式!F188="","",様式!F188)</f>
        <v/>
      </c>
      <c r="FS8" s="211" t="str">
        <f>IF(様式!F190="","",様式!F190)</f>
        <v/>
      </c>
      <c r="FT8" s="211" t="str">
        <f>IF(様式!F192="","",様式!F192)</f>
        <v/>
      </c>
      <c r="FU8" s="211" t="str">
        <f>IF(様式!F194="","",様式!F194)</f>
        <v/>
      </c>
      <c r="FV8" s="211" t="str">
        <f>IF(様式!F196="","",様式!F196)</f>
        <v/>
      </c>
      <c r="FW8" s="211" t="str">
        <f>IF(様式!F198="","",様式!F198)</f>
        <v/>
      </c>
      <c r="FX8" s="211" t="str">
        <f>IF(様式!F200="","",様式!F200)</f>
        <v/>
      </c>
      <c r="FY8" s="211" t="str">
        <f>IF(様式!F202="","",様式!F202)</f>
        <v/>
      </c>
      <c r="FZ8" s="211" t="str">
        <f>IF(様式!F204="","",様式!F204)</f>
        <v/>
      </c>
      <c r="GA8" s="211" t="str">
        <f>IF(様式!F206="","",様式!F206)</f>
        <v/>
      </c>
      <c r="GB8" s="211" t="str">
        <f>IF(様式!F208="","",様式!F208)</f>
        <v/>
      </c>
      <c r="GC8" s="211" t="str">
        <f>IF(様式!F210="","",様式!F210)</f>
        <v/>
      </c>
      <c r="GD8" s="211" t="str">
        <f>IF(様式!F212="","",様式!F212)</f>
        <v/>
      </c>
      <c r="GE8" s="211" t="str">
        <f>IF(様式!F214="","",様式!F214)</f>
        <v/>
      </c>
      <c r="GF8" s="211" t="str">
        <f>IF(様式!F216="","",様式!F216)</f>
        <v/>
      </c>
      <c r="GG8" s="211" t="str">
        <f>IF(様式!F218="","",様式!F218)</f>
        <v/>
      </c>
      <c r="GH8" s="211" t="str">
        <f>IF(様式!F220="","",様式!F220)</f>
        <v/>
      </c>
      <c r="GI8" s="211" t="str">
        <f>IF(様式!F222="","",様式!F222)</f>
        <v/>
      </c>
      <c r="GJ8" s="211" t="str">
        <f>IF(様式!F224="","",様式!F224)</f>
        <v/>
      </c>
      <c r="GK8" s="211" t="str">
        <f>IF(様式!F226="","",様式!F226)</f>
        <v/>
      </c>
      <c r="GL8" s="211" t="str">
        <f>IF(様式!F228="","",様式!F228)</f>
        <v/>
      </c>
      <c r="GM8" s="211" t="str">
        <f>IF(様式!F230="","",様式!F230)</f>
        <v/>
      </c>
      <c r="GN8" s="211" t="str">
        <f>IF(様式!F232="","",様式!F232)</f>
        <v/>
      </c>
      <c r="GO8" s="211" t="str">
        <f>IF(様式!F234="","",様式!F234)</f>
        <v/>
      </c>
      <c r="GP8" s="211" t="str">
        <f>IF(様式!F236="","",様式!F236)</f>
        <v/>
      </c>
      <c r="GQ8" s="211" t="str">
        <f>IF(様式!F238="","",様式!F238)</f>
        <v/>
      </c>
      <c r="GR8" s="211" t="str">
        <f>IF(様式!F240="","",様式!F240)</f>
        <v/>
      </c>
      <c r="GS8" s="211" t="str">
        <f>IF(様式!F242="","",様式!F242)</f>
        <v/>
      </c>
      <c r="GT8" s="229">
        <f>様式!L259</f>
        <v>1</v>
      </c>
      <c r="GU8" s="229">
        <f>様式!U259</f>
        <v>1</v>
      </c>
      <c r="GV8" s="230">
        <f>様式!T269</f>
        <v>0</v>
      </c>
      <c r="GW8" s="211">
        <f>様式!G281</f>
        <v>0</v>
      </c>
      <c r="GX8" s="211">
        <f>様式!I281</f>
        <v>0</v>
      </c>
      <c r="GY8" s="211">
        <f>様式!K281</f>
        <v>0</v>
      </c>
      <c r="GZ8" s="211">
        <f>様式!M281</f>
        <v>0</v>
      </c>
      <c r="HA8" s="211">
        <f>様式!O281</f>
        <v>0</v>
      </c>
      <c r="HB8" s="211">
        <f>様式!Q281</f>
        <v>0</v>
      </c>
      <c r="HC8" s="211">
        <f>SUM(GW8+HA8)</f>
        <v>0</v>
      </c>
      <c r="HD8" s="211">
        <f>様式!V281</f>
        <v>0</v>
      </c>
      <c r="HE8" s="211">
        <f>様式!G285</f>
        <v>0</v>
      </c>
      <c r="HF8" s="211">
        <f>様式!I285</f>
        <v>0</v>
      </c>
      <c r="HG8" s="211">
        <f>様式!K285</f>
        <v>0</v>
      </c>
      <c r="HH8" s="211">
        <f>様式!M285</f>
        <v>0</v>
      </c>
      <c r="HI8" s="211">
        <f>様式!O285</f>
        <v>0</v>
      </c>
      <c r="HJ8" s="211">
        <f>様式!Q285</f>
        <v>0</v>
      </c>
      <c r="HK8" s="211">
        <f>SUM(HE8+HI8)</f>
        <v>0</v>
      </c>
      <c r="HL8" s="234">
        <f>様式!S286</f>
        <v>0</v>
      </c>
      <c r="HM8" s="211" t="e">
        <f>様式!V286</f>
        <v>#DIV/0!</v>
      </c>
      <c r="HN8" s="229" t="e">
        <f>様式!Z283</f>
        <v>#DIV/0!</v>
      </c>
      <c r="HO8" s="230" t="e">
        <f>様式!Y291</f>
        <v>#DIV/0!</v>
      </c>
      <c r="HP8" s="230" t="str">
        <f>様式!Y294</f>
        <v>適</v>
      </c>
      <c r="HQ8" s="211">
        <f>様式!F298</f>
        <v>0</v>
      </c>
      <c r="HR8" s="211">
        <f>様式!F299</f>
        <v>0</v>
      </c>
      <c r="HS8" s="211">
        <f>様式!F300</f>
        <v>0</v>
      </c>
      <c r="HT8" s="211">
        <f>様式!I298</f>
        <v>0</v>
      </c>
      <c r="HU8" s="211">
        <f>様式!I299</f>
        <v>0</v>
      </c>
      <c r="HV8" s="211">
        <f>様式!I300</f>
        <v>0</v>
      </c>
      <c r="HW8" s="211">
        <f>様式!L298</f>
        <v>0</v>
      </c>
      <c r="HX8" s="211">
        <f>様式!L299</f>
        <v>0</v>
      </c>
      <c r="HY8" s="211">
        <f>様式!L300</f>
        <v>0</v>
      </c>
      <c r="HZ8" s="211">
        <f>様式!P298</f>
        <v>0</v>
      </c>
      <c r="IA8" s="211">
        <f>様式!P299</f>
        <v>0</v>
      </c>
      <c r="IB8" s="211">
        <f>様式!P300</f>
        <v>0</v>
      </c>
      <c r="IC8" s="211">
        <f>様式!U298</f>
        <v>0</v>
      </c>
      <c r="ID8" s="211">
        <f>様式!U299</f>
        <v>0</v>
      </c>
      <c r="IE8" s="211">
        <f>様式!U300</f>
        <v>0</v>
      </c>
      <c r="IF8" s="256">
        <f>様式!J307</f>
        <v>0</v>
      </c>
      <c r="IG8" s="256">
        <f>様式!J308</f>
        <v>0</v>
      </c>
      <c r="IH8" s="231">
        <f>IF8+IG8</f>
        <v>0</v>
      </c>
      <c r="II8" s="261">
        <f>様式!R309</f>
        <v>0</v>
      </c>
      <c r="IJ8" s="256" t="str">
        <f>IF(様式!E11="A",様式!D324,"不要")</f>
        <v>不要</v>
      </c>
      <c r="IK8" s="256" t="str">
        <f>IF(様式!E11="A",様式!G324,"不要")</f>
        <v>不要</v>
      </c>
      <c r="IL8" s="210">
        <f>様式!J315</f>
        <v>0</v>
      </c>
      <c r="IM8" s="234" t="str">
        <f>IF(様式!E11="A",様式!R317,様式!R329)</f>
        <v/>
      </c>
      <c r="IN8" s="214" t="str">
        <f>IF(様式!E11="A",様式!R318,様式!R330)</f>
        <v/>
      </c>
      <c r="IO8" s="214" t="e">
        <f>IM8+IN8</f>
        <v>#VALUE!</v>
      </c>
      <c r="IP8" s="233" t="str">
        <f>IF(様式!E11="A",様式!X319,様式!X331)</f>
        <v/>
      </c>
      <c r="IQ8" s="235" t="str">
        <f>様式!R335</f>
        <v>不適</v>
      </c>
      <c r="IR8" s="236" t="str">
        <f>様式!R337</f>
        <v>適</v>
      </c>
      <c r="IS8" s="210">
        <f>様式!Z363</f>
        <v>0</v>
      </c>
      <c r="IT8" s="210">
        <f>様式!Z415</f>
        <v>0</v>
      </c>
      <c r="IU8" s="210">
        <f>様式!V416</f>
        <v>0</v>
      </c>
      <c r="IV8" s="210">
        <f>様式!V417</f>
        <v>0</v>
      </c>
      <c r="IW8" s="210">
        <f>様式!Z418</f>
        <v>0</v>
      </c>
      <c r="IX8" s="210">
        <f>様式!V419</f>
        <v>0</v>
      </c>
      <c r="IY8" s="210">
        <f>様式!Z420</f>
        <v>0</v>
      </c>
      <c r="IZ8" s="237">
        <f>様式!V421</f>
        <v>0</v>
      </c>
      <c r="JA8" s="210">
        <f>様式!V422</f>
        <v>0</v>
      </c>
      <c r="JB8" s="210">
        <f>様式!Z423</f>
        <v>0</v>
      </c>
      <c r="JC8" s="257">
        <f>様式!P424</f>
        <v>0</v>
      </c>
      <c r="JD8" s="257">
        <f>様式!P425</f>
        <v>0</v>
      </c>
      <c r="JE8" s="257">
        <f>様式!P426</f>
        <v>0</v>
      </c>
      <c r="JF8" s="257">
        <f>様式!P427</f>
        <v>0</v>
      </c>
      <c r="JG8" s="210">
        <f>様式!Z428</f>
        <v>0</v>
      </c>
      <c r="JH8" s="210">
        <f>様式!Z466</f>
        <v>0</v>
      </c>
      <c r="JI8" s="210">
        <f>様式!Z467</f>
        <v>0</v>
      </c>
      <c r="JJ8" s="210">
        <f>様式!Z468</f>
        <v>0</v>
      </c>
    </row>
    <row r="9" spans="1:270">
      <c r="DV9" s="189"/>
    </row>
    <row r="10" spans="1:270">
      <c r="CD10" s="220"/>
    </row>
    <row r="29" spans="65:124">
      <c r="BM29" s="189"/>
      <c r="BN29" s="189"/>
      <c r="BO29" s="189"/>
      <c r="BP29" s="189"/>
      <c r="BQ29" s="189"/>
      <c r="BR29" s="189"/>
      <c r="BS29" s="189"/>
      <c r="BT29" s="189"/>
      <c r="BU29" s="189"/>
      <c r="BV29" s="189"/>
      <c r="BW29" s="218"/>
      <c r="DF29" s="12"/>
      <c r="DG29" s="12"/>
      <c r="DJ29" s="12"/>
      <c r="DK29" s="12"/>
      <c r="DL29" s="12"/>
      <c r="DM29" s="12"/>
      <c r="DN29" s="12"/>
      <c r="DO29" s="12"/>
      <c r="DP29" s="12"/>
      <c r="DQ29" s="15"/>
      <c r="DR29" s="12"/>
      <c r="DS29" s="15"/>
      <c r="DT29" s="12"/>
    </row>
    <row r="30" spans="65:124" ht="12" customHeight="1">
      <c r="BM30" s="189"/>
      <c r="BN30" s="189"/>
      <c r="BO30" s="189"/>
      <c r="BP30" s="189"/>
      <c r="BQ30" s="189"/>
      <c r="BR30" s="189"/>
      <c r="BS30" s="189"/>
      <c r="BT30" s="189"/>
      <c r="BU30" s="189"/>
      <c r="BV30" s="189"/>
      <c r="BW30" s="218"/>
      <c r="DF30" s="12"/>
      <c r="DG30" s="12"/>
      <c r="DJ30" s="12"/>
      <c r="DK30" s="12"/>
      <c r="DL30" s="12"/>
      <c r="DM30" s="12"/>
      <c r="DN30" s="12"/>
      <c r="DO30" s="12"/>
      <c r="DP30" s="12"/>
      <c r="DQ30" s="15"/>
      <c r="DR30" s="12"/>
      <c r="DS30" s="15"/>
      <c r="DT30" s="12"/>
    </row>
    <row r="31" spans="65:124" ht="12" customHeight="1">
      <c r="BM31" s="189"/>
      <c r="BN31" s="189"/>
      <c r="BO31" s="189"/>
      <c r="BP31" s="189"/>
      <c r="BQ31" s="189"/>
      <c r="BR31" s="189"/>
      <c r="BS31" s="189"/>
      <c r="BT31" s="189"/>
      <c r="BU31" s="189"/>
      <c r="BV31" s="189"/>
      <c r="BW31" s="218"/>
      <c r="DF31" s="12"/>
      <c r="DG31" s="12"/>
      <c r="DJ31" s="12"/>
      <c r="DK31" s="12"/>
      <c r="DL31" s="12"/>
      <c r="DM31" s="12"/>
      <c r="DN31" s="12"/>
      <c r="DO31" s="12"/>
      <c r="DP31" s="12"/>
      <c r="DQ31" s="15"/>
      <c r="DR31" s="12"/>
      <c r="DS31" s="15"/>
      <c r="DT31" s="12"/>
    </row>
    <row r="32" spans="65:124" ht="12" customHeight="1">
      <c r="BM32" s="189"/>
      <c r="BN32" s="189"/>
      <c r="BO32" s="189"/>
      <c r="BP32" s="189"/>
      <c r="BQ32" s="189"/>
      <c r="BR32" s="189"/>
      <c r="BS32" s="189"/>
      <c r="BT32" s="189"/>
      <c r="BU32" s="189"/>
      <c r="BV32" s="189"/>
      <c r="BW32" s="218"/>
      <c r="DF32" s="12"/>
      <c r="DG32" s="12"/>
      <c r="DJ32" s="12"/>
      <c r="DK32" s="12"/>
      <c r="DL32" s="12"/>
      <c r="DM32" s="12"/>
      <c r="DN32" s="12"/>
      <c r="DO32" s="12"/>
      <c r="DP32" s="12"/>
      <c r="DQ32" s="15"/>
      <c r="DR32" s="12"/>
      <c r="DS32" s="15"/>
      <c r="DT32" s="12"/>
    </row>
    <row r="33" spans="65:124" ht="12" customHeight="1">
      <c r="BM33" s="189"/>
      <c r="BN33" s="189"/>
      <c r="BO33" s="189"/>
      <c r="BP33" s="189"/>
      <c r="BQ33" s="189"/>
      <c r="BR33" s="189"/>
      <c r="BS33" s="189"/>
      <c r="BT33" s="189"/>
      <c r="BU33" s="189"/>
      <c r="BV33" s="189"/>
      <c r="BW33" s="218"/>
      <c r="DF33" s="12"/>
      <c r="DG33" s="12"/>
      <c r="DJ33" s="12"/>
      <c r="DK33" s="12"/>
      <c r="DL33" s="12"/>
      <c r="DM33" s="12"/>
      <c r="DN33" s="12"/>
      <c r="DO33" s="12"/>
      <c r="DP33" s="12"/>
      <c r="DQ33" s="15"/>
      <c r="DR33" s="12"/>
      <c r="DS33" s="15"/>
      <c r="DT33" s="12"/>
    </row>
    <row r="34" spans="65:124" ht="12" customHeight="1">
      <c r="BM34" s="189"/>
      <c r="BN34" s="189"/>
      <c r="BO34" s="189"/>
      <c r="BP34" s="189"/>
      <c r="BQ34" s="189"/>
      <c r="BR34" s="189"/>
      <c r="BS34" s="189"/>
      <c r="BT34" s="189"/>
      <c r="BU34" s="189"/>
      <c r="BV34" s="189"/>
      <c r="BW34" s="218"/>
      <c r="DF34" s="12"/>
      <c r="DG34" s="12"/>
      <c r="DJ34" s="12"/>
      <c r="DK34" s="12"/>
      <c r="DL34" s="12"/>
      <c r="DM34" s="12"/>
      <c r="DN34" s="12"/>
      <c r="DO34" s="12"/>
      <c r="DP34" s="12"/>
      <c r="DQ34" s="15"/>
      <c r="DR34" s="12"/>
      <c r="DS34" s="15"/>
      <c r="DT34" s="12"/>
    </row>
    <row r="35" spans="65:124">
      <c r="BM35" s="189"/>
      <c r="BN35" s="189"/>
      <c r="BO35" s="189"/>
      <c r="BP35" s="189"/>
      <c r="BQ35" s="189"/>
      <c r="BR35" s="189"/>
      <c r="BS35" s="189"/>
      <c r="BT35" s="189"/>
      <c r="BU35" s="189"/>
      <c r="BV35" s="189"/>
      <c r="BW35" s="218"/>
      <c r="DF35" s="12"/>
      <c r="DG35" s="12"/>
      <c r="DJ35" s="12"/>
      <c r="DK35" s="12"/>
      <c r="DL35" s="12"/>
      <c r="DM35" s="12"/>
      <c r="DN35" s="12"/>
      <c r="DO35" s="12"/>
      <c r="DP35" s="12"/>
      <c r="DQ35" s="15"/>
      <c r="DR35" s="12"/>
      <c r="DS35" s="15"/>
      <c r="DT35" s="12"/>
    </row>
  </sheetData>
  <sheetProtection selectLockedCells="1" selectUnlockedCells="1"/>
  <autoFilter ref="A7:IS8" xr:uid="{00000000-0009-0000-0000-000004000000}"/>
  <mergeCells count="63">
    <mergeCell ref="IY5:JA6"/>
    <mergeCell ref="JB5:JF6"/>
    <mergeCell ref="BW5:BW7"/>
    <mergeCell ref="GW6:GW7"/>
    <mergeCell ref="HA6:HA7"/>
    <mergeCell ref="HE6:HE7"/>
    <mergeCell ref="HI6:HI7"/>
    <mergeCell ref="IQ5:IR6"/>
    <mergeCell ref="IS5:IS7"/>
    <mergeCell ref="IL5:IP6"/>
    <mergeCell ref="IF5:IK5"/>
    <mergeCell ref="HP6:HP7"/>
    <mergeCell ref="IJ6:IK6"/>
    <mergeCell ref="IT5:IV6"/>
    <mergeCell ref="IW5:IX6"/>
    <mergeCell ref="EA5:EC6"/>
    <mergeCell ref="ED5:EG5"/>
    <mergeCell ref="ED6:EE6"/>
    <mergeCell ref="EF6:EG6"/>
    <mergeCell ref="GT5:GV6"/>
    <mergeCell ref="HC6:HC7"/>
    <mergeCell ref="EH5:GS5"/>
    <mergeCell ref="EH6:FM6"/>
    <mergeCell ref="FN6:GS6"/>
    <mergeCell ref="HM6:HM7"/>
    <mergeCell ref="HQ5:HS6"/>
    <mergeCell ref="HT5:HV6"/>
    <mergeCell ref="HW5:HY6"/>
    <mergeCell ref="HZ5:IB6"/>
    <mergeCell ref="HN6:HN7"/>
    <mergeCell ref="HO6:HO7"/>
    <mergeCell ref="HL6:HL7"/>
    <mergeCell ref="IF6:IH6"/>
    <mergeCell ref="IC5:IE6"/>
    <mergeCell ref="AY5:BG6"/>
    <mergeCell ref="BH5:BP6"/>
    <mergeCell ref="BQ5:BV6"/>
    <mergeCell ref="BX5:CC6"/>
    <mergeCell ref="GW5:HP5"/>
    <mergeCell ref="CD5:CI6"/>
    <mergeCell ref="CJ5:CO6"/>
    <mergeCell ref="CP5:CU6"/>
    <mergeCell ref="CV5:DA6"/>
    <mergeCell ref="DB5:DG6"/>
    <mergeCell ref="DH5:DM6"/>
    <mergeCell ref="DN5:DT6"/>
    <mergeCell ref="DU5:DZ6"/>
    <mergeCell ref="JG5:JG6"/>
    <mergeCell ref="JH5:JJ6"/>
    <mergeCell ref="A1:J1"/>
    <mergeCell ref="AM6:AR6"/>
    <mergeCell ref="AS6:AX6"/>
    <mergeCell ref="AM5:AX5"/>
    <mergeCell ref="AG5:AL6"/>
    <mergeCell ref="T5:T7"/>
    <mergeCell ref="AA5:AF6"/>
    <mergeCell ref="U5:Z6"/>
    <mergeCell ref="S5:S7"/>
    <mergeCell ref="A5:J6"/>
    <mergeCell ref="P5:R6"/>
    <mergeCell ref="K5:O6"/>
    <mergeCell ref="HD6:HD7"/>
    <mergeCell ref="HK6:HK7"/>
  </mergeCells>
  <phoneticPr fontId="2"/>
  <printOptions horizontalCentered="1"/>
  <pageMargins left="0" right="0" top="0.47244094488188981" bottom="0.27559055118110237" header="0.19685039370078741" footer="0.19685039370078741"/>
  <pageSetup paperSize="8" fitToWidth="0" orientation="landscape" r:id="rId1"/>
  <headerFooter alignWithMargins="0"/>
  <colBreaks count="4" manualBreakCount="4">
    <brk id="14" max="9" man="1"/>
    <brk id="59" max="9" man="1"/>
    <brk id="105" max="9" man="1"/>
    <brk id="204" max="9" man="1"/>
  </colBreaks>
  <ignoredErrors>
    <ignoredError sqref="ED8:EE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別紙</vt:lpstr>
      <vt:lpstr>様式【記入例】</vt:lpstr>
      <vt:lpstr>集計用【入力不要】</vt:lpstr>
      <vt:lpstr>様式!Print_Area</vt:lpstr>
      <vt:lpstr>様式【記入例】!Print_Area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吉岡　潤平</cp:lastModifiedBy>
  <cp:lastPrinted>2025-08-26T04:26:50Z</cp:lastPrinted>
  <dcterms:created xsi:type="dcterms:W3CDTF">2009-09-15T07:52:58Z</dcterms:created>
  <dcterms:modified xsi:type="dcterms:W3CDTF">2025-09-09T00:47:27Z</dcterms:modified>
</cp:coreProperties>
</file>