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0.3\保育支援課\保育_地域保育\☆認証保育所\ウクライナ\201_R5要綱制定★\"/>
    </mc:Choice>
  </mc:AlternateContent>
  <bookViews>
    <workbookView xWindow="0" yWindow="0" windowWidth="23040" windowHeight="9240" tabRatio="873" activeTab="4"/>
  </bookViews>
  <sheets>
    <sheet name="第1号" sheetId="2" r:id="rId1"/>
    <sheet name="第1号様式の２、３(A3)  " sheetId="28" r:id="rId2"/>
    <sheet name="予算書抄本" sheetId="8" r:id="rId3"/>
    <sheet name="第2号" sheetId="4" r:id="rId4"/>
    <sheet name="第2号様式の２、３(A3) " sheetId="29" r:id="rId5"/>
    <sheet name="第3号 " sheetId="18" r:id="rId6"/>
    <sheet name="第４号" sheetId="19" r:id="rId7"/>
    <sheet name="第５号 " sheetId="26" r:id="rId8"/>
    <sheet name="決算書抄本" sheetId="9" r:id="rId9"/>
    <sheet name="第１号様式の２、３・第２号様式の２、３(A3) " sheetId="25" r:id="rId10"/>
  </sheets>
  <definedNames>
    <definedName name="_xlnm.Print_Area" localSheetId="8">決算書抄本!$A$1:$E$26</definedName>
    <definedName name="_xlnm.Print_Area" localSheetId="0">第1号!$A$1:$H$27</definedName>
    <definedName name="_xlnm.Print_Area" localSheetId="1">'第1号様式の２、３(A3)  '!$A$1:$V$102</definedName>
    <definedName name="_xlnm.Print_Area" localSheetId="9">'第１号様式の２、３・第２号様式の２、３(A3) '!$A$1:$V$102</definedName>
    <definedName name="_xlnm.Print_Area" localSheetId="3">第2号!$A$1:$H$27</definedName>
    <definedName name="_xlnm.Print_Area" localSheetId="4">'第2号様式の２、３(A3) '!$A$1:$V$102</definedName>
    <definedName name="_xlnm.Print_Area" localSheetId="5">'第3号 '!$A$1:$H$27</definedName>
    <definedName name="_xlnm.Print_Area" localSheetId="6">第４号!$A$1:$H$28</definedName>
    <definedName name="_xlnm.Print_Area" localSheetId="7">'第５号 '!$A$1:$H$29</definedName>
    <definedName name="_xlnm.Print_Area" localSheetId="2">予算書抄本!$A$1:$E$26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1" i="29" l="1"/>
  <c r="C100" i="29"/>
  <c r="BA99" i="29"/>
  <c r="AZ99" i="29"/>
  <c r="AY99" i="29"/>
  <c r="AX99" i="29"/>
  <c r="AW99" i="29"/>
  <c r="AV99" i="29"/>
  <c r="AU99" i="29"/>
  <c r="AT99" i="29"/>
  <c r="AS99" i="29"/>
  <c r="AR99" i="29"/>
  <c r="AQ99" i="29"/>
  <c r="AP99" i="29"/>
  <c r="AP100" i="29" s="1"/>
  <c r="AQ100" i="29" s="1"/>
  <c r="I99" i="29" s="1"/>
  <c r="AN99" i="29"/>
  <c r="AM99" i="29"/>
  <c r="C99" i="29"/>
  <c r="M95" i="29"/>
  <c r="BA93" i="29"/>
  <c r="AZ93" i="29"/>
  <c r="AY93" i="29"/>
  <c r="AX93" i="29"/>
  <c r="AW93" i="29"/>
  <c r="AV93" i="29"/>
  <c r="AU93" i="29"/>
  <c r="AT93" i="29"/>
  <c r="AS93" i="29"/>
  <c r="AR93" i="29"/>
  <c r="AQ93" i="29"/>
  <c r="AP93" i="29"/>
  <c r="AP94" i="29" s="1"/>
  <c r="H92" i="29" s="1"/>
  <c r="AN93" i="29"/>
  <c r="AM93" i="29"/>
  <c r="T93" i="29"/>
  <c r="C93" i="29"/>
  <c r="G92" i="29"/>
  <c r="C92" i="29"/>
  <c r="G91" i="29"/>
  <c r="C91" i="29"/>
  <c r="AP88" i="29"/>
  <c r="H91" i="29" s="1"/>
  <c r="C88" i="29"/>
  <c r="BA87" i="29"/>
  <c r="AZ87" i="29"/>
  <c r="AY87" i="29"/>
  <c r="AX87" i="29"/>
  <c r="AW87" i="29"/>
  <c r="AV87" i="29"/>
  <c r="AU87" i="29"/>
  <c r="AT87" i="29"/>
  <c r="AS87" i="29"/>
  <c r="AR87" i="29"/>
  <c r="AQ87" i="29"/>
  <c r="AQ88" i="29" s="1"/>
  <c r="I91" i="29" s="1"/>
  <c r="AP87" i="29"/>
  <c r="AN87" i="29"/>
  <c r="AM87" i="29"/>
  <c r="S82" i="29"/>
  <c r="R82" i="29"/>
  <c r="Q82" i="29"/>
  <c r="P82" i="29"/>
  <c r="O82" i="29"/>
  <c r="N82" i="29"/>
  <c r="M82" i="29"/>
  <c r="L82" i="29"/>
  <c r="K82" i="29"/>
  <c r="J82" i="29"/>
  <c r="I82" i="29"/>
  <c r="H82" i="29"/>
  <c r="T82" i="29" s="1"/>
  <c r="U81" i="29" s="1"/>
  <c r="C82" i="29"/>
  <c r="T81" i="29"/>
  <c r="E81" i="29"/>
  <c r="BA80" i="29"/>
  <c r="AZ80" i="29"/>
  <c r="AY80" i="29"/>
  <c r="AX80" i="29"/>
  <c r="AW80" i="29"/>
  <c r="AV80" i="29"/>
  <c r="AU80" i="29"/>
  <c r="AT80" i="29"/>
  <c r="AS80" i="29"/>
  <c r="AR80" i="29"/>
  <c r="AQ80" i="29"/>
  <c r="AP80" i="29"/>
  <c r="AP81" i="29" s="1"/>
  <c r="AQ81" i="29" s="1"/>
  <c r="I72" i="29" s="1"/>
  <c r="AN80" i="29"/>
  <c r="AM80" i="29"/>
  <c r="BA74" i="29"/>
  <c r="AZ74" i="29"/>
  <c r="AY74" i="29"/>
  <c r="AX74" i="29"/>
  <c r="AW74" i="29"/>
  <c r="AV74" i="29"/>
  <c r="AU74" i="29"/>
  <c r="AT74" i="29"/>
  <c r="AS74" i="29"/>
  <c r="AR74" i="29"/>
  <c r="AQ74" i="29"/>
  <c r="AP74" i="29"/>
  <c r="AP75" i="29" s="1"/>
  <c r="H65" i="29" s="1"/>
  <c r="AN74" i="29"/>
  <c r="AM74" i="29"/>
  <c r="T73" i="29"/>
  <c r="C73" i="29"/>
  <c r="C72" i="29"/>
  <c r="BA68" i="29"/>
  <c r="AZ68" i="29"/>
  <c r="AY68" i="29"/>
  <c r="AX68" i="29"/>
  <c r="AW68" i="29"/>
  <c r="AV68" i="29"/>
  <c r="AU68" i="29"/>
  <c r="AT68" i="29"/>
  <c r="AS68" i="29"/>
  <c r="AR68" i="29"/>
  <c r="AQ68" i="29"/>
  <c r="AP68" i="29"/>
  <c r="AP69" i="29" s="1"/>
  <c r="H64" i="29" s="1"/>
  <c r="AN68" i="29"/>
  <c r="AM68" i="29"/>
  <c r="M68" i="29"/>
  <c r="T66" i="29"/>
  <c r="C66" i="29"/>
  <c r="C65" i="29"/>
  <c r="C64" i="29"/>
  <c r="C61" i="29"/>
  <c r="S55" i="29"/>
  <c r="R55" i="29"/>
  <c r="Q55" i="29"/>
  <c r="P55" i="29"/>
  <c r="O55" i="29"/>
  <c r="N55" i="29"/>
  <c r="M55" i="29"/>
  <c r="L55" i="29"/>
  <c r="K55" i="29"/>
  <c r="J55" i="29"/>
  <c r="I55" i="29"/>
  <c r="H55" i="29"/>
  <c r="T55" i="29" s="1"/>
  <c r="U54" i="29" s="1"/>
  <c r="C55" i="29"/>
  <c r="T54" i="29"/>
  <c r="E54" i="29"/>
  <c r="C54" i="29"/>
  <c r="O50" i="29"/>
  <c r="M50" i="29"/>
  <c r="K50" i="29"/>
  <c r="I50" i="29"/>
  <c r="D48" i="29"/>
  <c r="T47" i="29" s="1"/>
  <c r="O36" i="29"/>
  <c r="Q36" i="29" s="1"/>
  <c r="AI34" i="29"/>
  <c r="AH34" i="29"/>
  <c r="AG34" i="29"/>
  <c r="K33" i="29"/>
  <c r="J33" i="29"/>
  <c r="O23" i="29"/>
  <c r="M23" i="29"/>
  <c r="AB21" i="29"/>
  <c r="AA21" i="29"/>
  <c r="T20" i="29"/>
  <c r="G19" i="29"/>
  <c r="AP18" i="29"/>
  <c r="H27" i="29" s="1"/>
  <c r="G18" i="29"/>
  <c r="BA17" i="29"/>
  <c r="AZ17" i="29"/>
  <c r="AY17" i="29"/>
  <c r="AX17" i="29"/>
  <c r="AW17" i="29"/>
  <c r="AV17" i="29"/>
  <c r="AU17" i="29"/>
  <c r="AT17" i="29"/>
  <c r="AS17" i="29"/>
  <c r="AR17" i="29"/>
  <c r="AQ17" i="29"/>
  <c r="AP17" i="29"/>
  <c r="AN17" i="29"/>
  <c r="AM17" i="29"/>
  <c r="BA10" i="29"/>
  <c r="AZ10" i="29"/>
  <c r="AY10" i="29"/>
  <c r="AX10" i="29"/>
  <c r="AW10" i="29"/>
  <c r="AV10" i="29"/>
  <c r="AU10" i="29"/>
  <c r="AT10" i="29"/>
  <c r="AS10" i="29"/>
  <c r="AR10" i="29"/>
  <c r="AQ10" i="29"/>
  <c r="AP10" i="29"/>
  <c r="AP11" i="29" s="1"/>
  <c r="H19" i="29" s="1"/>
  <c r="AN10" i="29"/>
  <c r="AM10" i="29"/>
  <c r="S9" i="29"/>
  <c r="R9" i="29"/>
  <c r="Q9" i="29"/>
  <c r="P9" i="29"/>
  <c r="O9" i="29"/>
  <c r="N9" i="29"/>
  <c r="M9" i="29"/>
  <c r="L9" i="29"/>
  <c r="K9" i="29"/>
  <c r="J9" i="29"/>
  <c r="I9" i="29"/>
  <c r="H9" i="29"/>
  <c r="T9" i="29" s="1"/>
  <c r="U8" i="29" s="1"/>
  <c r="AC8" i="29"/>
  <c r="O35" i="29" s="1"/>
  <c r="T8" i="29"/>
  <c r="BA4" i="29"/>
  <c r="AZ4" i="29"/>
  <c r="AY4" i="29"/>
  <c r="AX4" i="29"/>
  <c r="AW4" i="29"/>
  <c r="AV4" i="29"/>
  <c r="AU4" i="29"/>
  <c r="AT4" i="29"/>
  <c r="AS4" i="29"/>
  <c r="AR4" i="29"/>
  <c r="AQ4" i="29"/>
  <c r="AP4" i="29"/>
  <c r="AP5" i="29" s="1"/>
  <c r="H18" i="29" s="1"/>
  <c r="AN4" i="29"/>
  <c r="AM4" i="29"/>
  <c r="AA4" i="29"/>
  <c r="AA3" i="29"/>
  <c r="AA2" i="29"/>
  <c r="L1" i="29" s="1"/>
  <c r="C101" i="28"/>
  <c r="C100" i="28"/>
  <c r="BA99" i="28"/>
  <c r="AZ99" i="28"/>
  <c r="AY99" i="28"/>
  <c r="AX99" i="28"/>
  <c r="AW99" i="28"/>
  <c r="AV99" i="28"/>
  <c r="AU99" i="28"/>
  <c r="AT99" i="28"/>
  <c r="AS99" i="28"/>
  <c r="AR99" i="28"/>
  <c r="AP99" i="28"/>
  <c r="AP100" i="28" s="1"/>
  <c r="AN99" i="28"/>
  <c r="AQ99" i="28" s="1"/>
  <c r="AQ100" i="28" s="1"/>
  <c r="I99" i="28" s="1"/>
  <c r="AM99" i="28"/>
  <c r="H99" i="28"/>
  <c r="C99" i="28"/>
  <c r="M95" i="28"/>
  <c r="BA93" i="28"/>
  <c r="AZ93" i="28"/>
  <c r="AY93" i="28"/>
  <c r="AX93" i="28"/>
  <c r="AW93" i="28"/>
  <c r="AV93" i="28"/>
  <c r="AU93" i="28"/>
  <c r="AT93" i="28"/>
  <c r="AS93" i="28"/>
  <c r="AR93" i="28"/>
  <c r="AQ93" i="28"/>
  <c r="AP93" i="28"/>
  <c r="AP94" i="28" s="1"/>
  <c r="H92" i="28" s="1"/>
  <c r="AN93" i="28"/>
  <c r="AM93" i="28"/>
  <c r="T93" i="28"/>
  <c r="C93" i="28"/>
  <c r="C92" i="28"/>
  <c r="C91" i="28"/>
  <c r="C88" i="28"/>
  <c r="BA87" i="28"/>
  <c r="AZ87" i="28"/>
  <c r="AY87" i="28"/>
  <c r="AX87" i="28"/>
  <c r="AW87" i="28"/>
  <c r="AV87" i="28"/>
  <c r="AU87" i="28"/>
  <c r="AT87" i="28"/>
  <c r="AR87" i="28"/>
  <c r="AQ87" i="28"/>
  <c r="AP87" i="28"/>
  <c r="AP88" i="28" s="1"/>
  <c r="H91" i="28" s="1"/>
  <c r="AN87" i="28"/>
  <c r="AS87" i="28" s="1"/>
  <c r="AM87" i="28"/>
  <c r="S82" i="28"/>
  <c r="R82" i="28"/>
  <c r="Q82" i="28"/>
  <c r="P82" i="28"/>
  <c r="O82" i="28"/>
  <c r="N82" i="28"/>
  <c r="M82" i="28"/>
  <c r="L82" i="28"/>
  <c r="K82" i="28"/>
  <c r="J82" i="28"/>
  <c r="I82" i="28"/>
  <c r="H82" i="28"/>
  <c r="T82" i="28" s="1"/>
  <c r="C82" i="28"/>
  <c r="T81" i="28"/>
  <c r="E81" i="28"/>
  <c r="BA80" i="28"/>
  <c r="AZ80" i="28"/>
  <c r="AY80" i="28"/>
  <c r="AX80" i="28"/>
  <c r="AW80" i="28"/>
  <c r="AV80" i="28"/>
  <c r="AU80" i="28"/>
  <c r="AT80" i="28"/>
  <c r="AS80" i="28"/>
  <c r="AQ80" i="28"/>
  <c r="AQ81" i="28" s="1"/>
  <c r="I72" i="28" s="1"/>
  <c r="AP80" i="28"/>
  <c r="AP81" i="28" s="1"/>
  <c r="AN80" i="28"/>
  <c r="AM80" i="28"/>
  <c r="AR80" i="28" s="1"/>
  <c r="BA74" i="28"/>
  <c r="AZ74" i="28"/>
  <c r="AY74" i="28"/>
  <c r="AX74" i="28"/>
  <c r="AW74" i="28"/>
  <c r="AV74" i="28"/>
  <c r="AU74" i="28"/>
  <c r="AS74" i="28"/>
  <c r="AR74" i="28"/>
  <c r="AQ74" i="28"/>
  <c r="AP74" i="28"/>
  <c r="AP75" i="28" s="1"/>
  <c r="H65" i="28" s="1"/>
  <c r="AN74" i="28"/>
  <c r="AM74" i="28"/>
  <c r="AT74" i="28" s="1"/>
  <c r="T73" i="28"/>
  <c r="C73" i="28"/>
  <c r="H72" i="28"/>
  <c r="C72" i="28"/>
  <c r="BA68" i="28"/>
  <c r="AZ68" i="28"/>
  <c r="AY68" i="28"/>
  <c r="AX68" i="28"/>
  <c r="AW68" i="28"/>
  <c r="AV68" i="28"/>
  <c r="AU68" i="28"/>
  <c r="AT68" i="28"/>
  <c r="AS68" i="28"/>
  <c r="AR68" i="28"/>
  <c r="AQ68" i="28"/>
  <c r="AP68" i="28"/>
  <c r="AP69" i="28" s="1"/>
  <c r="H64" i="28" s="1"/>
  <c r="AN68" i="28"/>
  <c r="AM68" i="28"/>
  <c r="M68" i="28"/>
  <c r="T66" i="28"/>
  <c r="C66" i="28"/>
  <c r="C65" i="28"/>
  <c r="C64" i="28"/>
  <c r="C61" i="28"/>
  <c r="S55" i="28"/>
  <c r="R55" i="28"/>
  <c r="Q55" i="28"/>
  <c r="P55" i="28"/>
  <c r="O55" i="28"/>
  <c r="N55" i="28"/>
  <c r="M55" i="28"/>
  <c r="L55" i="28"/>
  <c r="K55" i="28"/>
  <c r="J55" i="28"/>
  <c r="I55" i="28"/>
  <c r="H55" i="28"/>
  <c r="C55" i="28"/>
  <c r="T54" i="28"/>
  <c r="E54" i="28"/>
  <c r="C54" i="28"/>
  <c r="O50" i="28"/>
  <c r="M50" i="28"/>
  <c r="K50" i="28"/>
  <c r="I50" i="28"/>
  <c r="D48" i="28"/>
  <c r="T48" i="28" s="1"/>
  <c r="O36" i="28"/>
  <c r="Q36" i="28" s="1"/>
  <c r="AI34" i="28"/>
  <c r="AG34" i="28"/>
  <c r="K33" i="28"/>
  <c r="J33" i="28"/>
  <c r="O23" i="28"/>
  <c r="M23" i="28"/>
  <c r="AB21" i="28"/>
  <c r="AA34" i="28" s="1"/>
  <c r="AA21" i="28"/>
  <c r="T20" i="28"/>
  <c r="BA17" i="28"/>
  <c r="AZ17" i="28"/>
  <c r="AY17" i="28"/>
  <c r="AX17" i="28"/>
  <c r="AW17" i="28"/>
  <c r="AV17" i="28"/>
  <c r="AU17" i="28"/>
  <c r="AT17" i="28"/>
  <c r="AS17" i="28"/>
  <c r="AR17" i="28"/>
  <c r="AP17" i="28"/>
  <c r="AP18" i="28" s="1"/>
  <c r="H27" i="28" s="1"/>
  <c r="AN17" i="28"/>
  <c r="AQ17" i="28" s="1"/>
  <c r="AM17" i="28"/>
  <c r="BA10" i="28"/>
  <c r="AZ10" i="28"/>
  <c r="AY10" i="28"/>
  <c r="AX10" i="28"/>
  <c r="AV10" i="28"/>
  <c r="AU10" i="28"/>
  <c r="AT10" i="28"/>
  <c r="AS10" i="28"/>
  <c r="AR10" i="28"/>
  <c r="AQ10" i="28"/>
  <c r="AQ11" i="28" s="1"/>
  <c r="I19" i="28" s="1"/>
  <c r="AP10" i="28"/>
  <c r="AP11" i="28" s="1"/>
  <c r="H19" i="28" s="1"/>
  <c r="AN10" i="28"/>
  <c r="AW10" i="28" s="1"/>
  <c r="AM10" i="28"/>
  <c r="S9" i="28"/>
  <c r="R9" i="28"/>
  <c r="Q9" i="28"/>
  <c r="P9" i="28"/>
  <c r="O9" i="28"/>
  <c r="N9" i="28"/>
  <c r="M9" i="28"/>
  <c r="L9" i="28"/>
  <c r="K9" i="28"/>
  <c r="J9" i="28"/>
  <c r="I9" i="28"/>
  <c r="H9" i="28"/>
  <c r="AC8" i="28"/>
  <c r="O35" i="28" s="1"/>
  <c r="T8" i="28"/>
  <c r="BA4" i="28"/>
  <c r="AZ4" i="28"/>
  <c r="AY4" i="28"/>
  <c r="AX4" i="28"/>
  <c r="AW4" i="28"/>
  <c r="AV4" i="28"/>
  <c r="AU4" i="28"/>
  <c r="AT4" i="28"/>
  <c r="AS4" i="28"/>
  <c r="AR4" i="28"/>
  <c r="AP4" i="28"/>
  <c r="AP5" i="28" s="1"/>
  <c r="H18" i="28" s="1"/>
  <c r="AN4" i="28"/>
  <c r="AQ4" i="28" s="1"/>
  <c r="AM4" i="28"/>
  <c r="AA4" i="28"/>
  <c r="AA3" i="28"/>
  <c r="AA2" i="28"/>
  <c r="G1" i="28"/>
  <c r="I48" i="28" s="1"/>
  <c r="M34" i="29" l="1"/>
  <c r="T35" i="29"/>
  <c r="G1" i="29"/>
  <c r="I48" i="29" s="1"/>
  <c r="H31" i="29"/>
  <c r="T48" i="29"/>
  <c r="AR5" i="29"/>
  <c r="J18" i="29" s="1"/>
  <c r="AQ5" i="29"/>
  <c r="I18" i="29" s="1"/>
  <c r="AQ11" i="29"/>
  <c r="I19" i="29" s="1"/>
  <c r="N95" i="29"/>
  <c r="N68" i="29"/>
  <c r="P68" i="29" s="1"/>
  <c r="N23" i="29"/>
  <c r="AQ18" i="29"/>
  <c r="AA34" i="29"/>
  <c r="AN22" i="29"/>
  <c r="P23" i="29"/>
  <c r="AR69" i="29"/>
  <c r="J64" i="29" s="1"/>
  <c r="AQ69" i="29"/>
  <c r="I64" i="29" s="1"/>
  <c r="AR81" i="29"/>
  <c r="AS88" i="29"/>
  <c r="AQ94" i="29"/>
  <c r="I92" i="29" s="1"/>
  <c r="AR100" i="29"/>
  <c r="O95" i="29"/>
  <c r="O68" i="29"/>
  <c r="H72" i="29"/>
  <c r="AQ75" i="29"/>
  <c r="I65" i="29" s="1"/>
  <c r="AR88" i="29"/>
  <c r="J91" i="29" s="1"/>
  <c r="H99" i="29"/>
  <c r="AQ88" i="28"/>
  <c r="I91" i="28" s="1"/>
  <c r="AQ94" i="28"/>
  <c r="AR94" i="28" s="1"/>
  <c r="U81" i="28"/>
  <c r="AR81" i="28"/>
  <c r="AQ69" i="28"/>
  <c r="I64" i="28" s="1"/>
  <c r="T55" i="28"/>
  <c r="U54" i="28" s="1"/>
  <c r="AQ18" i="28"/>
  <c r="AQ5" i="28"/>
  <c r="AR5" i="28" s="1"/>
  <c r="T9" i="28"/>
  <c r="U8" i="28" s="1"/>
  <c r="M34" i="28"/>
  <c r="H31" i="28"/>
  <c r="T35" i="28"/>
  <c r="T47" i="28"/>
  <c r="L1" i="28"/>
  <c r="I27" i="28"/>
  <c r="AR18" i="28"/>
  <c r="J27" i="28" s="1"/>
  <c r="AR11" i="28"/>
  <c r="J19" i="28" s="1"/>
  <c r="AA35" i="28"/>
  <c r="AD34" i="28"/>
  <c r="AI28" i="28"/>
  <c r="AE34" i="28"/>
  <c r="AB34" i="28"/>
  <c r="AH28" i="28"/>
  <c r="AH34" i="28" s="1"/>
  <c r="AS18" i="28"/>
  <c r="AS81" i="28"/>
  <c r="K72" i="28" s="1"/>
  <c r="J72" i="28"/>
  <c r="AQ75" i="28"/>
  <c r="AR100" i="28"/>
  <c r="AN22" i="28"/>
  <c r="O95" i="28"/>
  <c r="O68" i="28"/>
  <c r="AT81" i="28"/>
  <c r="C101" i="25"/>
  <c r="K91" i="29" l="1"/>
  <c r="AT88" i="29"/>
  <c r="AN23" i="29"/>
  <c r="AS69" i="29"/>
  <c r="AS100" i="29"/>
  <c r="J99" i="29"/>
  <c r="AR94" i="29"/>
  <c r="AS81" i="29"/>
  <c r="J72" i="29"/>
  <c r="AA35" i="29"/>
  <c r="AD34" i="29"/>
  <c r="AO22" i="29" s="1"/>
  <c r="G64" i="29" s="1"/>
  <c r="AI28" i="29"/>
  <c r="AB34" i="29"/>
  <c r="AH28" i="29"/>
  <c r="AE34" i="29"/>
  <c r="AP22" i="29" s="1"/>
  <c r="G65" i="29" s="1"/>
  <c r="I27" i="29"/>
  <c r="AR18" i="29"/>
  <c r="AR75" i="29"/>
  <c r="P95" i="29"/>
  <c r="AR11" i="29"/>
  <c r="AS5" i="29"/>
  <c r="AR88" i="28"/>
  <c r="AR69" i="28"/>
  <c r="J64" i="28" s="1"/>
  <c r="J99" i="28"/>
  <c r="AS100" i="28"/>
  <c r="I65" i="28"/>
  <c r="AR75" i="28"/>
  <c r="AS69" i="28"/>
  <c r="K27" i="28"/>
  <c r="AT18" i="28"/>
  <c r="N23" i="28"/>
  <c r="P23" i="28" s="1"/>
  <c r="N95" i="28"/>
  <c r="P95" i="28" s="1"/>
  <c r="N68" i="28"/>
  <c r="P68" i="28" s="1"/>
  <c r="AS11" i="28"/>
  <c r="AS5" i="28"/>
  <c r="AU81" i="28"/>
  <c r="L72" i="28"/>
  <c r="AP22" i="28"/>
  <c r="G65" i="28" s="1"/>
  <c r="AN23" i="28"/>
  <c r="AO22" i="28"/>
  <c r="G64" i="28" s="1"/>
  <c r="AS94" i="28"/>
  <c r="AA36" i="28"/>
  <c r="AE35" i="28"/>
  <c r="AD35" i="28"/>
  <c r="C88" i="25"/>
  <c r="C61" i="25"/>
  <c r="C54" i="25"/>
  <c r="J19" i="29" l="1"/>
  <c r="AS11" i="29"/>
  <c r="J65" i="29"/>
  <c r="AS75" i="29"/>
  <c r="AA36" i="29"/>
  <c r="AE35" i="29"/>
  <c r="AD35" i="29"/>
  <c r="J92" i="29"/>
  <c r="AS94" i="29"/>
  <c r="K99" i="29"/>
  <c r="AT100" i="29"/>
  <c r="K64" i="29"/>
  <c r="AT69" i="29"/>
  <c r="AN24" i="29"/>
  <c r="AO23" i="29"/>
  <c r="AP23" i="29"/>
  <c r="L91" i="29"/>
  <c r="AU88" i="29"/>
  <c r="K18" i="29"/>
  <c r="AT5" i="29"/>
  <c r="J27" i="29"/>
  <c r="AS18" i="29"/>
  <c r="K72" i="29"/>
  <c r="AT81" i="29"/>
  <c r="J91" i="28"/>
  <c r="AS88" i="28"/>
  <c r="AT88" i="28" s="1"/>
  <c r="AU88" i="28" s="1"/>
  <c r="AV88" i="28" s="1"/>
  <c r="AA37" i="28"/>
  <c r="AE36" i="28"/>
  <c r="AD36" i="28"/>
  <c r="AT94" i="28"/>
  <c r="AN24" i="28"/>
  <c r="AO23" i="28"/>
  <c r="AP23" i="28"/>
  <c r="AW88" i="28"/>
  <c r="AT5" i="28"/>
  <c r="L27" i="28"/>
  <c r="AU18" i="28"/>
  <c r="K64" i="28"/>
  <c r="AT69" i="28"/>
  <c r="M72" i="28"/>
  <c r="AV81" i="28"/>
  <c r="K19" i="28"/>
  <c r="AT11" i="28"/>
  <c r="J65" i="28"/>
  <c r="AS75" i="28"/>
  <c r="K99" i="28"/>
  <c r="AT100" i="28"/>
  <c r="C82" i="25"/>
  <c r="C55" i="25"/>
  <c r="L18" i="29" l="1"/>
  <c r="AU5" i="29"/>
  <c r="M91" i="29"/>
  <c r="AV88" i="29"/>
  <c r="AP24" i="29"/>
  <c r="AN26" i="29"/>
  <c r="AO24" i="29"/>
  <c r="AU81" i="29"/>
  <c r="L72" i="29"/>
  <c r="K27" i="29"/>
  <c r="AT18" i="29"/>
  <c r="L64" i="29"/>
  <c r="AU69" i="29"/>
  <c r="AU100" i="29"/>
  <c r="L99" i="29"/>
  <c r="K92" i="29"/>
  <c r="AT94" i="29"/>
  <c r="AA37" i="29"/>
  <c r="AE36" i="29"/>
  <c r="AD36" i="29"/>
  <c r="K65" i="29"/>
  <c r="AT75" i="29"/>
  <c r="K19" i="29"/>
  <c r="AT11" i="29"/>
  <c r="K65" i="28"/>
  <c r="AT75" i="28"/>
  <c r="L19" i="28"/>
  <c r="AU11" i="28"/>
  <c r="AU5" i="28"/>
  <c r="AX88" i="28"/>
  <c r="AP24" i="28"/>
  <c r="AN26" i="28"/>
  <c r="AO24" i="28"/>
  <c r="AU100" i="28"/>
  <c r="L99" i="28"/>
  <c r="L64" i="28"/>
  <c r="AU69" i="28"/>
  <c r="M27" i="28"/>
  <c r="AV18" i="28"/>
  <c r="AU94" i="28"/>
  <c r="AE37" i="28"/>
  <c r="AD37" i="28"/>
  <c r="AW81" i="28"/>
  <c r="N72" i="28"/>
  <c r="C100" i="25"/>
  <c r="C99" i="25"/>
  <c r="C92" i="25"/>
  <c r="C93" i="25"/>
  <c r="C91" i="25"/>
  <c r="C73" i="25"/>
  <c r="C72" i="25"/>
  <c r="C66" i="25"/>
  <c r="C65" i="25"/>
  <c r="C64" i="25"/>
  <c r="AR99" i="25"/>
  <c r="AS99" i="25"/>
  <c r="AT99" i="25"/>
  <c r="AU99" i="25"/>
  <c r="AV99" i="25"/>
  <c r="AW99" i="25"/>
  <c r="AX99" i="25"/>
  <c r="AY99" i="25"/>
  <c r="AZ99" i="25"/>
  <c r="BA99" i="25"/>
  <c r="AR93" i="25"/>
  <c r="AS93" i="25"/>
  <c r="AT93" i="25"/>
  <c r="AU93" i="25"/>
  <c r="AV93" i="25"/>
  <c r="AW93" i="25"/>
  <c r="AX93" i="25"/>
  <c r="AY93" i="25"/>
  <c r="AZ93" i="25"/>
  <c r="BA93" i="25"/>
  <c r="AQ87" i="25"/>
  <c r="AR87" i="25"/>
  <c r="AT87" i="25"/>
  <c r="AU87" i="25"/>
  <c r="AW87" i="25"/>
  <c r="AX87" i="25"/>
  <c r="AY87" i="25"/>
  <c r="AZ87" i="25"/>
  <c r="BA87" i="25"/>
  <c r="BA80" i="25"/>
  <c r="AQ80" i="25"/>
  <c r="AS80" i="25"/>
  <c r="AT80" i="25"/>
  <c r="AU80" i="25"/>
  <c r="AV80" i="25"/>
  <c r="AW80" i="25"/>
  <c r="AX80" i="25"/>
  <c r="AY80" i="25"/>
  <c r="AZ80" i="25"/>
  <c r="AQ74" i="25"/>
  <c r="AR74" i="25"/>
  <c r="AS74" i="25"/>
  <c r="AU74" i="25"/>
  <c r="AV74" i="25"/>
  <c r="AW74" i="25"/>
  <c r="AX74" i="25"/>
  <c r="AY74" i="25"/>
  <c r="AZ74" i="25"/>
  <c r="BA74" i="25"/>
  <c r="AP68" i="25"/>
  <c r="AP74" i="25"/>
  <c r="AP80" i="25"/>
  <c r="AP87" i="25"/>
  <c r="AP93" i="25"/>
  <c r="AP94" i="25" s="1"/>
  <c r="AP99" i="25"/>
  <c r="AQ68" i="25"/>
  <c r="AR68" i="25"/>
  <c r="AS68" i="25"/>
  <c r="AT68" i="25"/>
  <c r="AU68" i="25"/>
  <c r="AV68" i="25"/>
  <c r="AW68" i="25"/>
  <c r="AX68" i="25"/>
  <c r="AY68" i="25"/>
  <c r="AZ68" i="25"/>
  <c r="BA68" i="25"/>
  <c r="AR17" i="25"/>
  <c r="AS17" i="25"/>
  <c r="AT17" i="25"/>
  <c r="AU17" i="25"/>
  <c r="AV17" i="25"/>
  <c r="AW17" i="25"/>
  <c r="AX17" i="25"/>
  <c r="AY17" i="25"/>
  <c r="AZ17" i="25"/>
  <c r="BA17" i="25"/>
  <c r="AP17" i="25"/>
  <c r="AQ10" i="25"/>
  <c r="AR10" i="25"/>
  <c r="AS10" i="25"/>
  <c r="AT10" i="25"/>
  <c r="AU10" i="25"/>
  <c r="AV10" i="25"/>
  <c r="AX10" i="25"/>
  <c r="AY10" i="25"/>
  <c r="AZ10" i="25"/>
  <c r="BA10" i="25"/>
  <c r="AP10" i="25"/>
  <c r="AR4" i="25"/>
  <c r="AS4" i="25"/>
  <c r="AT4" i="25"/>
  <c r="AU4" i="25"/>
  <c r="AV4" i="25"/>
  <c r="AW4" i="25"/>
  <c r="AX4" i="25"/>
  <c r="AY4" i="25"/>
  <c r="AZ4" i="25"/>
  <c r="BA4" i="25"/>
  <c r="AP4" i="25"/>
  <c r="AP100" i="25"/>
  <c r="AP88" i="25"/>
  <c r="AN99" i="25"/>
  <c r="AM99" i="25"/>
  <c r="AN93" i="25"/>
  <c r="AM93" i="25"/>
  <c r="AN87" i="25"/>
  <c r="AM87" i="25"/>
  <c r="AN80" i="25"/>
  <c r="AM80" i="25"/>
  <c r="AN74" i="25"/>
  <c r="AM74" i="25"/>
  <c r="AN68" i="25"/>
  <c r="AM68" i="25"/>
  <c r="AN17" i="25"/>
  <c r="AM17" i="25"/>
  <c r="M95" i="25"/>
  <c r="M68" i="25"/>
  <c r="M23" i="25"/>
  <c r="L19" i="29" l="1"/>
  <c r="AU11" i="29"/>
  <c r="L65" i="29"/>
  <c r="AU75" i="29"/>
  <c r="AD37" i="29"/>
  <c r="AE37" i="29"/>
  <c r="M99" i="29"/>
  <c r="AV100" i="29"/>
  <c r="L27" i="29"/>
  <c r="AU18" i="29"/>
  <c r="L92" i="29"/>
  <c r="AU94" i="29"/>
  <c r="M64" i="29"/>
  <c r="AV69" i="29"/>
  <c r="M72" i="29"/>
  <c r="AV81" i="29"/>
  <c r="AN27" i="29"/>
  <c r="AO26" i="29"/>
  <c r="AP26" i="29"/>
  <c r="N91" i="29"/>
  <c r="AW88" i="29"/>
  <c r="M18" i="29"/>
  <c r="AV5" i="29"/>
  <c r="AU75" i="28"/>
  <c r="L65" i="28"/>
  <c r="O72" i="28"/>
  <c r="AX81" i="28"/>
  <c r="AV94" i="28"/>
  <c r="N27" i="28"/>
  <c r="AW18" i="28"/>
  <c r="M64" i="28"/>
  <c r="AV69" i="28"/>
  <c r="M99" i="28"/>
  <c r="AV100" i="28"/>
  <c r="AN27" i="28"/>
  <c r="AO26" i="28"/>
  <c r="AP26" i="28"/>
  <c r="P91" i="28"/>
  <c r="AY88" i="28"/>
  <c r="AV5" i="28"/>
  <c r="M19" i="28"/>
  <c r="AV11" i="28"/>
  <c r="AQ17" i="25"/>
  <c r="AS87" i="25"/>
  <c r="AT74" i="25"/>
  <c r="AR80" i="25"/>
  <c r="AQ93" i="25"/>
  <c r="AQ99" i="25"/>
  <c r="AV87" i="25"/>
  <c r="H99" i="25"/>
  <c r="H92" i="25"/>
  <c r="H91" i="25"/>
  <c r="AP81" i="25"/>
  <c r="H72" i="25" s="1"/>
  <c r="AP75" i="25"/>
  <c r="H65" i="25" s="1"/>
  <c r="AP69" i="25"/>
  <c r="H64" i="25" s="1"/>
  <c r="O36" i="25"/>
  <c r="Q36" i="25" s="1"/>
  <c r="I50" i="25"/>
  <c r="K50" i="25"/>
  <c r="M50" i="25"/>
  <c r="O50" i="25"/>
  <c r="AG34" i="25"/>
  <c r="AP18" i="25"/>
  <c r="H27" i="25" s="1"/>
  <c r="AP11" i="25"/>
  <c r="H19" i="25" s="1"/>
  <c r="AM10" i="25"/>
  <c r="AN10" i="25"/>
  <c r="AM4" i="25"/>
  <c r="N18" i="29" l="1"/>
  <c r="AW5" i="29"/>
  <c r="O91" i="29"/>
  <c r="AX88" i="29"/>
  <c r="AP27" i="29"/>
  <c r="AN28" i="29"/>
  <c r="AO27" i="29"/>
  <c r="M27" i="29"/>
  <c r="AV18" i="29"/>
  <c r="AW100" i="29"/>
  <c r="N99" i="29"/>
  <c r="M65" i="29"/>
  <c r="AV75" i="29"/>
  <c r="M19" i="29"/>
  <c r="AV11" i="29"/>
  <c r="AW81" i="29"/>
  <c r="N72" i="29"/>
  <c r="N64" i="29"/>
  <c r="AW69" i="29"/>
  <c r="M92" i="29"/>
  <c r="AV94" i="29"/>
  <c r="AV75" i="28"/>
  <c r="M65" i="28"/>
  <c r="N19" i="28"/>
  <c r="AW11" i="28"/>
  <c r="AX11" i="28" s="1"/>
  <c r="AY11" i="28" s="1"/>
  <c r="AZ11" i="28" s="1"/>
  <c r="BA11" i="28" s="1"/>
  <c r="S19" i="28" s="1"/>
  <c r="AW5" i="28"/>
  <c r="Q91" i="28"/>
  <c r="AZ88" i="28"/>
  <c r="AP27" i="28"/>
  <c r="AN28" i="28"/>
  <c r="AO27" i="28"/>
  <c r="N99" i="28"/>
  <c r="AW100" i="28"/>
  <c r="N64" i="28"/>
  <c r="AW69" i="28"/>
  <c r="O27" i="28"/>
  <c r="AX18" i="28"/>
  <c r="N92" i="28"/>
  <c r="AW94" i="28"/>
  <c r="AY81" i="28"/>
  <c r="P72" i="28"/>
  <c r="AW10" i="25"/>
  <c r="AQ100" i="25"/>
  <c r="I99" i="25" s="1"/>
  <c r="AQ81" i="25"/>
  <c r="I72" i="25" s="1"/>
  <c r="AQ75" i="25"/>
  <c r="AQ11" i="25"/>
  <c r="AQ94" i="25"/>
  <c r="AQ18" i="25"/>
  <c r="I27" i="25" s="1"/>
  <c r="AP5" i="25"/>
  <c r="H18" i="25" s="1"/>
  <c r="AN4" i="25"/>
  <c r="AQ4" i="25" s="1"/>
  <c r="O72" i="29" l="1"/>
  <c r="AX81" i="29"/>
  <c r="N19" i="29"/>
  <c r="AW11" i="29"/>
  <c r="N65" i="29"/>
  <c r="AW75" i="29"/>
  <c r="N27" i="29"/>
  <c r="AW18" i="29"/>
  <c r="AN29" i="29"/>
  <c r="AO28" i="29"/>
  <c r="AP28" i="29"/>
  <c r="P91" i="29"/>
  <c r="AY88" i="29"/>
  <c r="O18" i="29"/>
  <c r="AX5" i="29"/>
  <c r="N92" i="29"/>
  <c r="AW94" i="29"/>
  <c r="O64" i="29"/>
  <c r="AX69" i="29"/>
  <c r="O99" i="29"/>
  <c r="AX100" i="29"/>
  <c r="AW75" i="28"/>
  <c r="N65" i="28"/>
  <c r="Q72" i="28"/>
  <c r="AZ81" i="28"/>
  <c r="O92" i="28"/>
  <c r="AX94" i="28"/>
  <c r="P27" i="28"/>
  <c r="AY18" i="28"/>
  <c r="O64" i="28"/>
  <c r="AX69" i="28"/>
  <c r="O99" i="28"/>
  <c r="AX100" i="28"/>
  <c r="AN29" i="28"/>
  <c r="AO28" i="28"/>
  <c r="AP28" i="28"/>
  <c r="R91" i="28"/>
  <c r="BA88" i="28"/>
  <c r="S91" i="28" s="1"/>
  <c r="O18" i="28"/>
  <c r="AX5" i="28"/>
  <c r="AR100" i="25"/>
  <c r="J99" i="25" s="1"/>
  <c r="AR81" i="25"/>
  <c r="AR75" i="25"/>
  <c r="AR94" i="25"/>
  <c r="AQ5" i="25"/>
  <c r="AR5" i="25" s="1"/>
  <c r="AQ88" i="25"/>
  <c r="AQ69" i="25"/>
  <c r="AR18" i="25"/>
  <c r="AS18" i="25" s="1"/>
  <c r="AR11" i="25"/>
  <c r="AA4" i="25"/>
  <c r="AA2" i="25"/>
  <c r="AA3" i="25"/>
  <c r="AA21" i="25"/>
  <c r="AB21" i="25" s="1"/>
  <c r="D48" i="25"/>
  <c r="T47" i="25" s="1"/>
  <c r="AC8" i="25"/>
  <c r="M34" i="25" s="1"/>
  <c r="O27" i="29" l="1"/>
  <c r="AX18" i="29"/>
  <c r="O65" i="29"/>
  <c r="AX75" i="29"/>
  <c r="O19" i="29"/>
  <c r="AX11" i="29"/>
  <c r="AY81" i="29"/>
  <c r="P72" i="29"/>
  <c r="AY100" i="29"/>
  <c r="P99" i="29"/>
  <c r="P64" i="29"/>
  <c r="AY69" i="29"/>
  <c r="O92" i="29"/>
  <c r="AX94" i="29"/>
  <c r="P18" i="29"/>
  <c r="AY5" i="29"/>
  <c r="Q91" i="29"/>
  <c r="AZ88" i="29"/>
  <c r="AN31" i="29"/>
  <c r="AP29" i="29"/>
  <c r="AO29" i="29"/>
  <c r="AX75" i="28"/>
  <c r="O65" i="28"/>
  <c r="P18" i="28"/>
  <c r="AY5" i="28"/>
  <c r="AY100" i="28"/>
  <c r="P99" i="28"/>
  <c r="P64" i="28"/>
  <c r="AY69" i="28"/>
  <c r="Q27" i="28"/>
  <c r="AZ18" i="28"/>
  <c r="P92" i="28"/>
  <c r="AY94" i="28"/>
  <c r="BA81" i="28"/>
  <c r="S72" i="28" s="1"/>
  <c r="R72" i="28"/>
  <c r="AN31" i="28"/>
  <c r="AP29" i="28"/>
  <c r="AO29" i="28"/>
  <c r="AS100" i="25"/>
  <c r="K99" i="25" s="1"/>
  <c r="J72" i="25"/>
  <c r="AS81" i="25"/>
  <c r="J27" i="25"/>
  <c r="AT100" i="25"/>
  <c r="AS94" i="25"/>
  <c r="AS75" i="25"/>
  <c r="AT75" i="25" s="1"/>
  <c r="J65" i="25"/>
  <c r="AR69" i="25"/>
  <c r="AR88" i="25"/>
  <c r="AA34" i="25"/>
  <c r="AN22" i="25"/>
  <c r="AT18" i="25"/>
  <c r="K27" i="25"/>
  <c r="AS11" i="25"/>
  <c r="AT11" i="25" s="1"/>
  <c r="AU11" i="25" s="1"/>
  <c r="AV11" i="25" s="1"/>
  <c r="AW11" i="25" s="1"/>
  <c r="AX11" i="25" s="1"/>
  <c r="AY11" i="25" s="1"/>
  <c r="AZ11" i="25" s="1"/>
  <c r="BA11" i="25" s="1"/>
  <c r="J19" i="25"/>
  <c r="AS5" i="25"/>
  <c r="L1" i="25"/>
  <c r="AD34" i="25"/>
  <c r="T48" i="25"/>
  <c r="T35" i="25"/>
  <c r="H31" i="25"/>
  <c r="O35" i="25"/>
  <c r="R91" i="29" l="1"/>
  <c r="BA88" i="29"/>
  <c r="S91" i="29" s="1"/>
  <c r="Q18" i="29"/>
  <c r="AZ5" i="29"/>
  <c r="P92" i="29"/>
  <c r="AY94" i="29"/>
  <c r="Q64" i="29"/>
  <c r="AZ69" i="29"/>
  <c r="P19" i="29"/>
  <c r="AY11" i="29"/>
  <c r="P65" i="29"/>
  <c r="AY75" i="29"/>
  <c r="P27" i="29"/>
  <c r="AY18" i="29"/>
  <c r="AP31" i="29"/>
  <c r="AN32" i="29"/>
  <c r="AO31" i="29"/>
  <c r="Q99" i="29"/>
  <c r="AZ100" i="29"/>
  <c r="Q72" i="29"/>
  <c r="AZ81" i="29"/>
  <c r="P65" i="28"/>
  <c r="AY75" i="28"/>
  <c r="AP31" i="28"/>
  <c r="AN32" i="28"/>
  <c r="AO31" i="28"/>
  <c r="T72" i="28"/>
  <c r="U72" i="28" s="1"/>
  <c r="Q92" i="28"/>
  <c r="AZ94" i="28"/>
  <c r="R27" i="28"/>
  <c r="BA18" i="28"/>
  <c r="S27" i="28" s="1"/>
  <c r="Q64" i="28"/>
  <c r="AZ69" i="28"/>
  <c r="Q18" i="28"/>
  <c r="AZ5" i="28"/>
  <c r="Q99" i="28"/>
  <c r="AZ100" i="28"/>
  <c r="AU100" i="25"/>
  <c r="L99" i="25"/>
  <c r="AT81" i="25"/>
  <c r="K72" i="25"/>
  <c r="K19" i="25"/>
  <c r="K65" i="25"/>
  <c r="AT94" i="25"/>
  <c r="J91" i="25"/>
  <c r="AS88" i="25"/>
  <c r="AS69" i="25"/>
  <c r="AH28" i="25"/>
  <c r="AH34" i="25" s="1"/>
  <c r="AB34" i="25"/>
  <c r="AI28" i="25"/>
  <c r="AI34" i="25" s="1"/>
  <c r="AE34" i="25"/>
  <c r="AP22" i="25" s="1"/>
  <c r="AO22" i="25"/>
  <c r="AN23" i="25"/>
  <c r="AA35" i="25"/>
  <c r="AU18" i="25"/>
  <c r="L27" i="25"/>
  <c r="AT5" i="25"/>
  <c r="L19" i="25"/>
  <c r="G1" i="25"/>
  <c r="I48" i="25" s="1"/>
  <c r="T93" i="25"/>
  <c r="S82" i="25"/>
  <c r="R82" i="25"/>
  <c r="Q82" i="25"/>
  <c r="P82" i="25"/>
  <c r="O82" i="25"/>
  <c r="N82" i="25"/>
  <c r="M82" i="25"/>
  <c r="L82" i="25"/>
  <c r="K82" i="25"/>
  <c r="J82" i="25"/>
  <c r="I82" i="25"/>
  <c r="H82" i="25"/>
  <c r="T81" i="25"/>
  <c r="E81" i="25"/>
  <c r="T73" i="25"/>
  <c r="T66" i="25"/>
  <c r="S55" i="25"/>
  <c r="R55" i="25"/>
  <c r="Q55" i="25"/>
  <c r="P55" i="25"/>
  <c r="O55" i="25"/>
  <c r="N55" i="25"/>
  <c r="M55" i="25"/>
  <c r="L55" i="25"/>
  <c r="K55" i="25"/>
  <c r="J55" i="25"/>
  <c r="I55" i="25"/>
  <c r="H55" i="25"/>
  <c r="T54" i="25"/>
  <c r="E54" i="25"/>
  <c r="J33" i="25"/>
  <c r="K33" i="25" s="1"/>
  <c r="T20" i="25"/>
  <c r="S9" i="25"/>
  <c r="R9" i="25"/>
  <c r="Q9" i="25"/>
  <c r="P9" i="25"/>
  <c r="O9" i="25"/>
  <c r="N9" i="25"/>
  <c r="M9" i="25"/>
  <c r="L9" i="25"/>
  <c r="K9" i="25"/>
  <c r="J9" i="25"/>
  <c r="I9" i="25"/>
  <c r="H9" i="25"/>
  <c r="T8" i="25"/>
  <c r="AN33" i="29" l="1"/>
  <c r="AO32" i="29"/>
  <c r="AP32" i="29"/>
  <c r="Q27" i="29"/>
  <c r="AZ18" i="29"/>
  <c r="Q65" i="29"/>
  <c r="AZ75" i="29"/>
  <c r="Q19" i="29"/>
  <c r="AZ11" i="29"/>
  <c r="R64" i="29"/>
  <c r="BA69" i="29"/>
  <c r="S64" i="29" s="1"/>
  <c r="Q92" i="29"/>
  <c r="AZ94" i="29"/>
  <c r="R18" i="29"/>
  <c r="BA5" i="29"/>
  <c r="S18" i="29" s="1"/>
  <c r="T91" i="29"/>
  <c r="BA81" i="29"/>
  <c r="S72" i="29" s="1"/>
  <c r="T72" i="29" s="1"/>
  <c r="U72" i="29" s="1"/>
  <c r="R72" i="29"/>
  <c r="BA100" i="29"/>
  <c r="S99" i="29" s="1"/>
  <c r="T99" i="29" s="1"/>
  <c r="U99" i="29" s="1"/>
  <c r="R99" i="29"/>
  <c r="Q65" i="28"/>
  <c r="AZ75" i="28"/>
  <c r="R99" i="28"/>
  <c r="BA100" i="28"/>
  <c r="S99" i="28" s="1"/>
  <c r="T99" i="28" s="1"/>
  <c r="U99" i="28" s="1"/>
  <c r="R18" i="28"/>
  <c r="BA5" i="28"/>
  <c r="S18" i="28" s="1"/>
  <c r="R64" i="28"/>
  <c r="BA69" i="28"/>
  <c r="S64" i="28" s="1"/>
  <c r="T27" i="28"/>
  <c r="U27" i="28" s="1"/>
  <c r="R92" i="28"/>
  <c r="BA94" i="28"/>
  <c r="S92" i="28" s="1"/>
  <c r="AN33" i="28"/>
  <c r="AO32" i="28"/>
  <c r="AP32" i="28"/>
  <c r="O23" i="25"/>
  <c r="O95" i="25"/>
  <c r="O68" i="25"/>
  <c r="N95" i="25"/>
  <c r="P95" i="25" s="1"/>
  <c r="N68" i="25"/>
  <c r="N23" i="25"/>
  <c r="AU81" i="25"/>
  <c r="L72" i="25"/>
  <c r="AV100" i="25"/>
  <c r="M99" i="25"/>
  <c r="AU94" i="25"/>
  <c r="AU75" i="25"/>
  <c r="AT69" i="25"/>
  <c r="AT88" i="25"/>
  <c r="AN24" i="25"/>
  <c r="AA36" i="25"/>
  <c r="AE35" i="25"/>
  <c r="AP23" i="25" s="1"/>
  <c r="AD35" i="25"/>
  <c r="AO23" i="25" s="1"/>
  <c r="AV18" i="25"/>
  <c r="M27" i="25"/>
  <c r="AU5" i="25"/>
  <c r="M19" i="25"/>
  <c r="T82" i="25"/>
  <c r="U81" i="25" s="1"/>
  <c r="T9" i="25"/>
  <c r="U8" i="25" s="1"/>
  <c r="T55" i="25"/>
  <c r="U54" i="25" s="1"/>
  <c r="T18" i="29" l="1"/>
  <c r="R92" i="29"/>
  <c r="R95" i="29" s="1"/>
  <c r="T95" i="29" s="1"/>
  <c r="BA94" i="29"/>
  <c r="S92" i="29" s="1"/>
  <c r="T92" i="29" s="1"/>
  <c r="T64" i="29"/>
  <c r="R19" i="29"/>
  <c r="R23" i="29" s="1"/>
  <c r="T23" i="29" s="1"/>
  <c r="BA11" i="29"/>
  <c r="S19" i="29" s="1"/>
  <c r="T19" i="29" s="1"/>
  <c r="R65" i="29"/>
  <c r="BA75" i="29"/>
  <c r="S65" i="29" s="1"/>
  <c r="T65" i="29" s="1"/>
  <c r="R27" i="29"/>
  <c r="BA18" i="29"/>
  <c r="S27" i="29" s="1"/>
  <c r="T27" i="29" s="1"/>
  <c r="U27" i="29" s="1"/>
  <c r="AP33" i="29"/>
  <c r="AO33" i="29"/>
  <c r="AN34" i="29"/>
  <c r="R65" i="28"/>
  <c r="BA75" i="28"/>
  <c r="S65" i="28" s="1"/>
  <c r="T65" i="28" s="1"/>
  <c r="AP33" i="28"/>
  <c r="G92" i="28" s="1"/>
  <c r="AN34" i="28"/>
  <c r="AO33" i="28"/>
  <c r="G91" i="28" s="1"/>
  <c r="T64" i="28"/>
  <c r="R68" i="28"/>
  <c r="T68" i="28" s="1"/>
  <c r="P68" i="25"/>
  <c r="P23" i="25"/>
  <c r="AW100" i="25"/>
  <c r="N99" i="25"/>
  <c r="AV81" i="25"/>
  <c r="M72" i="25"/>
  <c r="AV75" i="25"/>
  <c r="AV94" i="25"/>
  <c r="AU88" i="25"/>
  <c r="AU69" i="25"/>
  <c r="AN26" i="25"/>
  <c r="AO24" i="25"/>
  <c r="AP24" i="25"/>
  <c r="AA37" i="25"/>
  <c r="AE36" i="25"/>
  <c r="AD36" i="25"/>
  <c r="AW18" i="25"/>
  <c r="N27" i="25"/>
  <c r="AV5" i="25"/>
  <c r="N19" i="25"/>
  <c r="U91" i="29" l="1"/>
  <c r="R68" i="29"/>
  <c r="T68" i="29" s="1"/>
  <c r="U18" i="29"/>
  <c r="N36" i="29" s="1"/>
  <c r="R36" i="29" s="1"/>
  <c r="AO34" i="29"/>
  <c r="AP34" i="29"/>
  <c r="AN35" i="29"/>
  <c r="U64" i="29"/>
  <c r="K91" i="28"/>
  <c r="L91" i="28"/>
  <c r="M91" i="28"/>
  <c r="N91" i="28"/>
  <c r="O91" i="28"/>
  <c r="U64" i="28"/>
  <c r="AO34" i="28"/>
  <c r="G18" i="28" s="1"/>
  <c r="AN35" i="28"/>
  <c r="AP34" i="28"/>
  <c r="G19" i="28" s="1"/>
  <c r="I92" i="28"/>
  <c r="J92" i="28"/>
  <c r="K92" i="28"/>
  <c r="L92" i="28"/>
  <c r="M92" i="28"/>
  <c r="AW81" i="25"/>
  <c r="N72" i="25"/>
  <c r="AX100" i="25"/>
  <c r="O99" i="25"/>
  <c r="N92" i="25"/>
  <c r="AW94" i="25"/>
  <c r="AW75" i="25"/>
  <c r="AV69" i="25"/>
  <c r="AV88" i="25"/>
  <c r="AO26" i="25"/>
  <c r="AN27" i="25"/>
  <c r="AP26" i="25"/>
  <c r="AD37" i="25"/>
  <c r="AE37" i="25"/>
  <c r="AX18" i="25"/>
  <c r="O27" i="25"/>
  <c r="AW5" i="25"/>
  <c r="AO35" i="29" l="1"/>
  <c r="AN36" i="29"/>
  <c r="AP35" i="29"/>
  <c r="O19" i="28"/>
  <c r="Q19" i="28"/>
  <c r="P19" i="28"/>
  <c r="R19" i="28"/>
  <c r="T92" i="28"/>
  <c r="AO35" i="28"/>
  <c r="AN36" i="28"/>
  <c r="AP35" i="28"/>
  <c r="I18" i="28"/>
  <c r="J18" i="28"/>
  <c r="K18" i="28"/>
  <c r="L18" i="28"/>
  <c r="M18" i="28"/>
  <c r="N18" i="28"/>
  <c r="T91" i="28"/>
  <c r="R95" i="28"/>
  <c r="T95" i="28" s="1"/>
  <c r="G65" i="25"/>
  <c r="G64" i="25"/>
  <c r="AY100" i="25"/>
  <c r="P99" i="25"/>
  <c r="AX81" i="25"/>
  <c r="O72" i="25"/>
  <c r="AX75" i="25"/>
  <c r="O92" i="25"/>
  <c r="AX94" i="25"/>
  <c r="AW88" i="25"/>
  <c r="AW69" i="25"/>
  <c r="AO27" i="25"/>
  <c r="AP27" i="25"/>
  <c r="AN28" i="25"/>
  <c r="AY18" i="25"/>
  <c r="P27" i="25"/>
  <c r="AX5" i="25"/>
  <c r="O18" i="25"/>
  <c r="AO36" i="29" l="1"/>
  <c r="AP36" i="29"/>
  <c r="T19" i="28"/>
  <c r="U91" i="28"/>
  <c r="T18" i="28"/>
  <c r="R23" i="28"/>
  <c r="T23" i="28" s="1"/>
  <c r="AO36" i="28"/>
  <c r="AP36" i="28"/>
  <c r="I65" i="25"/>
  <c r="L65" i="25"/>
  <c r="M65" i="25"/>
  <c r="N65" i="25"/>
  <c r="O65" i="25"/>
  <c r="I64" i="25"/>
  <c r="J64" i="25"/>
  <c r="K64" i="25"/>
  <c r="L64" i="25"/>
  <c r="M64" i="25"/>
  <c r="N64" i="25"/>
  <c r="AY81" i="25"/>
  <c r="P72" i="25"/>
  <c r="AZ100" i="25"/>
  <c r="Q99" i="25"/>
  <c r="P92" i="25"/>
  <c r="AY94" i="25"/>
  <c r="P65" i="25"/>
  <c r="AY75" i="25"/>
  <c r="AX69" i="25"/>
  <c r="O64" i="25"/>
  <c r="AX88" i="25"/>
  <c r="AP28" i="25"/>
  <c r="AN29" i="25"/>
  <c r="AO28" i="25"/>
  <c r="AZ18" i="25"/>
  <c r="Q27" i="25"/>
  <c r="AY5" i="25"/>
  <c r="P18" i="25"/>
  <c r="U18" i="28" l="1"/>
  <c r="N36" i="28" s="1"/>
  <c r="R36" i="28" s="1"/>
  <c r="BA100" i="25"/>
  <c r="S99" i="25" s="1"/>
  <c r="R99" i="25"/>
  <c r="AZ81" i="25"/>
  <c r="Q72" i="25"/>
  <c r="AZ75" i="25"/>
  <c r="Q65" i="25"/>
  <c r="Q92" i="25"/>
  <c r="AZ94" i="25"/>
  <c r="AY88" i="25"/>
  <c r="P91" i="25"/>
  <c r="AY69" i="25"/>
  <c r="P64" i="25"/>
  <c r="AP29" i="25"/>
  <c r="AN31" i="25"/>
  <c r="AO29" i="25"/>
  <c r="BA18" i="25"/>
  <c r="S27" i="25" s="1"/>
  <c r="R27" i="25"/>
  <c r="AZ5" i="25"/>
  <c r="Q18" i="25"/>
  <c r="S19" i="25"/>
  <c r="T27" i="25" l="1"/>
  <c r="U27" i="25" s="1"/>
  <c r="BA81" i="25"/>
  <c r="S72" i="25" s="1"/>
  <c r="R72" i="25"/>
  <c r="T99" i="25"/>
  <c r="U99" i="25" s="1"/>
  <c r="R92" i="25"/>
  <c r="BA94" i="25"/>
  <c r="S92" i="25" s="1"/>
  <c r="BA75" i="25"/>
  <c r="S65" i="25" s="1"/>
  <c r="R65" i="25"/>
  <c r="AZ69" i="25"/>
  <c r="Q64" i="25"/>
  <c r="AZ88" i="25"/>
  <c r="Q91" i="25"/>
  <c r="AN32" i="25"/>
  <c r="AO31" i="25"/>
  <c r="AP31" i="25"/>
  <c r="BA5" i="25"/>
  <c r="S18" i="25" s="1"/>
  <c r="R18" i="25"/>
  <c r="T72" i="25" l="1"/>
  <c r="U72" i="25" s="1"/>
  <c r="T65" i="25"/>
  <c r="BA88" i="25"/>
  <c r="S91" i="25" s="1"/>
  <c r="R91" i="25"/>
  <c r="BA69" i="25"/>
  <c r="S64" i="25" s="1"/>
  <c r="R64" i="25"/>
  <c r="AP32" i="25"/>
  <c r="AN33" i="25"/>
  <c r="AO32" i="25"/>
  <c r="R68" i="25" l="1"/>
  <c r="T68" i="25" s="1"/>
  <c r="T64" i="25"/>
  <c r="AP33" i="25"/>
  <c r="G92" i="25" s="1"/>
  <c r="AN34" i="25"/>
  <c r="AO33" i="25"/>
  <c r="G91" i="25" s="1"/>
  <c r="I91" i="25" l="1"/>
  <c r="K91" i="25"/>
  <c r="L91" i="25"/>
  <c r="M91" i="25"/>
  <c r="N91" i="25"/>
  <c r="O91" i="25"/>
  <c r="I92" i="25"/>
  <c r="J92" i="25"/>
  <c r="K92" i="25"/>
  <c r="L92" i="25"/>
  <c r="M92" i="25"/>
  <c r="U64" i="25"/>
  <c r="AP34" i="25"/>
  <c r="G19" i="25" s="1"/>
  <c r="I19" i="25" s="1"/>
  <c r="AN35" i="25"/>
  <c r="AO34" i="25"/>
  <c r="G18" i="25" s="1"/>
  <c r="T92" i="25" l="1"/>
  <c r="R95" i="25"/>
  <c r="T95" i="25" s="1"/>
  <c r="T91" i="25"/>
  <c r="R19" i="25"/>
  <c r="O19" i="25"/>
  <c r="Q19" i="25"/>
  <c r="P19" i="25"/>
  <c r="AP35" i="25"/>
  <c r="AN36" i="25"/>
  <c r="AO35" i="25"/>
  <c r="J18" i="25"/>
  <c r="L18" i="25"/>
  <c r="N18" i="25"/>
  <c r="I18" i="25"/>
  <c r="K18" i="25"/>
  <c r="M18" i="25"/>
  <c r="U91" i="25" l="1"/>
  <c r="R23" i="25"/>
  <c r="T23" i="25" s="1"/>
  <c r="T18" i="25"/>
  <c r="AP36" i="25"/>
  <c r="AO36" i="25"/>
  <c r="T19" i="25"/>
  <c r="U18" i="25" l="1"/>
  <c r="N36" i="25" s="1"/>
  <c r="R36" i="25" s="1"/>
</calcChain>
</file>

<file path=xl/sharedStrings.xml><?xml version="1.0" encoding="utf-8"?>
<sst xmlns="http://schemas.openxmlformats.org/spreadsheetml/2006/main" count="1883" uniqueCount="240">
  <si>
    <t>類型</t>
    <rPh sb="0" eb="2">
      <t>ルイケイ</t>
    </rPh>
    <phoneticPr fontId="4"/>
  </si>
  <si>
    <t>項目</t>
    <rPh sb="0" eb="2">
      <t>コウモク</t>
    </rPh>
    <phoneticPr fontId="4"/>
  </si>
  <si>
    <t>運営費</t>
    <rPh sb="0" eb="3">
      <t>ウンエイヒ</t>
    </rPh>
    <phoneticPr fontId="3"/>
  </si>
  <si>
    <t>番　　　　　号　</t>
  </si>
  <si>
    <t>年　　月　　日　</t>
  </si>
  <si>
    <t>東京都知事　殿</t>
  </si>
  <si>
    <t>　標記について、次の関係書類を添えて申請する。</t>
  </si>
  <si>
    <t>２　添付書類</t>
  </si>
  <si>
    <t xml:space="preserve"> 職・氏名</t>
  </si>
  <si>
    <t xml:space="preserve"> 電話</t>
  </si>
  <si>
    <t>担当</t>
    <rPh sb="0" eb="2">
      <t>タントウ</t>
    </rPh>
    <phoneticPr fontId="3"/>
  </si>
  <si>
    <t>金</t>
    <rPh sb="0" eb="1">
      <t>キン</t>
    </rPh>
    <phoneticPr fontId="3"/>
  </si>
  <si>
    <t>円</t>
    <rPh sb="0" eb="1">
      <t>エン</t>
    </rPh>
    <phoneticPr fontId="3"/>
  </si>
  <si>
    <t>第2号様式</t>
    <phoneticPr fontId="3"/>
  </si>
  <si>
    <t>法人名</t>
    <rPh sb="0" eb="2">
      <t>ホウジン</t>
    </rPh>
    <rPh sb="2" eb="3">
      <t>メイ</t>
    </rPh>
    <phoneticPr fontId="3"/>
  </si>
  <si>
    <t>法人代表者</t>
    <rPh sb="0" eb="2">
      <t>ホウジン</t>
    </rPh>
    <rPh sb="2" eb="5">
      <t>ダイヒョウシャ</t>
    </rPh>
    <phoneticPr fontId="3"/>
  </si>
  <si>
    <t>施設名</t>
    <rPh sb="0" eb="2">
      <t>シセツ</t>
    </rPh>
    <rPh sb="2" eb="3">
      <t>メイ</t>
    </rPh>
    <phoneticPr fontId="3"/>
  </si>
  <si>
    <t>施設長等</t>
    <rPh sb="0" eb="2">
      <t>シセツ</t>
    </rPh>
    <rPh sb="2" eb="3">
      <t>チョウ</t>
    </rPh>
    <rPh sb="3" eb="4">
      <t>トウ</t>
    </rPh>
    <phoneticPr fontId="3"/>
  </si>
  <si>
    <t>１　請求額</t>
    <rPh sb="2" eb="4">
      <t>セイキュウ</t>
    </rPh>
    <rPh sb="4" eb="5">
      <t>ガク</t>
    </rPh>
    <phoneticPr fontId="3"/>
  </si>
  <si>
    <t>２　交付決定額</t>
    <rPh sb="2" eb="4">
      <t>コウフ</t>
    </rPh>
    <rPh sb="4" eb="6">
      <t>ケッテイ</t>
    </rPh>
    <rPh sb="6" eb="7">
      <t>ガク</t>
    </rPh>
    <phoneticPr fontId="3"/>
  </si>
  <si>
    <t>　標記について、次の関係書類を添えて報告する。</t>
    <rPh sb="18" eb="20">
      <t>ホウコク</t>
    </rPh>
    <phoneticPr fontId="3"/>
  </si>
  <si>
    <t>施設名</t>
    <rPh sb="0" eb="2">
      <t>シセツ</t>
    </rPh>
    <rPh sb="2" eb="3">
      <t>メイ</t>
    </rPh>
    <phoneticPr fontId="4"/>
  </si>
  <si>
    <t>住所</t>
    <rPh sb="0" eb="2">
      <t>ジュウショ</t>
    </rPh>
    <phoneticPr fontId="4"/>
  </si>
  <si>
    <t>１　都費補助金精算額　</t>
    <rPh sb="7" eb="9">
      <t>セイサン</t>
    </rPh>
    <phoneticPr fontId="3"/>
  </si>
  <si>
    <t>（歳　入）</t>
    <rPh sb="1" eb="2">
      <t>トシ</t>
    </rPh>
    <rPh sb="3" eb="4">
      <t>イリ</t>
    </rPh>
    <phoneticPr fontId="4"/>
  </si>
  <si>
    <t>備　　考</t>
    <rPh sb="0" eb="1">
      <t>ソナエ</t>
    </rPh>
    <rPh sb="3" eb="4">
      <t>コウ</t>
    </rPh>
    <phoneticPr fontId="4"/>
  </si>
  <si>
    <t>（歳　出）</t>
    <rPh sb="1" eb="2">
      <t>トシ</t>
    </rPh>
    <rPh sb="3" eb="4">
      <t>デ</t>
    </rPh>
    <phoneticPr fontId="4"/>
  </si>
  <si>
    <t>予算額　（円）</t>
    <rPh sb="0" eb="2">
      <t>ヨサン</t>
    </rPh>
    <rPh sb="2" eb="3">
      <t>ガク</t>
    </rPh>
    <rPh sb="5" eb="6">
      <t>エン</t>
    </rPh>
    <phoneticPr fontId="4"/>
  </si>
  <si>
    <t>補助金</t>
    <rPh sb="0" eb="3">
      <t>ホジョキン</t>
    </rPh>
    <phoneticPr fontId="3"/>
  </si>
  <si>
    <t>上記のとおり相違ないことを証明します。</t>
  </si>
  <si>
    <t>冷暖房</t>
    <rPh sb="0" eb="3">
      <t>レイダンボウ</t>
    </rPh>
    <phoneticPr fontId="3"/>
  </si>
  <si>
    <t>選定額</t>
    <rPh sb="0" eb="2">
      <t>センテイ</t>
    </rPh>
    <rPh sb="2" eb="3">
      <t>ガク</t>
    </rPh>
    <phoneticPr fontId="3"/>
  </si>
  <si>
    <t>補助率</t>
    <rPh sb="0" eb="3">
      <t>ホジョリツ</t>
    </rPh>
    <phoneticPr fontId="3"/>
  </si>
  <si>
    <t>４月</t>
    <rPh sb="1" eb="2">
      <t>ガツ</t>
    </rPh>
    <phoneticPr fontId="3"/>
  </si>
  <si>
    <t>５月</t>
  </si>
  <si>
    <t>６月</t>
  </si>
  <si>
    <t>７月</t>
  </si>
  <si>
    <t>８月</t>
  </si>
  <si>
    <t>９月</t>
  </si>
  <si>
    <t>１０月</t>
  </si>
  <si>
    <t>１１月</t>
  </si>
  <si>
    <t>１２月</t>
  </si>
  <si>
    <t>１月</t>
  </si>
  <si>
    <t>２月</t>
  </si>
  <si>
    <t>３月</t>
  </si>
  <si>
    <t>個数</t>
    <rPh sb="0" eb="2">
      <t>コスウ</t>
    </rPh>
    <phoneticPr fontId="3"/>
  </si>
  <si>
    <t>対象経費</t>
    <rPh sb="0" eb="2">
      <t>タイショウ</t>
    </rPh>
    <rPh sb="2" eb="4">
      <t>ケイヒ</t>
    </rPh>
    <phoneticPr fontId="3"/>
  </si>
  <si>
    <t>減価償却</t>
    <rPh sb="0" eb="2">
      <t>ゲンカ</t>
    </rPh>
    <rPh sb="2" eb="4">
      <t>ショウキャク</t>
    </rPh>
    <phoneticPr fontId="3"/>
  </si>
  <si>
    <t>賃借</t>
    <rPh sb="0" eb="2">
      <t>チンシャク</t>
    </rPh>
    <phoneticPr fontId="3"/>
  </si>
  <si>
    <t>定員</t>
    <rPh sb="0" eb="2">
      <t>テイイン</t>
    </rPh>
    <phoneticPr fontId="3"/>
  </si>
  <si>
    <t>3歳加算</t>
    <rPh sb="1" eb="2">
      <t>サイ</t>
    </rPh>
    <rPh sb="2" eb="4">
      <t>カサン</t>
    </rPh>
    <phoneticPr fontId="3"/>
  </si>
  <si>
    <t>色付きセルは、事業者が入力する。</t>
    <rPh sb="0" eb="2">
      <t>イロツ</t>
    </rPh>
    <rPh sb="7" eb="10">
      <t>ジギョウシャ</t>
    </rPh>
    <rPh sb="11" eb="13">
      <t>ニュウリョク</t>
    </rPh>
    <phoneticPr fontId="3"/>
  </si>
  <si>
    <t>←年度中に加算条件が変わったら、速やかに変更交付申請すること。</t>
    <rPh sb="1" eb="4">
      <t>ネンドチュウ</t>
    </rPh>
    <rPh sb="5" eb="7">
      <t>カサン</t>
    </rPh>
    <rPh sb="7" eb="9">
      <t>ジョウケン</t>
    </rPh>
    <rPh sb="10" eb="11">
      <t>カ</t>
    </rPh>
    <rPh sb="16" eb="17">
      <t>スミ</t>
    </rPh>
    <rPh sb="20" eb="22">
      <t>ヘンコウ</t>
    </rPh>
    <rPh sb="22" eb="24">
      <t>コウフ</t>
    </rPh>
    <rPh sb="24" eb="26">
      <t>シンセイ</t>
    </rPh>
    <phoneticPr fontId="3"/>
  </si>
  <si>
    <t>基準額</t>
    <rPh sb="0" eb="2">
      <t>キジュン</t>
    </rPh>
    <rPh sb="2" eb="3">
      <t>ガク</t>
    </rPh>
    <phoneticPr fontId="3"/>
  </si>
  <si>
    <t>　　　変更交付申請書</t>
    <rPh sb="3" eb="5">
      <t>ヘンコウ</t>
    </rPh>
    <rPh sb="5" eb="7">
      <t>コウフ</t>
    </rPh>
    <rPh sb="7" eb="10">
      <t>シンセイショ</t>
    </rPh>
    <phoneticPr fontId="3"/>
  </si>
  <si>
    <t>１　変更交付申請額　</t>
    <rPh sb="2" eb="4">
      <t>ヘンコウ</t>
    </rPh>
    <rPh sb="4" eb="6">
      <t>コウフ</t>
    </rPh>
    <phoneticPr fontId="3"/>
  </si>
  <si>
    <t>３　添付書類</t>
    <phoneticPr fontId="3"/>
  </si>
  <si>
    <t>　　　請求書</t>
    <rPh sb="3" eb="6">
      <t>セイキュウショ</t>
    </rPh>
    <phoneticPr fontId="3"/>
  </si>
  <si>
    <t>　標記について、次の関係書類を添えて請求する。</t>
    <rPh sb="18" eb="20">
      <t>セイキュウ</t>
    </rPh>
    <phoneticPr fontId="3"/>
  </si>
  <si>
    <t>２　既交付額</t>
    <rPh sb="2" eb="3">
      <t>キ</t>
    </rPh>
    <rPh sb="3" eb="5">
      <t>コウフ</t>
    </rPh>
    <rPh sb="5" eb="6">
      <t>ガク</t>
    </rPh>
    <phoneticPr fontId="3"/>
  </si>
  <si>
    <t>３　（変更）交付決定額</t>
    <rPh sb="3" eb="5">
      <t>ヘンコウ</t>
    </rPh>
    <rPh sb="6" eb="8">
      <t>コウフ</t>
    </rPh>
    <rPh sb="8" eb="10">
      <t>ケッテイ</t>
    </rPh>
    <rPh sb="10" eb="11">
      <t>ガク</t>
    </rPh>
    <phoneticPr fontId="3"/>
  </si>
  <si>
    <t>(１) （変更）交付決定通知書</t>
    <rPh sb="5" eb="7">
      <t>ヘンコウ</t>
    </rPh>
    <rPh sb="8" eb="10">
      <t>コウフ</t>
    </rPh>
    <rPh sb="10" eb="12">
      <t>ケッテイ</t>
    </rPh>
    <rPh sb="12" eb="15">
      <t>ツウチショ</t>
    </rPh>
    <phoneticPr fontId="3"/>
  </si>
  <si>
    <t>(２) その他、実績がわかる書類</t>
    <rPh sb="6" eb="7">
      <t>タ</t>
    </rPh>
    <rPh sb="8" eb="10">
      <t>ジッセキ</t>
    </rPh>
    <rPh sb="14" eb="16">
      <t>ショルイ</t>
    </rPh>
    <phoneticPr fontId="3"/>
  </si>
  <si>
    <t>(２) その他申請に必要な書類</t>
    <rPh sb="6" eb="7">
      <t>タ</t>
    </rPh>
    <rPh sb="7" eb="9">
      <t>シンセイ</t>
    </rPh>
    <rPh sb="10" eb="12">
      <t>ヒツヨウ</t>
    </rPh>
    <rPh sb="13" eb="15">
      <t>ショルイ</t>
    </rPh>
    <phoneticPr fontId="3"/>
  </si>
  <si>
    <t>１　交付申請額　</t>
    <phoneticPr fontId="3"/>
  </si>
  <si>
    <t>４　添付書類</t>
    <phoneticPr fontId="3"/>
  </si>
  <si>
    <t>１　補助基準額の積算</t>
    <rPh sb="2" eb="4">
      <t>ホジョ</t>
    </rPh>
    <rPh sb="4" eb="6">
      <t>キジュン</t>
    </rPh>
    <rPh sb="6" eb="7">
      <t>ガク</t>
    </rPh>
    <rPh sb="8" eb="10">
      <t>セキサン</t>
    </rPh>
    <phoneticPr fontId="3"/>
  </si>
  <si>
    <t>（２）　運営費</t>
    <rPh sb="4" eb="7">
      <t>ウンエイヒ</t>
    </rPh>
    <phoneticPr fontId="3"/>
  </si>
  <si>
    <t>（３）特別対応</t>
    <rPh sb="3" eb="5">
      <t>トクベツ</t>
    </rPh>
    <rPh sb="5" eb="7">
      <t>タイオウ</t>
    </rPh>
    <phoneticPr fontId="3"/>
  </si>
  <si>
    <t>加算算定</t>
    <rPh sb="0" eb="2">
      <t>カサン</t>
    </rPh>
    <rPh sb="2" eb="4">
      <t>サンテイ</t>
    </rPh>
    <phoneticPr fontId="3"/>
  </si>
  <si>
    <t>左記小計</t>
    <rPh sb="0" eb="2">
      <t>サキ</t>
    </rPh>
    <rPh sb="2" eb="4">
      <t>ショウケイ</t>
    </rPh>
    <phoneticPr fontId="3"/>
  </si>
  <si>
    <t>自主事業</t>
    <rPh sb="0" eb="2">
      <t>ジシュ</t>
    </rPh>
    <rPh sb="2" eb="4">
      <t>ジギョウ</t>
    </rPh>
    <phoneticPr fontId="3"/>
  </si>
  <si>
    <t>内訳</t>
    <rPh sb="0" eb="2">
      <t>ウチワケ</t>
    </rPh>
    <phoneticPr fontId="3"/>
  </si>
  <si>
    <t>始期</t>
    <rPh sb="0" eb="2">
      <t>シキ</t>
    </rPh>
    <phoneticPr fontId="3"/>
  </si>
  <si>
    <t>終期</t>
    <rPh sb="0" eb="2">
      <t>シュウキ</t>
    </rPh>
    <phoneticPr fontId="3"/>
  </si>
  <si>
    <t>×</t>
    <phoneticPr fontId="3"/>
  </si>
  <si>
    <t>月数</t>
    <rPh sb="0" eb="2">
      <t>ツキスウ</t>
    </rPh>
    <phoneticPr fontId="3"/>
  </si>
  <si>
    <t>計</t>
    <rPh sb="0" eb="1">
      <t>ケイ</t>
    </rPh>
    <phoneticPr fontId="3"/>
  </si>
  <si>
    <t>児童年齢</t>
    <rPh sb="0" eb="2">
      <t>ジドウ</t>
    </rPh>
    <rPh sb="2" eb="4">
      <t>ネンレイ</t>
    </rPh>
    <phoneticPr fontId="3"/>
  </si>
  <si>
    <t>備考等</t>
    <rPh sb="0" eb="2">
      <t>ビコウ</t>
    </rPh>
    <rPh sb="2" eb="3">
      <t>トウ</t>
    </rPh>
    <phoneticPr fontId="3"/>
  </si>
  <si>
    <t>品名/仕様等</t>
    <rPh sb="0" eb="2">
      <t>ヒンメイ</t>
    </rPh>
    <rPh sb="3" eb="5">
      <t>シヨウ</t>
    </rPh>
    <rPh sb="5" eb="6">
      <t>トウ</t>
    </rPh>
    <phoneticPr fontId="3"/>
  </si>
  <si>
    <t>150千円</t>
    <rPh sb="3" eb="5">
      <t>センエン</t>
    </rPh>
    <phoneticPr fontId="3"/>
  </si>
  <si>
    <t>入園料</t>
    <rPh sb="0" eb="3">
      <t>ニュウエンリョウ</t>
    </rPh>
    <phoneticPr fontId="3"/>
  </si>
  <si>
    <t>費用１</t>
    <rPh sb="0" eb="2">
      <t>ヒヨウ</t>
    </rPh>
    <phoneticPr fontId="3"/>
  </si>
  <si>
    <t>費用２</t>
    <rPh sb="0" eb="2">
      <t>ヒヨウ</t>
    </rPh>
    <phoneticPr fontId="3"/>
  </si>
  <si>
    <t>費用３</t>
    <rPh sb="0" eb="2">
      <t>ヒヨウ</t>
    </rPh>
    <phoneticPr fontId="3"/>
  </si>
  <si>
    <t>費用４</t>
    <rPh sb="0" eb="2">
      <t>ヒヨウ</t>
    </rPh>
    <phoneticPr fontId="3"/>
  </si>
  <si>
    <t>時間外保育</t>
    <rPh sb="0" eb="3">
      <t>ジカンガイ</t>
    </rPh>
    <rPh sb="3" eb="5">
      <t>ホイク</t>
    </rPh>
    <phoneticPr fontId="3"/>
  </si>
  <si>
    <t>オムツ代等</t>
    <rPh sb="3" eb="4">
      <t>ダイ</t>
    </rPh>
    <rPh sb="4" eb="5">
      <t>トウ</t>
    </rPh>
    <phoneticPr fontId="3"/>
  </si>
  <si>
    <t>イベント代等実費</t>
    <rPh sb="4" eb="5">
      <t>ダイ</t>
    </rPh>
    <rPh sb="5" eb="6">
      <t>トウ</t>
    </rPh>
    <rPh sb="6" eb="8">
      <t>ジッピ</t>
    </rPh>
    <phoneticPr fontId="3"/>
  </si>
  <si>
    <t>内訳は、下記のとおり。</t>
    <rPh sb="0" eb="2">
      <t>ウチワケ</t>
    </rPh>
    <rPh sb="4" eb="6">
      <t>カキ</t>
    </rPh>
    <phoneticPr fontId="3"/>
  </si>
  <si>
    <t>5月</t>
    <rPh sb="1" eb="2">
      <t>ガツ</t>
    </rPh>
    <phoneticPr fontId="3"/>
  </si>
  <si>
    <t>＝</t>
    <phoneticPr fontId="3"/>
  </si>
  <si>
    <t>（１）　保育料相当額</t>
    <rPh sb="4" eb="7">
      <t>ホイクリョウ</t>
    </rPh>
    <rPh sb="7" eb="9">
      <t>ソウトウ</t>
    </rPh>
    <rPh sb="9" eb="10">
      <t>ガク</t>
    </rPh>
    <phoneticPr fontId="3"/>
  </si>
  <si>
    <t>インターネット環境（wifi）/５Ｇ対応　5月～3月</t>
  </si>
  <si>
    <t>/</t>
  </si>
  <si>
    <t>金額(税込)</t>
    <rPh sb="0" eb="2">
      <t>キンガク</t>
    </rPh>
    <rPh sb="3" eb="5">
      <t>ゼイコ</t>
    </rPh>
    <phoneticPr fontId="3"/>
  </si>
  <si>
    <t>寄附等</t>
    <rPh sb="0" eb="2">
      <t>キフ</t>
    </rPh>
    <rPh sb="2" eb="3">
      <t>トウ</t>
    </rPh>
    <phoneticPr fontId="3"/>
  </si>
  <si>
    <t>１０_／１０</t>
    <phoneticPr fontId="3"/>
  </si>
  <si>
    <t>実支出予定額</t>
    <rPh sb="0" eb="3">
      <t>ジツシシュツ</t>
    </rPh>
    <rPh sb="3" eb="5">
      <t>ヨテイ</t>
    </rPh>
    <rPh sb="5" eb="6">
      <t>ガク</t>
    </rPh>
    <phoneticPr fontId="3"/>
  </si>
  <si>
    <t>差引額</t>
    <rPh sb="0" eb="2">
      <t>サシヒキ</t>
    </rPh>
    <rPh sb="2" eb="3">
      <t>ガク</t>
    </rPh>
    <phoneticPr fontId="3"/>
  </si>
  <si>
    <t>第１号様式の３（補助児童が２人以上）</t>
    <rPh sb="0" eb="1">
      <t>ダイ</t>
    </rPh>
    <rPh sb="2" eb="3">
      <t>ゴウ</t>
    </rPh>
    <rPh sb="3" eb="5">
      <t>ヨウシキ</t>
    </rPh>
    <rPh sb="8" eb="10">
      <t>ホジョ</t>
    </rPh>
    <rPh sb="10" eb="12">
      <t>ジドウ</t>
    </rPh>
    <rPh sb="14" eb="15">
      <t>ニン</t>
    </rPh>
    <rPh sb="15" eb="17">
      <t>イジョウ</t>
    </rPh>
    <phoneticPr fontId="3"/>
  </si>
  <si>
    <r>
      <t>定員</t>
    </r>
    <r>
      <rPr>
        <b/>
        <sz val="11"/>
        <color theme="1"/>
        <rFont val="HGPｺﾞｼｯｸM"/>
        <family val="3"/>
        <charset val="128"/>
      </rPr>
      <t>（人）</t>
    </r>
    <rPh sb="0" eb="2">
      <t>テイイン</t>
    </rPh>
    <rPh sb="3" eb="4">
      <t>ニン</t>
    </rPh>
    <phoneticPr fontId="3"/>
  </si>
  <si>
    <t>保育料※１</t>
    <rPh sb="0" eb="3">
      <t>ホイクリョウ</t>
    </rPh>
    <phoneticPr fontId="3"/>
  </si>
  <si>
    <t>３歳未満児の場合８０千円（１０４千円）、３歳以上児の場合７７千円（１０１千円）以内。</t>
    <rPh sb="1" eb="4">
      <t>サイミマン</t>
    </rPh>
    <rPh sb="4" eb="5">
      <t>ジ</t>
    </rPh>
    <rPh sb="6" eb="8">
      <t>バアイ</t>
    </rPh>
    <rPh sb="10" eb="12">
      <t>センエン</t>
    </rPh>
    <rPh sb="16" eb="17">
      <t>セン</t>
    </rPh>
    <rPh sb="17" eb="18">
      <t>エン</t>
    </rPh>
    <rPh sb="21" eb="24">
      <t>サイイジョウ</t>
    </rPh>
    <rPh sb="24" eb="25">
      <t>ジ</t>
    </rPh>
    <rPh sb="26" eb="28">
      <t>バアイ</t>
    </rPh>
    <rPh sb="30" eb="31">
      <t>セン</t>
    </rPh>
    <rPh sb="31" eb="32">
      <t>エン</t>
    </rPh>
    <rPh sb="36" eb="37">
      <t>セン</t>
    </rPh>
    <rPh sb="37" eb="38">
      <t>エン</t>
    </rPh>
    <rPh sb="39" eb="41">
      <t>イナイ</t>
    </rPh>
    <phoneticPr fontId="3"/>
  </si>
  <si>
    <t>〇</t>
    <phoneticPr fontId="3"/>
  </si>
  <si>
    <t>記</t>
    <rPh sb="0" eb="1">
      <t>キ</t>
    </rPh>
    <phoneticPr fontId="4"/>
  </si>
  <si>
    <t>金　　　　　　　　　　　　円</t>
    <phoneticPr fontId="4"/>
  </si>
  <si>
    <t>添付書類</t>
    <phoneticPr fontId="4"/>
  </si>
  <si>
    <t>１　補助金確定額</t>
    <rPh sb="2" eb="5">
      <t>ホジョキン</t>
    </rPh>
    <rPh sb="5" eb="7">
      <t>カクテイ</t>
    </rPh>
    <rPh sb="7" eb="8">
      <t>ガク</t>
    </rPh>
    <phoneticPr fontId="4"/>
  </si>
  <si>
    <t>２　都への納付額（要都補助金返還額）</t>
    <phoneticPr fontId="4"/>
  </si>
  <si>
    <t>（１）　積算内訳など</t>
    <phoneticPr fontId="4"/>
  </si>
  <si>
    <t>費用５</t>
    <rPh sb="0" eb="2">
      <t>ヒヨウ</t>
    </rPh>
    <phoneticPr fontId="3"/>
  </si>
  <si>
    <t>長時間保育の給食代等</t>
    <rPh sb="0" eb="3">
      <t>チョウジカン</t>
    </rPh>
    <rPh sb="3" eb="5">
      <t>ホイク</t>
    </rPh>
    <rPh sb="6" eb="8">
      <t>キュウショク</t>
    </rPh>
    <rPh sb="8" eb="9">
      <t>ダイ</t>
    </rPh>
    <rPh sb="9" eb="10">
      <t>トウ</t>
    </rPh>
    <phoneticPr fontId="3"/>
  </si>
  <si>
    <t>基準単価１</t>
    <rPh sb="0" eb="2">
      <t>キジュン</t>
    </rPh>
    <rPh sb="2" eb="4">
      <t>タンカ</t>
    </rPh>
    <phoneticPr fontId="3"/>
  </si>
  <si>
    <t>基準単価２</t>
    <rPh sb="0" eb="2">
      <t>キジュン</t>
    </rPh>
    <rPh sb="2" eb="4">
      <t>タンカ</t>
    </rPh>
    <phoneticPr fontId="3"/>
  </si>
  <si>
    <t>対象外※3</t>
    <rPh sb="0" eb="3">
      <t>タイショウガイ</t>
    </rPh>
    <phoneticPr fontId="3"/>
  </si>
  <si>
    <t>※３　区市町村が行う運営費補助の対象であり、都補助の対象外。</t>
    <rPh sb="3" eb="4">
      <t>ク</t>
    </rPh>
    <rPh sb="4" eb="7">
      <t>シチョウソン</t>
    </rPh>
    <rPh sb="8" eb="9">
      <t>オコナ</t>
    </rPh>
    <rPh sb="10" eb="13">
      <t>ウンエイヒ</t>
    </rPh>
    <rPh sb="13" eb="15">
      <t>ホジョ</t>
    </rPh>
    <rPh sb="16" eb="18">
      <t>タイショウ</t>
    </rPh>
    <rPh sb="22" eb="23">
      <t>ト</t>
    </rPh>
    <rPh sb="23" eb="25">
      <t>ホジョ</t>
    </rPh>
    <rPh sb="26" eb="28">
      <t>タイショウ</t>
    </rPh>
    <rPh sb="28" eb="29">
      <t>ガイ</t>
    </rPh>
    <phoneticPr fontId="3"/>
  </si>
  <si>
    <t>（４）機器整備等</t>
    <rPh sb="3" eb="5">
      <t>キキ</t>
    </rPh>
    <rPh sb="5" eb="7">
      <t>セイビ</t>
    </rPh>
    <rPh sb="7" eb="8">
      <t>トウ</t>
    </rPh>
    <phoneticPr fontId="3"/>
  </si>
  <si>
    <t>（基準額等参考）</t>
    <rPh sb="1" eb="3">
      <t>キジュン</t>
    </rPh>
    <rPh sb="3" eb="4">
      <t>ガク</t>
    </rPh>
    <rPh sb="4" eb="5">
      <t>トウ</t>
    </rPh>
    <rPh sb="5" eb="7">
      <t>サンコウ</t>
    </rPh>
    <phoneticPr fontId="3"/>
  </si>
  <si>
    <t>基準額計</t>
    <phoneticPr fontId="3"/>
  </si>
  <si>
    <t>←年度中に加算条件が変わった場合、速やかに変更交付申請すること。</t>
    <rPh sb="1" eb="4">
      <t>ネンドチュウ</t>
    </rPh>
    <rPh sb="5" eb="7">
      <t>カサン</t>
    </rPh>
    <rPh sb="7" eb="9">
      <t>ジョウケン</t>
    </rPh>
    <rPh sb="10" eb="11">
      <t>カ</t>
    </rPh>
    <rPh sb="14" eb="16">
      <t>バアイ</t>
    </rPh>
    <rPh sb="17" eb="18">
      <t>スミ</t>
    </rPh>
    <rPh sb="21" eb="23">
      <t>ヘンコウ</t>
    </rPh>
    <rPh sb="23" eb="25">
      <t>コウフ</t>
    </rPh>
    <rPh sb="25" eb="27">
      <t>シンセイ</t>
    </rPh>
    <phoneticPr fontId="3"/>
  </si>
  <si>
    <t>定員規模</t>
  </si>
  <si>
    <t>年齢区分</t>
  </si>
  <si>
    <t>基準単価１（利用時間１２０時間以上）</t>
  </si>
  <si>
    <t>基準単価２（利用時間１２０時間未満）</t>
  </si>
  <si>
    <t>～40人</t>
  </si>
  <si>
    <t>0歳</t>
  </si>
  <si>
    <t>1～2歳</t>
  </si>
  <si>
    <t>3歳</t>
  </si>
  <si>
    <t>4歳～</t>
  </si>
  <si>
    <t>41～50人</t>
  </si>
  <si>
    <t>51～60人</t>
  </si>
  <si>
    <t>61～70人</t>
  </si>
  <si>
    <t>71～80人</t>
  </si>
  <si>
    <t>81～90人</t>
  </si>
  <si>
    <t>91～100人</t>
  </si>
  <si>
    <t>101～110人</t>
  </si>
  <si>
    <t>111～120人</t>
  </si>
  <si>
    <t>定員</t>
  </si>
  <si>
    <t>基準単価</t>
  </si>
  <si>
    <t>冷暖房加算</t>
    <rPh sb="0" eb="3">
      <t>レイダンボウ</t>
    </rPh>
    <rPh sb="3" eb="5">
      <t>カサン</t>
    </rPh>
    <phoneticPr fontId="3"/>
  </si>
  <si>
    <t>3歳児配置加算</t>
    <rPh sb="1" eb="3">
      <t>サイジ</t>
    </rPh>
    <rPh sb="3" eb="5">
      <t>ハイチ</t>
    </rPh>
    <rPh sb="5" eb="7">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</si>
  <si>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</si>
  <si>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</si>
  <si>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基準単価１</t>
    <phoneticPr fontId="3"/>
  </si>
  <si>
    <t>基準単価２</t>
    <phoneticPr fontId="3"/>
  </si>
  <si>
    <t>通訳機器/〇〇トーク</t>
    <phoneticPr fontId="3"/>
  </si>
  <si>
    <t>絵本/幼児向け英語版</t>
    <rPh sb="0" eb="2">
      <t>エホン</t>
    </rPh>
    <rPh sb="3" eb="5">
      <t>ヨウジ</t>
    </rPh>
    <rPh sb="5" eb="6">
      <t>ム</t>
    </rPh>
    <rPh sb="7" eb="9">
      <t>エイゴ</t>
    </rPh>
    <rPh sb="9" eb="10">
      <t>バン</t>
    </rPh>
    <phoneticPr fontId="3"/>
  </si>
  <si>
    <t>通訳機器（据え置き）/タブレット、ネットワーク代込み、通訳アプリ込</t>
    <phoneticPr fontId="3"/>
  </si>
  <si>
    <t>基準額の合計</t>
    <rPh sb="0" eb="2">
      <t>キジュン</t>
    </rPh>
    <rPh sb="2" eb="3">
      <t>ガク</t>
    </rPh>
    <rPh sb="4" eb="6">
      <t>ゴウケイ</t>
    </rPh>
    <phoneticPr fontId="3"/>
  </si>
  <si>
    <t>(１) 精算額計算書</t>
    <rPh sb="4" eb="6">
      <t>セイサン</t>
    </rPh>
    <phoneticPr fontId="3"/>
  </si>
  <si>
    <t>(１) 所要額計算書</t>
    <phoneticPr fontId="3"/>
  </si>
  <si>
    <t>１　補助基準額の積算（　　人目）</t>
    <rPh sb="2" eb="4">
      <t>ホジョ</t>
    </rPh>
    <rPh sb="4" eb="6">
      <t>キジュン</t>
    </rPh>
    <rPh sb="6" eb="7">
      <t>ガク</t>
    </rPh>
    <rPh sb="8" eb="10">
      <t>セキサン</t>
    </rPh>
    <rPh sb="13" eb="14">
      <t>ニン</t>
    </rPh>
    <rPh sb="14" eb="15">
      <t>メ</t>
    </rPh>
    <phoneticPr fontId="3"/>
  </si>
  <si>
    <t>２　補助基準額の積算（　　人目）</t>
    <rPh sb="2" eb="4">
      <t>ホジョ</t>
    </rPh>
    <rPh sb="4" eb="6">
      <t>キジュン</t>
    </rPh>
    <rPh sb="6" eb="7">
      <t>ガク</t>
    </rPh>
    <rPh sb="8" eb="10">
      <t>セキサン</t>
    </rPh>
    <rPh sb="13" eb="14">
      <t>ニン</t>
    </rPh>
    <rPh sb="14" eb="15">
      <t>メ</t>
    </rPh>
    <phoneticPr fontId="3"/>
  </si>
  <si>
    <t>東京都認証保育所におけるウクライナ避難児童受入事業補助金について、要綱の規定に基づき、</t>
    <rPh sb="33" eb="35">
      <t>ヨウコウ</t>
    </rPh>
    <rPh sb="36" eb="38">
      <t>キテイ</t>
    </rPh>
    <rPh sb="39" eb="40">
      <t>モト</t>
    </rPh>
    <phoneticPr fontId="4"/>
  </si>
  <si>
    <t>下記のとおり報告します。</t>
    <phoneticPr fontId="4"/>
  </si>
  <si>
    <t>　　　仕入れ控除報告書</t>
    <rPh sb="3" eb="5">
      <t>シイ</t>
    </rPh>
    <rPh sb="6" eb="8">
      <t>コウジョ</t>
    </rPh>
    <rPh sb="8" eb="10">
      <t>ホウコク</t>
    </rPh>
    <rPh sb="10" eb="11">
      <t>ショ</t>
    </rPh>
    <phoneticPr fontId="3"/>
  </si>
  <si>
    <t>の２（補助対象児童が1人）</t>
    <rPh sb="3" eb="5">
      <t>ホジョ</t>
    </rPh>
    <rPh sb="5" eb="7">
      <t>タイショウ</t>
    </rPh>
    <rPh sb="7" eb="9">
      <t>ジドウ</t>
    </rPh>
    <rPh sb="11" eb="12">
      <t>ニン</t>
    </rPh>
    <phoneticPr fontId="3"/>
  </si>
  <si>
    <t>第1号様式</t>
    <phoneticPr fontId="3"/>
  </si>
  <si>
    <t>第2号様式</t>
    <phoneticPr fontId="3"/>
  </si>
  <si>
    <t>の３(補助対象児童２人目以降)</t>
    <phoneticPr fontId="3"/>
  </si>
  <si>
    <t>の２に転記</t>
    <phoneticPr fontId="3"/>
  </si>
  <si>
    <t>の３の合計基準額計</t>
    <phoneticPr fontId="3"/>
  </si>
  <si>
    <t>①定員÷10</t>
    <rPh sb="1" eb="3">
      <t>テイイン</t>
    </rPh>
    <phoneticPr fontId="3"/>
  </si>
  <si>
    <t>②Ａ×１０</t>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</si>
  <si>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</si>
  <si>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</si>
  <si>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</si>
  <si>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</si>
  <si>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</si>
  <si>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</si>
  <si>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</si>
  <si>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</si>
  <si>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</si>
  <si>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</si>
  <si>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</si>
  <si>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</si>
  <si>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</si>
  <si>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3歳児配置加算</t>
    <rPh sb="1" eb="2">
      <t>サイ</t>
    </rPh>
    <rPh sb="2" eb="3">
      <t>ジ</t>
    </rPh>
    <rPh sb="3" eb="5">
      <t>ハイチ</t>
    </rPh>
    <rPh sb="5" eb="7">
      <t>カサン</t>
    </rPh>
    <phoneticPr fontId="3"/>
  </si>
  <si>
    <t>減価償却加算</t>
    <rPh sb="0" eb="2">
      <t>ゲンカ</t>
    </rPh>
    <rPh sb="2" eb="4">
      <t>ショウキャク</t>
    </rPh>
    <rPh sb="4" eb="6">
      <t>カサン</t>
    </rPh>
    <phoneticPr fontId="3"/>
  </si>
  <si>
    <t>賃借加算</t>
    <rPh sb="0" eb="2">
      <t>チンシャク</t>
    </rPh>
    <rPh sb="2" eb="4">
      <t>カサン</t>
    </rPh>
    <phoneticPr fontId="3"/>
  </si>
  <si>
    <t>←要件を満たしている</t>
    <rPh sb="1" eb="3">
      <t>ヨウケン</t>
    </rPh>
    <rPh sb="4" eb="5">
      <t>ミ</t>
    </rPh>
    <phoneticPr fontId="3"/>
  </si>
  <si>
    <t>〇</t>
  </si>
  <si>
    <t>〇</t>
    <phoneticPr fontId="3"/>
  </si>
  <si>
    <t>×</t>
    <phoneticPr fontId="3"/>
  </si>
  <si>
    <t>減価償却加算と賃借料加算が両方選択されています。</t>
    <rPh sb="0" eb="2">
      <t>ゲンカ</t>
    </rPh>
    <rPh sb="2" eb="4">
      <t>ショウキャク</t>
    </rPh>
    <rPh sb="4" eb="6">
      <t>カサン</t>
    </rPh>
    <rPh sb="7" eb="10">
      <t>チンシャクリョウ</t>
    </rPh>
    <rPh sb="10" eb="12">
      <t>カサン</t>
    </rPh>
    <rPh sb="13" eb="15">
      <t>リョウホウ</t>
    </rPh>
    <rPh sb="15" eb="17">
      <t>センタク</t>
    </rPh>
    <phoneticPr fontId="3"/>
  </si>
  <si>
    <t>定員か児童年齢が入力されていません。</t>
    <rPh sb="0" eb="2">
      <t>テイイン</t>
    </rPh>
    <rPh sb="3" eb="5">
      <t>ジドウ</t>
    </rPh>
    <rPh sb="5" eb="7">
      <t>ネンレイ</t>
    </rPh>
    <rPh sb="8" eb="10">
      <t>ニュウリョク</t>
    </rPh>
    <phoneticPr fontId="3"/>
  </si>
  <si>
    <t>4月</t>
    <rPh sb="1" eb="2">
      <t>ガツ</t>
    </rPh>
    <phoneticPr fontId="3"/>
  </si>
  <si>
    <t>5月</t>
  </si>
  <si>
    <t>6月</t>
  </si>
  <si>
    <t>7月</t>
  </si>
  <si>
    <t>8月</t>
  </si>
  <si>
    <t>9月</t>
  </si>
  <si>
    <t>10月</t>
  </si>
  <si>
    <t>11月</t>
  </si>
  <si>
    <t>12月</t>
  </si>
  <si>
    <t>1月</t>
  </si>
  <si>
    <t>2月</t>
  </si>
  <si>
    <t>3月</t>
  </si>
  <si>
    <t>3歳児配置加算対象外算定。</t>
    <rPh sb="1" eb="3">
      <t>サイジ</t>
    </rPh>
    <rPh sb="3" eb="5">
      <t>ハイチ</t>
    </rPh>
    <rPh sb="5" eb="7">
      <t>カサン</t>
    </rPh>
    <rPh sb="7" eb="9">
      <t>タイショウ</t>
    </rPh>
    <rPh sb="9" eb="10">
      <t>ガイ</t>
    </rPh>
    <rPh sb="10" eb="12">
      <t>サンテイ</t>
    </rPh>
    <phoneticPr fontId="3"/>
  </si>
  <si>
    <t>4月</t>
    <rPh sb="1" eb="2">
      <t>ガツ</t>
    </rPh>
    <phoneticPr fontId="3"/>
  </si>
  <si>
    <t>初月</t>
    <rPh sb="0" eb="2">
      <t>ショゲツ</t>
    </rPh>
    <phoneticPr fontId="3"/>
  </si>
  <si>
    <t>秋月</t>
    <rPh sb="0" eb="2">
      <t>シュウゲツ</t>
    </rPh>
    <phoneticPr fontId="3"/>
  </si>
  <si>
    <t>計算用</t>
    <rPh sb="0" eb="3">
      <t>ケイサンヨウ</t>
    </rPh>
    <phoneticPr fontId="3"/>
  </si>
  <si>
    <t>運営費　基本単価１</t>
    <rPh sb="0" eb="3">
      <t>ウンエイヒ</t>
    </rPh>
    <rPh sb="4" eb="6">
      <t>キホン</t>
    </rPh>
    <rPh sb="6" eb="8">
      <t>タンカ</t>
    </rPh>
    <phoneticPr fontId="3"/>
  </si>
  <si>
    <t>運営費　基本単価2</t>
    <phoneticPr fontId="3"/>
  </si>
  <si>
    <t>1　エラーメッセージ用</t>
    <rPh sb="10" eb="11">
      <t>ヨウ</t>
    </rPh>
    <phoneticPr fontId="3"/>
  </si>
  <si>
    <t>⇒</t>
    <phoneticPr fontId="3"/>
  </si>
  <si>
    <t>２　プルダウンリストと1号様式か、2号様式か。</t>
    <rPh sb="12" eb="13">
      <t>ゴウ</t>
    </rPh>
    <rPh sb="13" eb="15">
      <t>ヨウシキ</t>
    </rPh>
    <rPh sb="18" eb="19">
      <t>ゴウ</t>
    </rPh>
    <rPh sb="19" eb="21">
      <t>ヨウシキ</t>
    </rPh>
    <phoneticPr fontId="3"/>
  </si>
  <si>
    <t>３　プルダウンリスト加算算定</t>
    <rPh sb="10" eb="12">
      <t>カサン</t>
    </rPh>
    <rPh sb="12" eb="14">
      <t>サンテイ</t>
    </rPh>
    <phoneticPr fontId="3"/>
  </si>
  <si>
    <t>４　運営費と特別対応費の各月計算用</t>
    <rPh sb="2" eb="5">
      <t>ウンエイヒ</t>
    </rPh>
    <rPh sb="6" eb="8">
      <t>トクベツ</t>
    </rPh>
    <rPh sb="8" eb="10">
      <t>タイオウ</t>
    </rPh>
    <rPh sb="10" eb="11">
      <t>ヒ</t>
    </rPh>
    <rPh sb="12" eb="14">
      <t>カクツキ</t>
    </rPh>
    <rPh sb="14" eb="17">
      <t>ケイサンヨウ</t>
    </rPh>
    <phoneticPr fontId="3"/>
  </si>
  <si>
    <t>基準単価１</t>
    <rPh sb="0" eb="2">
      <t>キジュン</t>
    </rPh>
    <rPh sb="2" eb="4">
      <t>タンカ</t>
    </rPh>
    <phoneticPr fontId="3"/>
  </si>
  <si>
    <t>基準単価２</t>
    <rPh sb="0" eb="2">
      <t>キジュン</t>
    </rPh>
    <rPh sb="2" eb="4">
      <t>タンカ</t>
    </rPh>
    <phoneticPr fontId="3"/>
  </si>
  <si>
    <t>特別対応</t>
    <rPh sb="0" eb="2">
      <t>トクベツ</t>
    </rPh>
    <rPh sb="2" eb="4">
      <t>タイオウ</t>
    </rPh>
    <phoneticPr fontId="3"/>
  </si>
  <si>
    <t>５　定員による運営費積算</t>
    <rPh sb="2" eb="4">
      <t>テイイン</t>
    </rPh>
    <rPh sb="7" eb="10">
      <t>ウンエイヒ</t>
    </rPh>
    <rPh sb="10" eb="12">
      <t>セキサン</t>
    </rPh>
    <phoneticPr fontId="3"/>
  </si>
  <si>
    <t>６　減価償却と賃借料の金額</t>
    <rPh sb="2" eb="4">
      <t>ゲンカ</t>
    </rPh>
    <rPh sb="4" eb="6">
      <t>ショウキャク</t>
    </rPh>
    <rPh sb="7" eb="10">
      <t>チンシャクリョウ</t>
    </rPh>
    <rPh sb="11" eb="13">
      <t>キンガク</t>
    </rPh>
    <phoneticPr fontId="3"/>
  </si>
  <si>
    <t>７　基準単価１と基準単価２</t>
    <rPh sb="2" eb="4">
      <t>キジュン</t>
    </rPh>
    <rPh sb="4" eb="6">
      <t>タンカ</t>
    </rPh>
    <rPh sb="8" eb="10">
      <t>キジュン</t>
    </rPh>
    <rPh sb="10" eb="12">
      <t>タンカ</t>
    </rPh>
    <phoneticPr fontId="3"/>
  </si>
  <si>
    <t>↑（２）運営費の基準単価１と基準単価２が算定された月</t>
    <rPh sb="4" eb="7">
      <t>ウンエイヒ</t>
    </rPh>
    <rPh sb="8" eb="10">
      <t>キジュン</t>
    </rPh>
    <rPh sb="10" eb="12">
      <t>タンカ</t>
    </rPh>
    <rPh sb="14" eb="16">
      <t>キジュン</t>
    </rPh>
    <rPh sb="16" eb="18">
      <t>タンカ</t>
    </rPh>
    <rPh sb="20" eb="22">
      <t>サンテイ</t>
    </rPh>
    <rPh sb="25" eb="26">
      <t>ツキ</t>
    </rPh>
    <phoneticPr fontId="3"/>
  </si>
  <si>
    <t>下線・赤字は、自動転記。</t>
    <rPh sb="0" eb="2">
      <t>カセン</t>
    </rPh>
    <rPh sb="3" eb="5">
      <t>アカジ</t>
    </rPh>
    <rPh sb="7" eb="9">
      <t>ジドウ</t>
    </rPh>
    <rPh sb="9" eb="11">
      <t>テンキ</t>
    </rPh>
    <phoneticPr fontId="3"/>
  </si>
  <si>
    <t>8　運営費と特別対応費の各月計算用</t>
    <rPh sb="2" eb="5">
      <t>ウンエイヒ</t>
    </rPh>
    <rPh sb="6" eb="8">
      <t>トクベツ</t>
    </rPh>
    <rPh sb="8" eb="10">
      <t>タイオウ</t>
    </rPh>
    <rPh sb="10" eb="11">
      <t>ヒ</t>
    </rPh>
    <rPh sb="12" eb="14">
      <t>カクツキ</t>
    </rPh>
    <rPh sb="14" eb="17">
      <t>ケイサンヨウ</t>
    </rPh>
    <phoneticPr fontId="3"/>
  </si>
  <si>
    <t>基準イ　※２</t>
    <rPh sb="0" eb="2">
      <t>キジュン</t>
    </rPh>
    <phoneticPr fontId="3"/>
  </si>
  <si>
    <t>基準ア　※１</t>
    <rPh sb="0" eb="2">
      <t>キジュン</t>
    </rPh>
    <phoneticPr fontId="3"/>
  </si>
  <si>
    <t>※１　別表　保育料相当額　保育料の月額　　　※２　別表　保育料相当額　その他実費等。</t>
    <rPh sb="3" eb="5">
      <t>ベッピョウ</t>
    </rPh>
    <rPh sb="6" eb="9">
      <t>ホイクリョウ</t>
    </rPh>
    <rPh sb="9" eb="11">
      <t>ソウトウ</t>
    </rPh>
    <rPh sb="11" eb="12">
      <t>ガク</t>
    </rPh>
    <rPh sb="13" eb="16">
      <t>ホイクリョウ</t>
    </rPh>
    <rPh sb="17" eb="19">
      <t>ゲツガク</t>
    </rPh>
    <rPh sb="25" eb="27">
      <t>ベッピョウ</t>
    </rPh>
    <rPh sb="28" eb="31">
      <t>ホイクリョウ</t>
    </rPh>
    <rPh sb="31" eb="33">
      <t>ソウトウ</t>
    </rPh>
    <rPh sb="33" eb="34">
      <t>ガク</t>
    </rPh>
    <rPh sb="37" eb="38">
      <t>タ</t>
    </rPh>
    <rPh sb="38" eb="40">
      <t>ジッピ</t>
    </rPh>
    <rPh sb="40" eb="41">
      <t>トウ</t>
    </rPh>
    <phoneticPr fontId="3"/>
  </si>
  <si>
    <t>対象外※4</t>
    <phoneticPr fontId="3"/>
  </si>
  <si>
    <t>※４　区市町村が行う運営費補助の対象であり、都補助の対象外。</t>
    <rPh sb="3" eb="4">
      <t>ク</t>
    </rPh>
    <rPh sb="4" eb="7">
      <t>シチョウソン</t>
    </rPh>
    <rPh sb="8" eb="9">
      <t>オコナ</t>
    </rPh>
    <rPh sb="10" eb="13">
      <t>ウンエイヒ</t>
    </rPh>
    <rPh sb="13" eb="15">
      <t>ホジョ</t>
    </rPh>
    <rPh sb="16" eb="18">
      <t>タイショウ</t>
    </rPh>
    <rPh sb="22" eb="23">
      <t>ト</t>
    </rPh>
    <rPh sb="23" eb="25">
      <t>ホジョ</t>
    </rPh>
    <rPh sb="26" eb="28">
      <t>タイショウ</t>
    </rPh>
    <rPh sb="28" eb="29">
      <t>ガイ</t>
    </rPh>
    <phoneticPr fontId="3"/>
  </si>
  <si>
    <t>第2号様式</t>
  </si>
  <si>
    <t>第1号様式</t>
  </si>
  <si>
    <t>第１号様式(要綱８関係)</t>
    <rPh sb="6" eb="8">
      <t>ヨウコウ</t>
    </rPh>
    <rPh sb="9" eb="11">
      <t>カンケイ</t>
    </rPh>
    <phoneticPr fontId="3"/>
  </si>
  <si>
    <t>第2号様式（要綱補助条件７関係）</t>
    <rPh sb="6" eb="8">
      <t>ヨウコウ</t>
    </rPh>
    <rPh sb="8" eb="10">
      <t>ホジョ</t>
    </rPh>
    <rPh sb="10" eb="12">
      <t>ジョウケン</t>
    </rPh>
    <rPh sb="13" eb="15">
      <t>カンケイ</t>
    </rPh>
    <phoneticPr fontId="3"/>
  </si>
  <si>
    <t>第３号様式（要綱９関係）</t>
    <rPh sb="6" eb="8">
      <t>ヨウコウ</t>
    </rPh>
    <rPh sb="9" eb="11">
      <t>カンケイ</t>
    </rPh>
    <phoneticPr fontId="3"/>
  </si>
  <si>
    <t>第４号様式（要綱１２関係）</t>
    <rPh sb="6" eb="8">
      <t>ヨウコウ</t>
    </rPh>
    <rPh sb="10" eb="12">
      <t>カンケイ</t>
    </rPh>
    <phoneticPr fontId="3"/>
  </si>
  <si>
    <t>第５号様式（要綱補助条件１７関係）</t>
    <rPh sb="6" eb="8">
      <t>ヨウコウ</t>
    </rPh>
    <rPh sb="8" eb="10">
      <t>ホジョ</t>
    </rPh>
    <rPh sb="10" eb="12">
      <t>ジョウケン</t>
    </rPh>
    <rPh sb="14" eb="16">
      <t>カンケイ</t>
    </rPh>
    <phoneticPr fontId="3"/>
  </si>
  <si>
    <t>　　　令和　年度東京都認証保育所におけるウクライナ避難児童受入事業補助金</t>
    <rPh sb="35" eb="36">
      <t>キン</t>
    </rPh>
    <phoneticPr fontId="3"/>
  </si>
  <si>
    <t>令和　年度東京都認証保育所におけるウクライナ避難児童受入事業補助金交付申請書</t>
    <rPh sb="32" eb="33">
      <t>キン</t>
    </rPh>
    <rPh sb="33" eb="35">
      <t>コウフ</t>
    </rPh>
    <rPh sb="35" eb="38">
      <t>シンセイショ</t>
    </rPh>
    <phoneticPr fontId="3"/>
  </si>
  <si>
    <t>令和　年度　歳入歳出予算（見込）書抄本</t>
    <rPh sb="6" eb="8">
      <t>サイニュウ</t>
    </rPh>
    <rPh sb="8" eb="10">
      <t>サイシュツ</t>
    </rPh>
    <rPh sb="10" eb="12">
      <t>ヨサン</t>
    </rPh>
    <rPh sb="13" eb="15">
      <t>ミコ</t>
    </rPh>
    <rPh sb="16" eb="17">
      <t>ショ</t>
    </rPh>
    <rPh sb="17" eb="19">
      <t>ショウホン</t>
    </rPh>
    <phoneticPr fontId="4"/>
  </si>
  <si>
    <t>令和　年度東京都認証保育所におけるウクライナ避難児童受入事業補助金実績報告</t>
    <rPh sb="33" eb="35">
      <t>ジッセキ</t>
    </rPh>
    <rPh sb="35" eb="37">
      <t>ホウコク</t>
    </rPh>
    <phoneticPr fontId="3"/>
  </si>
  <si>
    <t>　　　令和　年度東京都認証保育所におけるウクライナ避難児童受入事業補助金 消費税</t>
    <rPh sb="35" eb="36">
      <t>キン</t>
    </rPh>
    <rPh sb="37" eb="40">
      <t>ショウヒゼイ</t>
    </rPh>
    <phoneticPr fontId="3"/>
  </si>
  <si>
    <t>　　　　年　　月　　日付　　福保子保第　　　　号で補助金の交付額確定を受けた令和　年度</t>
    <rPh sb="35" eb="36">
      <t>ウ</t>
    </rPh>
    <phoneticPr fontId="4"/>
  </si>
  <si>
    <t>令和　年度　歳入歳出決算（見込）書抄本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</si>
</sst>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5"/>
      <color theme="1"/>
      <name val="ＭＳ 明朝"/>
      <family val="1"/>
      <charset val="128"/>
    </font>
    <font>
      <sz val="10.5"/>
      <color rgb="FF000000"/>
      <name val="ＭＳ 明朝"/>
      <family val="1"/>
      <charset val="128"/>
    </font>
    <font>
      <b/>
      <sz val="14"/>
      <name val="ＭＳ Ｐ明朝"/>
      <family val="1"/>
      <charset val="128"/>
    </font>
    <font>
      <sz val="11"/>
      <name val="ＭＳ Ｐ明朝"/>
      <family val="1"/>
      <charset val="128"/>
    </font>
    <font>
      <sz val="11"/>
      <name val="HGPｺﾞｼｯｸM"/>
      <family val="3"/>
      <charset val="128"/>
    </font>
    <font>
      <sz val="11"/>
      <color theme="1"/>
      <name val="HGPｺﾞｼｯｸM"/>
      <family val="3"/>
      <charset val="128"/>
    </font>
    <font>
      <b/>
      <sz val="14"/>
      <color theme="1"/>
      <name val="HGPｺﾞｼｯｸM"/>
      <family val="3"/>
      <charset val="128"/>
    </font>
    <font>
      <b/>
      <sz val="11"/>
      <color theme="1"/>
      <name val="HGPｺﾞｼｯｸM"/>
      <family val="3"/>
      <charset val="128"/>
    </font>
    <font>
      <sz val="9"/>
      <color theme="1"/>
      <name val="HGPｺﾞｼｯｸM"/>
      <family val="3"/>
      <charset val="128"/>
    </font>
    <font>
      <sz val="10.5"/>
      <color theme="1"/>
      <name val="游ゴシック"/>
      <family val="2"/>
      <charset val="128"/>
      <scheme val="minor"/>
    </font>
    <font>
      <sz val="10.5"/>
      <name val="ＭＳ 明朝"/>
      <family val="1"/>
      <charset val="128"/>
    </font>
    <font>
      <b/>
      <sz val="10.5"/>
      <name val="ＭＳ 明朝"/>
      <family val="1"/>
      <charset val="128"/>
    </font>
    <font>
      <sz val="22"/>
      <name val="HGPｺﾞｼｯｸM"/>
      <family val="3"/>
      <charset val="128"/>
    </font>
    <font>
      <u/>
      <sz val="11"/>
      <color theme="1"/>
      <name val="HGPｺﾞｼｯｸM"/>
      <family val="3"/>
      <charset val="128"/>
    </font>
    <font>
      <u/>
      <sz val="11"/>
      <name val="HGPｺﾞｼｯｸM"/>
      <family val="3"/>
      <charset val="128"/>
    </font>
    <font>
      <u/>
      <sz val="8"/>
      <name val="HGPｺﾞｼｯｸM"/>
      <family val="3"/>
      <charset val="128"/>
    </font>
    <font>
      <sz val="10"/>
      <color theme="1"/>
      <name val="HGPｺﾞｼｯｸM"/>
      <family val="3"/>
      <charset val="128"/>
    </font>
    <font>
      <sz val="11"/>
      <color rgb="FFFF0000"/>
      <name val="HGPｺﾞｼｯｸM"/>
      <family val="3"/>
      <charset val="128"/>
    </font>
    <font>
      <b/>
      <sz val="14"/>
      <color rgb="FFFF0000"/>
      <name val="HGPｺﾞｼｯｸM"/>
      <family val="3"/>
      <charset val="128"/>
    </font>
    <font>
      <u/>
      <sz val="14"/>
      <name val="HGPｺﾞｼｯｸM"/>
      <family val="3"/>
      <charset val="128"/>
    </font>
    <font>
      <b/>
      <sz val="10"/>
      <color theme="1"/>
      <name val="HGPｺﾞｼｯｸM"/>
      <family val="3"/>
      <charset val="128"/>
    </font>
    <font>
      <sz val="6"/>
      <color theme="1"/>
      <name val="HGPｺﾞｼｯｸM"/>
      <family val="3"/>
      <charset val="128"/>
    </font>
    <font>
      <sz val="10.5"/>
      <color theme="1"/>
      <name val="HGPｺﾞｼｯｸM"/>
      <family val="3"/>
      <charset val="128"/>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medium">
        <color indexed="64"/>
      </left>
      <right style="medium">
        <color indexed="64"/>
      </right>
      <top style="thin">
        <color indexed="64"/>
      </top>
      <bottom style="thin">
        <color indexed="64"/>
      </bottom>
      <diagonal style="medium">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cellStyleXfs>
  <cellXfs count="201">
    <xf numFmtId="0" fontId="0" fillId="0" borderId="0" xfId="0">
      <alignment vertical="center"/>
    </xf>
    <xf numFmtId="0" fontId="5" fillId="0" borderId="0" xfId="0" applyFont="1" applyAlignment="1">
      <alignment horizontal="justify" vertical="center"/>
    </xf>
    <xf numFmtId="0" fontId="5" fillId="0" borderId="0" xfId="0" applyFont="1" applyAlignment="1">
      <alignment horizontal="right"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8" fillId="0" borderId="0" xfId="2" applyFont="1">
      <alignment vertical="center"/>
    </xf>
    <xf numFmtId="0" fontId="2" fillId="0" borderId="0" xfId="3"/>
    <xf numFmtId="0" fontId="8" fillId="0" borderId="10" xfId="2" applyFont="1" applyBorder="1" applyAlignment="1">
      <alignment horizontal="center" vertical="center"/>
    </xf>
    <xf numFmtId="38" fontId="8" fillId="0" borderId="10" xfId="4" applyFont="1" applyBorder="1" applyAlignment="1">
      <alignment horizontal="center" vertical="center"/>
    </xf>
    <xf numFmtId="0" fontId="8" fillId="0" borderId="10" xfId="2" applyFont="1" applyBorder="1">
      <alignment vertical="center"/>
    </xf>
    <xf numFmtId="0" fontId="8" fillId="0" borderId="10" xfId="2" applyFont="1" applyBorder="1" applyAlignment="1">
      <alignment vertical="center"/>
    </xf>
    <xf numFmtId="0" fontId="6" fillId="0" borderId="0" xfId="0" applyFont="1" applyAlignment="1">
      <alignment horizontal="left" vertical="center"/>
    </xf>
    <xf numFmtId="38" fontId="9" fillId="0" borderId="0" xfId="1" applyFont="1" applyBorder="1" applyAlignment="1">
      <alignment horizontal="left" vertical="center"/>
    </xf>
    <xf numFmtId="38" fontId="9" fillId="0" borderId="0" xfId="1" applyFont="1" applyBorder="1" applyAlignment="1">
      <alignment vertical="center"/>
    </xf>
    <xf numFmtId="38" fontId="9" fillId="0" borderId="0" xfId="1" applyFont="1" applyBorder="1" applyAlignment="1">
      <alignment horizontal="center" vertical="center"/>
    </xf>
    <xf numFmtId="0" fontId="10" fillId="0" borderId="0" xfId="0" applyFont="1">
      <alignment vertical="center"/>
    </xf>
    <xf numFmtId="38" fontId="9" fillId="0" borderId="17" xfId="1" applyFont="1" applyFill="1" applyBorder="1" applyAlignment="1">
      <alignment horizontal="left" vertical="center"/>
    </xf>
    <xf numFmtId="0" fontId="11" fillId="0" borderId="1" xfId="0" applyFont="1" applyFill="1" applyBorder="1" applyAlignment="1">
      <alignment horizontal="left" vertical="center"/>
    </xf>
    <xf numFmtId="0" fontId="11" fillId="2" borderId="17" xfId="0" applyFont="1" applyFill="1" applyBorder="1" applyAlignment="1">
      <alignment horizontal="center" vertical="center" shrinkToFit="1"/>
    </xf>
    <xf numFmtId="0" fontId="11" fillId="0" borderId="17" xfId="0" applyFont="1" applyBorder="1" applyAlignment="1">
      <alignment vertical="center" shrinkToFit="1"/>
    </xf>
    <xf numFmtId="0" fontId="11" fillId="0" borderId="1" xfId="0" applyFont="1" applyBorder="1" applyAlignment="1">
      <alignment vertical="center" shrinkToFit="1"/>
    </xf>
    <xf numFmtId="0" fontId="11" fillId="0" borderId="17" xfId="0" applyFont="1" applyFill="1" applyBorder="1" applyAlignment="1">
      <alignment vertical="center" shrinkToFit="1"/>
    </xf>
    <xf numFmtId="0" fontId="11" fillId="2" borderId="17" xfId="0" applyFont="1" applyFill="1" applyBorder="1" applyAlignment="1">
      <alignment vertical="center"/>
    </xf>
    <xf numFmtId="0" fontId="10" fillId="0" borderId="0" xfId="0" applyFont="1" applyAlignment="1">
      <alignment vertical="center"/>
    </xf>
    <xf numFmtId="0" fontId="10" fillId="0" borderId="0" xfId="0" applyFont="1" applyAlignment="1">
      <alignment vertical="center" shrinkToFit="1"/>
    </xf>
    <xf numFmtId="0" fontId="10" fillId="0" borderId="10" xfId="0" applyFont="1" applyBorder="1">
      <alignment vertical="center"/>
    </xf>
    <xf numFmtId="0" fontId="11" fillId="0" borderId="10" xfId="0" applyFont="1" applyBorder="1">
      <alignment vertical="center"/>
    </xf>
    <xf numFmtId="0" fontId="11" fillId="0" borderId="0" xfId="0" applyFont="1">
      <alignment vertical="center"/>
    </xf>
    <xf numFmtId="38" fontId="10" fillId="2" borderId="10" xfId="1" applyFont="1" applyFill="1" applyBorder="1" applyAlignment="1">
      <alignment vertical="center"/>
    </xf>
    <xf numFmtId="38" fontId="10" fillId="2" borderId="10" xfId="1" applyFont="1" applyFill="1" applyBorder="1">
      <alignment vertical="center"/>
    </xf>
    <xf numFmtId="38" fontId="10" fillId="0" borderId="11" xfId="0" applyNumberFormat="1" applyFont="1" applyBorder="1" applyAlignment="1">
      <alignment vertical="center"/>
    </xf>
    <xf numFmtId="0" fontId="11" fillId="0" borderId="7" xfId="0" applyFont="1" applyBorder="1">
      <alignment vertical="center"/>
    </xf>
    <xf numFmtId="0" fontId="10" fillId="0" borderId="5" xfId="0" applyFont="1" applyBorder="1" applyAlignment="1">
      <alignment vertical="center"/>
    </xf>
    <xf numFmtId="0" fontId="10" fillId="0" borderId="13" xfId="0" applyFont="1" applyBorder="1">
      <alignment vertical="center"/>
    </xf>
    <xf numFmtId="38" fontId="10" fillId="0" borderId="10" xfId="1" applyFont="1" applyFill="1" applyBorder="1">
      <alignment vertical="center"/>
    </xf>
    <xf numFmtId="38" fontId="10" fillId="0" borderId="10" xfId="1" applyFont="1" applyBorder="1">
      <alignment vertical="center"/>
    </xf>
    <xf numFmtId="0" fontId="10" fillId="0" borderId="12" xfId="0" applyFont="1" applyBorder="1">
      <alignment vertical="center"/>
    </xf>
    <xf numFmtId="0" fontId="10" fillId="0" borderId="11" xfId="0" applyFont="1" applyFill="1" applyBorder="1" applyAlignment="1">
      <alignment horizontal="center" vertical="center"/>
    </xf>
    <xf numFmtId="0" fontId="10" fillId="0" borderId="11" xfId="0" applyFont="1" applyFill="1" applyBorder="1">
      <alignment vertical="center"/>
    </xf>
    <xf numFmtId="0" fontId="10" fillId="2" borderId="10" xfId="0" applyFont="1" applyFill="1" applyBorder="1" applyAlignment="1">
      <alignment vertical="center"/>
    </xf>
    <xf numFmtId="0" fontId="10" fillId="0" borderId="10"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18" xfId="0" applyFont="1" applyBorder="1" applyAlignment="1">
      <alignment horizontal="center" vertical="center"/>
    </xf>
    <xf numFmtId="0" fontId="10" fillId="2" borderId="9" xfId="0" applyFont="1" applyFill="1" applyBorder="1" applyAlignment="1">
      <alignment horizontal="center" vertical="center"/>
    </xf>
    <xf numFmtId="0" fontId="10" fillId="2" borderId="9" xfId="0" applyFont="1" applyFill="1" applyBorder="1">
      <alignment vertical="center"/>
    </xf>
    <xf numFmtId="0" fontId="10" fillId="0" borderId="0" xfId="0" applyFont="1" applyAlignment="1">
      <alignment horizontal="right" vertical="center"/>
    </xf>
    <xf numFmtId="0" fontId="10" fillId="0" borderId="19" xfId="0"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horizontal="right" vertical="center"/>
    </xf>
    <xf numFmtId="0" fontId="10" fillId="0" borderId="0" xfId="0" applyFont="1" applyBorder="1" applyAlignment="1">
      <alignment horizontal="center" vertical="center"/>
    </xf>
    <xf numFmtId="0" fontId="6" fillId="0" borderId="0" xfId="0" applyFont="1" applyAlignment="1">
      <alignment horizontal="lef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4" fillId="0" borderId="0" xfId="0" applyFont="1">
      <alignment vertical="center"/>
    </xf>
    <xf numFmtId="38" fontId="15" fillId="0" borderId="0" xfId="4" applyFont="1" applyAlignment="1">
      <alignment horizontal="left" vertical="center"/>
    </xf>
    <xf numFmtId="38" fontId="15" fillId="0" borderId="0" xfId="4" applyFont="1" applyAlignment="1">
      <alignment vertical="center"/>
    </xf>
    <xf numFmtId="38" fontId="15" fillId="0" borderId="0" xfId="4" applyFont="1" applyAlignment="1">
      <alignment horizontal="center" vertical="center"/>
    </xf>
    <xf numFmtId="38" fontId="15" fillId="0" borderId="0" xfId="4" applyFont="1" applyBorder="1" applyAlignment="1">
      <alignment vertical="center"/>
    </xf>
    <xf numFmtId="38" fontId="16" fillId="0" borderId="0" xfId="4" applyFont="1" applyBorder="1" applyAlignment="1">
      <alignment vertical="center"/>
    </xf>
    <xf numFmtId="0" fontId="10" fillId="0" borderId="10" xfId="0" applyFont="1" applyBorder="1" applyAlignment="1">
      <alignment horizontal="center" vertical="center" shrinkToFit="1"/>
    </xf>
    <xf numFmtId="0" fontId="5" fillId="0" borderId="0" xfId="0" applyFont="1" applyAlignment="1">
      <alignment vertical="center"/>
    </xf>
    <xf numFmtId="0" fontId="10" fillId="0" borderId="17" xfId="0" applyFont="1" applyBorder="1">
      <alignment vertical="center"/>
    </xf>
    <xf numFmtId="38" fontId="9" fillId="0" borderId="0" xfId="1" applyFont="1" applyFill="1" applyBorder="1" applyAlignment="1">
      <alignment vertical="center"/>
    </xf>
    <xf numFmtId="0" fontId="10" fillId="0" borderId="0" xfId="0" applyFont="1" applyFill="1" applyBorder="1">
      <alignment vertical="center"/>
    </xf>
    <xf numFmtId="38" fontId="9" fillId="0" borderId="15" xfId="1" applyFont="1" applyFill="1" applyBorder="1" applyAlignment="1">
      <alignment horizontal="left" vertical="center"/>
    </xf>
    <xf numFmtId="38" fontId="19" fillId="0" borderId="0" xfId="1" applyFont="1" applyBorder="1" applyAlignment="1">
      <alignment horizontal="left" vertical="center"/>
    </xf>
    <xf numFmtId="38" fontId="19" fillId="0" borderId="0" xfId="1" applyFont="1" applyBorder="1" applyAlignment="1">
      <alignment horizontal="right" vertical="center"/>
    </xf>
    <xf numFmtId="38" fontId="18" fillId="0" borderId="0" xfId="0" applyNumberFormat="1" applyFont="1" applyAlignment="1">
      <alignment horizontal="right" vertical="center"/>
    </xf>
    <xf numFmtId="38" fontId="10" fillId="0" borderId="0" xfId="1" applyFont="1">
      <alignment vertical="center"/>
    </xf>
    <xf numFmtId="0" fontId="10" fillId="0" borderId="17" xfId="0" applyFont="1" applyBorder="1" applyAlignment="1">
      <alignment horizontal="center" vertical="center"/>
    </xf>
    <xf numFmtId="38" fontId="10" fillId="0" borderId="10" xfId="1" applyFont="1" applyBorder="1" applyAlignment="1">
      <alignment vertical="center" shrinkToFit="1"/>
    </xf>
    <xf numFmtId="38" fontId="20" fillId="0" borderId="0" xfId="1" applyFont="1" applyBorder="1" applyAlignment="1">
      <alignment horizontal="left"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38" fontId="10" fillId="0" borderId="0" xfId="0" applyNumberFormat="1" applyFont="1" applyBorder="1" applyAlignment="1">
      <alignment vertical="center"/>
    </xf>
    <xf numFmtId="0" fontId="10" fillId="0" borderId="0" xfId="0" applyFont="1" applyFill="1" applyBorder="1" applyAlignment="1">
      <alignment horizontal="center" vertical="center"/>
    </xf>
    <xf numFmtId="0" fontId="10" fillId="0" borderId="11" xfId="0" applyFont="1" applyBorder="1">
      <alignment vertical="center"/>
    </xf>
    <xf numFmtId="38" fontId="10" fillId="0" borderId="11" xfId="1" applyFont="1" applyFill="1" applyBorder="1">
      <alignment vertical="center"/>
    </xf>
    <xf numFmtId="0" fontId="21" fillId="0" borderId="0" xfId="0" applyFont="1">
      <alignment vertical="center"/>
    </xf>
    <xf numFmtId="38" fontId="22" fillId="0" borderId="10" xfId="1" applyFont="1" applyFill="1" applyBorder="1">
      <alignment vertical="center"/>
    </xf>
    <xf numFmtId="38" fontId="22" fillId="0" borderId="10" xfId="1" applyFont="1" applyBorder="1">
      <alignment vertical="center"/>
    </xf>
    <xf numFmtId="38" fontId="22" fillId="0" borderId="11" xfId="0" applyNumberFormat="1" applyFont="1" applyBorder="1" applyAlignment="1">
      <alignment vertical="center"/>
    </xf>
    <xf numFmtId="38" fontId="22" fillId="0" borderId="10" xfId="1" applyFont="1" applyFill="1" applyBorder="1" applyAlignment="1">
      <alignment vertical="center"/>
    </xf>
    <xf numFmtId="38" fontId="22" fillId="0" borderId="10" xfId="0" applyNumberFormat="1" applyFont="1" applyBorder="1" applyAlignment="1">
      <alignment horizontal="center" vertical="center"/>
    </xf>
    <xf numFmtId="38" fontId="22" fillId="0" borderId="11" xfId="1" applyFont="1" applyBorder="1">
      <alignment vertical="center"/>
    </xf>
    <xf numFmtId="38" fontId="22" fillId="0" borderId="9" xfId="0" applyNumberFormat="1" applyFont="1" applyBorder="1">
      <alignment vertical="center"/>
    </xf>
    <xf numFmtId="0" fontId="22" fillId="0" borderId="9" xfId="0" applyFont="1" applyBorder="1">
      <alignment vertical="center"/>
    </xf>
    <xf numFmtId="0" fontId="23" fillId="0" borderId="17" xfId="0" applyFont="1" applyFill="1" applyBorder="1" applyAlignment="1">
      <alignment vertical="center"/>
    </xf>
    <xf numFmtId="0" fontId="23" fillId="0" borderId="17" xfId="0" applyFont="1" applyFill="1" applyBorder="1" applyAlignment="1">
      <alignment horizontal="center" vertical="center"/>
    </xf>
    <xf numFmtId="38" fontId="22" fillId="0" borderId="11" xfId="1" applyFont="1" applyBorder="1" applyAlignment="1">
      <alignment vertical="center"/>
    </xf>
    <xf numFmtId="0" fontId="22" fillId="0" borderId="10" xfId="0" applyFont="1" applyBorder="1">
      <alignment vertical="center"/>
    </xf>
    <xf numFmtId="0" fontId="18" fillId="0" borderId="10" xfId="0" applyFont="1" applyBorder="1" applyAlignment="1">
      <alignment horizontal="center" vertical="center" shrinkToFit="1"/>
    </xf>
    <xf numFmtId="38" fontId="24" fillId="0" borderId="0" xfId="1" applyFont="1" applyBorder="1" applyAlignment="1">
      <alignment horizontal="left" vertical="center"/>
    </xf>
    <xf numFmtId="0" fontId="21" fillId="0" borderId="16" xfId="0" applyFont="1" applyFill="1" applyBorder="1" applyAlignment="1">
      <alignment vertical="center"/>
    </xf>
    <xf numFmtId="0" fontId="12" fillId="0" borderId="8" xfId="0" applyFont="1" applyFill="1" applyBorder="1">
      <alignment vertical="center"/>
    </xf>
    <xf numFmtId="0" fontId="25" fillId="0" borderId="8" xfId="0" applyFont="1" applyFill="1" applyBorder="1">
      <alignment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0" xfId="0" applyFont="1" applyBorder="1" applyAlignment="1">
      <alignment vertical="center" shrinkToFit="1"/>
    </xf>
    <xf numFmtId="0" fontId="23" fillId="0" borderId="0" xfId="0" applyFont="1" applyFill="1" applyBorder="1" applyAlignment="1">
      <alignment horizontal="center" vertical="center"/>
    </xf>
    <xf numFmtId="0" fontId="11" fillId="0" borderId="0" xfId="0" applyFont="1" applyFill="1" applyBorder="1" applyAlignment="1">
      <alignment vertical="center" shrinkToFit="1"/>
    </xf>
    <xf numFmtId="0" fontId="23" fillId="0" borderId="0" xfId="0" applyFont="1" applyFill="1" applyBorder="1" applyAlignment="1">
      <alignment vertical="center"/>
    </xf>
    <xf numFmtId="0" fontId="21" fillId="0" borderId="0" xfId="0" applyFont="1" applyFill="1" applyBorder="1" applyAlignment="1">
      <alignment vertical="center"/>
    </xf>
    <xf numFmtId="0" fontId="11" fillId="0" borderId="0" xfId="0" applyFont="1" applyFill="1" applyBorder="1" applyAlignment="1">
      <alignment horizontal="center" vertical="center"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1"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horizontal="center" vertical="center" wrapText="1"/>
    </xf>
    <xf numFmtId="0" fontId="27" fillId="0" borderId="10" xfId="0" applyFont="1" applyBorder="1" applyAlignment="1">
      <alignment horizontal="justify" vertical="center" wrapText="1"/>
    </xf>
    <xf numFmtId="38" fontId="27" fillId="0" borderId="10" xfId="1" applyFont="1" applyBorder="1" applyAlignment="1">
      <alignment horizontal="right" vertical="center" wrapText="1"/>
    </xf>
    <xf numFmtId="0" fontId="27" fillId="0" borderId="7" xfId="0" applyFont="1" applyBorder="1" applyAlignment="1">
      <alignment horizontal="center" vertical="center" wrapText="1"/>
    </xf>
    <xf numFmtId="0" fontId="27" fillId="0" borderId="0" xfId="0" applyFont="1" applyBorder="1" applyAlignment="1">
      <alignment horizontal="center" vertical="center" wrapText="1"/>
    </xf>
    <xf numFmtId="3" fontId="27" fillId="0" borderId="10" xfId="0" applyNumberFormat="1" applyFont="1" applyBorder="1" applyAlignment="1">
      <alignment horizontal="right" vertical="center" wrapText="1"/>
    </xf>
    <xf numFmtId="3" fontId="10" fillId="0" borderId="10" xfId="0" applyNumberFormat="1" applyFont="1" applyBorder="1" applyAlignment="1">
      <alignment horizontal="right" vertical="center" wrapText="1"/>
    </xf>
    <xf numFmtId="0" fontId="27" fillId="0" borderId="10" xfId="0" applyFont="1" applyBorder="1" applyAlignment="1">
      <alignment horizontal="center" vertical="center" wrapText="1"/>
    </xf>
    <xf numFmtId="3" fontId="27" fillId="0" borderId="0" xfId="0" applyNumberFormat="1" applyFont="1" applyBorder="1" applyAlignment="1">
      <alignment horizontal="right" vertical="center" wrapText="1"/>
    </xf>
    <xf numFmtId="38" fontId="22" fillId="0" borderId="0" xfId="1" applyFont="1" applyBorder="1">
      <alignment vertical="center"/>
    </xf>
    <xf numFmtId="0" fontId="22" fillId="0" borderId="0"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38" fontId="17" fillId="2" borderId="1" xfId="1" applyFont="1" applyFill="1" applyBorder="1" applyAlignment="1">
      <alignment horizontal="right" vertical="center" shrinkToFit="1"/>
    </xf>
    <xf numFmtId="38" fontId="17" fillId="2" borderId="4" xfId="1" applyFont="1" applyFill="1" applyBorder="1" applyAlignment="1">
      <alignment horizontal="right" vertical="center" shrinkToFit="1"/>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NumberFormat="1" applyFont="1" applyFill="1" applyBorder="1" applyAlignment="1" applyProtection="1">
      <alignment horizontal="center" vertical="center"/>
    </xf>
    <xf numFmtId="38" fontId="9" fillId="0" borderId="2" xfId="1" applyNumberFormat="1" applyFont="1" applyFill="1" applyBorder="1" applyAlignment="1" applyProtection="1">
      <alignment horizontal="center" vertical="center"/>
    </xf>
    <xf numFmtId="38" fontId="9" fillId="0" borderId="4" xfId="1" applyNumberFormat="1" applyFont="1" applyFill="1" applyBorder="1" applyAlignment="1" applyProtection="1">
      <alignment horizontal="center" vertical="center"/>
    </xf>
    <xf numFmtId="38" fontId="9" fillId="0" borderId="1" xfId="1" applyFont="1" applyBorder="1" applyAlignment="1">
      <alignment horizontal="center" vertical="center"/>
    </xf>
    <xf numFmtId="38" fontId="9" fillId="0" borderId="4" xfId="1" applyFont="1" applyBorder="1" applyAlignment="1">
      <alignment horizontal="center" vertical="center"/>
    </xf>
    <xf numFmtId="38" fontId="9" fillId="0" borderId="4" xfId="1" applyFont="1" applyFill="1" applyBorder="1" applyAlignment="1">
      <alignment horizontal="center" vertical="center"/>
    </xf>
    <xf numFmtId="38" fontId="9" fillId="0" borderId="2" xfId="1" applyFont="1" applyBorder="1" applyAlignment="1">
      <alignment horizontal="center" vertical="center"/>
    </xf>
    <xf numFmtId="0" fontId="10" fillId="0" borderId="10" xfId="0" applyFont="1" applyBorder="1" applyAlignment="1">
      <alignment horizontal="center" vertical="center" textRotation="255"/>
    </xf>
    <xf numFmtId="0" fontId="10" fillId="2" borderId="11"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8"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3" fillId="0" borderId="11"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Fill="1" applyBorder="1" applyAlignment="1">
      <alignment horizontal="center" vertical="center" wrapText="1"/>
    </xf>
    <xf numFmtId="38" fontId="22" fillId="0" borderId="20" xfId="0" applyNumberFormat="1"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0" fillId="0" borderId="11"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2" borderId="10" xfId="0" applyFont="1" applyFill="1" applyBorder="1" applyAlignment="1">
      <alignment horizontal="center" vertical="center" shrinkToFit="1"/>
    </xf>
    <xf numFmtId="0" fontId="10" fillId="0" borderId="7" xfId="0" applyFont="1" applyBorder="1" applyAlignment="1">
      <alignment horizontal="center" vertical="center"/>
    </xf>
    <xf numFmtId="0" fontId="10" fillId="0" borderId="9" xfId="0" applyFont="1" applyBorder="1" applyAlignment="1">
      <alignment horizontal="center" vertical="center"/>
    </xf>
    <xf numFmtId="38" fontId="22" fillId="0" borderId="8" xfId="1" applyFont="1" applyBorder="1" applyAlignment="1">
      <alignment horizontal="center" vertical="center"/>
    </xf>
    <xf numFmtId="38" fontId="22" fillId="0" borderId="5" xfId="1" applyFont="1" applyBorder="1" applyAlignment="1">
      <alignment horizontal="center" vertical="center"/>
    </xf>
    <xf numFmtId="38" fontId="22" fillId="0" borderId="18" xfId="1" applyFont="1" applyBorder="1" applyAlignment="1">
      <alignment horizontal="center" vertical="center"/>
    </xf>
    <xf numFmtId="38" fontId="22" fillId="0" borderId="22" xfId="0" applyNumberFormat="1"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10" fillId="0" borderId="10" xfId="0" applyFont="1" applyBorder="1" applyAlignment="1">
      <alignment horizontal="center"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0" fillId="0" borderId="0" xfId="0" applyFont="1" applyAlignment="1">
      <alignment horizontal="center" vertical="center"/>
    </xf>
    <xf numFmtId="0" fontId="26" fillId="0" borderId="11"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7" fillId="0" borderId="0" xfId="2" applyFont="1" applyAlignment="1">
      <alignment horizontal="center" vertical="center"/>
    </xf>
    <xf numFmtId="38" fontId="15" fillId="0" borderId="0" xfId="4" applyFont="1" applyAlignment="1">
      <alignmen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38" fontId="15" fillId="0" borderId="0" xfId="4" applyFont="1" applyAlignment="1">
      <alignment horizontal="center" vertical="center"/>
    </xf>
  </cellXfs>
  <cellStyles count="5">
    <cellStyle name="桁区切り" xfId="1" builtinId="6"/>
    <cellStyle name="桁区切り 2" xfId="4"/>
    <cellStyle name="標準" xfId="0" builtinId="0"/>
    <cellStyle name="標準 2" xfId="3"/>
    <cellStyle name="標準_実績報告(様式3-1、3-2、決算書抄本）"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21</xdr:col>
      <xdr:colOff>488988</xdr:colOff>
      <xdr:row>3</xdr:row>
      <xdr:rowOff>233082</xdr:rowOff>
    </xdr:from>
    <xdr:to>
      <xdr:col>21</xdr:col>
      <xdr:colOff>498768</xdr:colOff>
      <xdr:row>32</xdr:row>
      <xdr:rowOff>96982</xdr:rowOff>
    </xdr:to>
    <xdr:cxnSp macro="">
      <xdr:nvCxnSpPr>
        <xdr:cNvPr id="2" name="直線コネクタ 1"/>
        <xdr:cNvCxnSpPr/>
      </xdr:nvCxnSpPr>
      <xdr:spPr>
        <a:xfrm>
          <a:off x="15873768" y="1177962"/>
          <a:ext cx="9780" cy="72705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6</xdr:row>
      <xdr:rowOff>96982</xdr:rowOff>
    </xdr:from>
    <xdr:to>
      <xdr:col>21</xdr:col>
      <xdr:colOff>484909</xdr:colOff>
      <xdr:row>6</xdr:row>
      <xdr:rowOff>110836</xdr:rowOff>
    </xdr:to>
    <xdr:cxnSp macro="">
      <xdr:nvCxnSpPr>
        <xdr:cNvPr id="3" name="直線コネクタ 2"/>
        <xdr:cNvCxnSpPr/>
      </xdr:nvCxnSpPr>
      <xdr:spPr>
        <a:xfrm>
          <a:off x="15350143" y="1773382"/>
          <a:ext cx="519546" cy="138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16</xdr:row>
      <xdr:rowOff>124691</xdr:rowOff>
    </xdr:from>
    <xdr:to>
      <xdr:col>21</xdr:col>
      <xdr:colOff>484909</xdr:colOff>
      <xdr:row>16</xdr:row>
      <xdr:rowOff>127462</xdr:rowOff>
    </xdr:to>
    <xdr:cxnSp macro="">
      <xdr:nvCxnSpPr>
        <xdr:cNvPr id="4" name="直線コネクタ 3"/>
        <xdr:cNvCxnSpPr/>
      </xdr:nvCxnSpPr>
      <xdr:spPr>
        <a:xfrm flipV="1">
          <a:off x="15388243" y="4300451"/>
          <a:ext cx="481446" cy="277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25</xdr:row>
      <xdr:rowOff>119842</xdr:rowOff>
    </xdr:from>
    <xdr:to>
      <xdr:col>21</xdr:col>
      <xdr:colOff>484909</xdr:colOff>
      <xdr:row>25</xdr:row>
      <xdr:rowOff>124691</xdr:rowOff>
    </xdr:to>
    <xdr:cxnSp macro="">
      <xdr:nvCxnSpPr>
        <xdr:cNvPr id="5" name="直線コネクタ 4"/>
        <xdr:cNvCxnSpPr/>
      </xdr:nvCxnSpPr>
      <xdr:spPr>
        <a:xfrm>
          <a:off x="15411103" y="6673042"/>
          <a:ext cx="458586" cy="484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13848</xdr:colOff>
      <xdr:row>32</xdr:row>
      <xdr:rowOff>96982</xdr:rowOff>
    </xdr:from>
    <xdr:to>
      <xdr:col>21</xdr:col>
      <xdr:colOff>484909</xdr:colOff>
      <xdr:row>32</xdr:row>
      <xdr:rowOff>96995</xdr:rowOff>
    </xdr:to>
    <xdr:cxnSp macro="">
      <xdr:nvCxnSpPr>
        <xdr:cNvPr id="6" name="直線コネクタ 5"/>
        <xdr:cNvCxnSpPr/>
      </xdr:nvCxnSpPr>
      <xdr:spPr>
        <a:xfrm flipV="1">
          <a:off x="7336668" y="8448502"/>
          <a:ext cx="8533021" cy="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462090</xdr:colOff>
      <xdr:row>32</xdr:row>
      <xdr:rowOff>99426</xdr:rowOff>
    </xdr:from>
    <xdr:to>
      <xdr:col>13</xdr:col>
      <xdr:colOff>463435</xdr:colOff>
      <xdr:row>34</xdr:row>
      <xdr:rowOff>28402</xdr:rowOff>
    </xdr:to>
    <xdr:cxnSp macro="">
      <xdr:nvCxnSpPr>
        <xdr:cNvPr id="7" name="直線矢印コネクタ 6"/>
        <xdr:cNvCxnSpPr/>
      </xdr:nvCxnSpPr>
      <xdr:spPr>
        <a:xfrm>
          <a:off x="9324150" y="8450946"/>
          <a:ext cx="1345" cy="59953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950520</xdr:colOff>
      <xdr:row>4</xdr:row>
      <xdr:rowOff>5542</xdr:rowOff>
    </xdr:from>
    <xdr:to>
      <xdr:col>21</xdr:col>
      <xdr:colOff>526473</xdr:colOff>
      <xdr:row>4</xdr:row>
      <xdr:rowOff>13854</xdr:rowOff>
    </xdr:to>
    <xdr:cxnSp macro="">
      <xdr:nvCxnSpPr>
        <xdr:cNvPr id="8" name="直線コネクタ 7"/>
        <xdr:cNvCxnSpPr/>
      </xdr:nvCxnSpPr>
      <xdr:spPr>
        <a:xfrm>
          <a:off x="15344700" y="1194262"/>
          <a:ext cx="566553" cy="831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511628</xdr:colOff>
      <xdr:row>49</xdr:row>
      <xdr:rowOff>80159</xdr:rowOff>
    </xdr:from>
    <xdr:to>
      <xdr:col>21</xdr:col>
      <xdr:colOff>525482</xdr:colOff>
      <xdr:row>97</xdr:row>
      <xdr:rowOff>149432</xdr:rowOff>
    </xdr:to>
    <xdr:cxnSp macro="">
      <xdr:nvCxnSpPr>
        <xdr:cNvPr id="9" name="直線コネクタ 8"/>
        <xdr:cNvCxnSpPr/>
      </xdr:nvCxnSpPr>
      <xdr:spPr>
        <a:xfrm flipH="1">
          <a:off x="15896408" y="12508379"/>
          <a:ext cx="13854" cy="89618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52</xdr:row>
      <xdr:rowOff>87085</xdr:rowOff>
    </xdr:from>
    <xdr:to>
      <xdr:col>21</xdr:col>
      <xdr:colOff>522514</xdr:colOff>
      <xdr:row>52</xdr:row>
      <xdr:rowOff>96982</xdr:rowOff>
    </xdr:to>
    <xdr:cxnSp macro="">
      <xdr:nvCxnSpPr>
        <xdr:cNvPr id="10" name="直線コネクタ 9"/>
        <xdr:cNvCxnSpPr/>
      </xdr:nvCxnSpPr>
      <xdr:spPr>
        <a:xfrm flipV="1">
          <a:off x="15350143" y="13109665"/>
          <a:ext cx="557151" cy="989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62</xdr:row>
      <xdr:rowOff>97972</xdr:rowOff>
    </xdr:from>
    <xdr:to>
      <xdr:col>21</xdr:col>
      <xdr:colOff>511629</xdr:colOff>
      <xdr:row>62</xdr:row>
      <xdr:rowOff>127462</xdr:rowOff>
    </xdr:to>
    <xdr:cxnSp macro="">
      <xdr:nvCxnSpPr>
        <xdr:cNvPr id="11" name="直線コネクタ 10"/>
        <xdr:cNvCxnSpPr/>
      </xdr:nvCxnSpPr>
      <xdr:spPr>
        <a:xfrm flipV="1">
          <a:off x="15388243" y="15223672"/>
          <a:ext cx="508166" cy="2949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70</xdr:row>
      <xdr:rowOff>108857</xdr:rowOff>
    </xdr:from>
    <xdr:to>
      <xdr:col>21</xdr:col>
      <xdr:colOff>511629</xdr:colOff>
      <xdr:row>70</xdr:row>
      <xdr:rowOff>119843</xdr:rowOff>
    </xdr:to>
    <xdr:cxnSp macro="">
      <xdr:nvCxnSpPr>
        <xdr:cNvPr id="12" name="直線コネクタ 11"/>
        <xdr:cNvCxnSpPr/>
      </xdr:nvCxnSpPr>
      <xdr:spPr>
        <a:xfrm flipV="1">
          <a:off x="15411103" y="16606157"/>
          <a:ext cx="485306" cy="1098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6024</xdr:colOff>
      <xdr:row>97</xdr:row>
      <xdr:rowOff>119743</xdr:rowOff>
    </xdr:from>
    <xdr:to>
      <xdr:col>21</xdr:col>
      <xdr:colOff>511629</xdr:colOff>
      <xdr:row>97</xdr:row>
      <xdr:rowOff>120477</xdr:rowOff>
    </xdr:to>
    <xdr:cxnSp macro="">
      <xdr:nvCxnSpPr>
        <xdr:cNvPr id="13" name="直線コネクタ 12"/>
        <xdr:cNvCxnSpPr/>
      </xdr:nvCxnSpPr>
      <xdr:spPr>
        <a:xfrm flipV="1">
          <a:off x="15390804" y="21440503"/>
          <a:ext cx="505605" cy="73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947530</xdr:colOff>
      <xdr:row>79</xdr:row>
      <xdr:rowOff>112644</xdr:rowOff>
    </xdr:from>
    <xdr:to>
      <xdr:col>21</xdr:col>
      <xdr:colOff>522514</xdr:colOff>
      <xdr:row>79</xdr:row>
      <xdr:rowOff>119742</xdr:rowOff>
    </xdr:to>
    <xdr:cxnSp macro="">
      <xdr:nvCxnSpPr>
        <xdr:cNvPr id="14" name="直線コネクタ 13"/>
        <xdr:cNvCxnSpPr/>
      </xdr:nvCxnSpPr>
      <xdr:spPr>
        <a:xfrm>
          <a:off x="15341710" y="18202524"/>
          <a:ext cx="565584" cy="709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940903</xdr:colOff>
      <xdr:row>89</xdr:row>
      <xdr:rowOff>139148</xdr:rowOff>
    </xdr:from>
    <xdr:to>
      <xdr:col>21</xdr:col>
      <xdr:colOff>500743</xdr:colOff>
      <xdr:row>89</xdr:row>
      <xdr:rowOff>141514</xdr:rowOff>
    </xdr:to>
    <xdr:cxnSp macro="">
      <xdr:nvCxnSpPr>
        <xdr:cNvPr id="15" name="直線コネクタ 14"/>
        <xdr:cNvCxnSpPr/>
      </xdr:nvCxnSpPr>
      <xdr:spPr>
        <a:xfrm>
          <a:off x="15335083" y="20019728"/>
          <a:ext cx="550440" cy="236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15241</xdr:colOff>
      <xdr:row>49</xdr:row>
      <xdr:rowOff>65315</xdr:rowOff>
    </xdr:from>
    <xdr:to>
      <xdr:col>21</xdr:col>
      <xdr:colOff>522514</xdr:colOff>
      <xdr:row>49</xdr:row>
      <xdr:rowOff>68580</xdr:rowOff>
    </xdr:to>
    <xdr:cxnSp macro="">
      <xdr:nvCxnSpPr>
        <xdr:cNvPr id="16" name="直線矢印コネクタ 15"/>
        <xdr:cNvCxnSpPr/>
      </xdr:nvCxnSpPr>
      <xdr:spPr>
        <a:xfrm flipH="1">
          <a:off x="15400021" y="12493535"/>
          <a:ext cx="507273" cy="32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44824</xdr:colOff>
      <xdr:row>3</xdr:row>
      <xdr:rowOff>45464</xdr:rowOff>
    </xdr:from>
    <xdr:to>
      <xdr:col>16</xdr:col>
      <xdr:colOff>695405</xdr:colOff>
      <xdr:row>5</xdr:row>
      <xdr:rowOff>186979</xdr:rowOff>
    </xdr:to>
    <xdr:sp macro="" textlink="">
      <xdr:nvSpPr>
        <xdr:cNvPr id="17" name="角丸四角形吹き出し 16"/>
        <xdr:cNvSpPr/>
      </xdr:nvSpPr>
      <xdr:spPr>
        <a:xfrm>
          <a:off x="5828404" y="990344"/>
          <a:ext cx="6037921" cy="629195"/>
        </a:xfrm>
        <a:prstGeom prst="wedgeRoundRectCallout">
          <a:avLst>
            <a:gd name="adj1" fmla="val -35499"/>
            <a:gd name="adj2" fmla="val 720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契約日ではなく、補助開始月は、利用開始を含む月で統一する。⇒利用開始日＝保育料発生日＝運営費補助開始日（開始月）本補助上は、慣らし保育を利用開始日にすることも可とする。</a:t>
          </a:r>
          <a:endParaRPr kumimoji="1" lang="en-US" altLang="ja-JP" sz="1050">
            <a:solidFill>
              <a:schemeClr val="tx1"/>
            </a:solidFill>
          </a:endParaRPr>
        </a:p>
      </xdr:txBody>
    </xdr:sp>
    <xdr:clientData/>
  </xdr:twoCellAnchor>
  <xdr:twoCellAnchor>
    <xdr:from>
      <xdr:col>4</xdr:col>
      <xdr:colOff>109496</xdr:colOff>
      <xdr:row>3</xdr:row>
      <xdr:rowOff>66596</xdr:rowOff>
    </xdr:from>
    <xdr:to>
      <xdr:col>9</xdr:col>
      <xdr:colOff>640</xdr:colOff>
      <xdr:row>5</xdr:row>
      <xdr:rowOff>206828</xdr:rowOff>
    </xdr:to>
    <xdr:sp macro="" textlink="">
      <xdr:nvSpPr>
        <xdr:cNvPr id="18" name="角丸四角形吹き出し 17"/>
        <xdr:cNvSpPr/>
      </xdr:nvSpPr>
      <xdr:spPr>
        <a:xfrm>
          <a:off x="2044976" y="1011476"/>
          <a:ext cx="3739244" cy="627912"/>
        </a:xfrm>
        <a:prstGeom prst="wedgeRoundRectCallout">
          <a:avLst>
            <a:gd name="adj1" fmla="val -22361"/>
            <a:gd name="adj2" fmla="val -826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実（満）年齢ではなく、クラス（学年）に基づく状況を入力する。</a:t>
          </a:r>
          <a:endParaRPr kumimoji="1" lang="en-US" altLang="ja-JP" sz="1050">
            <a:solidFill>
              <a:schemeClr val="tx1"/>
            </a:solidFill>
          </a:endParaRPr>
        </a:p>
      </xdr:txBody>
    </xdr:sp>
    <xdr:clientData/>
  </xdr:twoCellAnchor>
  <xdr:twoCellAnchor>
    <xdr:from>
      <xdr:col>11</xdr:col>
      <xdr:colOff>96166</xdr:colOff>
      <xdr:row>28</xdr:row>
      <xdr:rowOff>184667</xdr:rowOff>
    </xdr:from>
    <xdr:to>
      <xdr:col>21</xdr:col>
      <xdr:colOff>140174</xdr:colOff>
      <xdr:row>31</xdr:row>
      <xdr:rowOff>151586</xdr:rowOff>
    </xdr:to>
    <xdr:sp macro="" textlink="">
      <xdr:nvSpPr>
        <xdr:cNvPr id="19" name="角丸四角形吹き出し 18"/>
        <xdr:cNvSpPr/>
      </xdr:nvSpPr>
      <xdr:spPr>
        <a:xfrm>
          <a:off x="7418986" y="7560827"/>
          <a:ext cx="8105968" cy="698439"/>
        </a:xfrm>
        <a:prstGeom prst="wedgeRoundRectCallout">
          <a:avLst>
            <a:gd name="adj1" fmla="val -51163"/>
            <a:gd name="adj2" fmla="val 2963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原則、交付決定日より後の購入（契約）が、補助対象。交付決定した機器以外の購入は、実績報告で計上できません。</a:t>
          </a:r>
          <a:endParaRPr lang="en-US" altLang="ja-JP" sz="1050" b="0" i="0" u="none" strike="noStrike" baseline="0" smtClean="0">
            <a:solidFill>
              <a:schemeClr val="tx1"/>
            </a:solidFill>
            <a:latin typeface="+mn-lt"/>
            <a:ea typeface="+mn-ea"/>
            <a:cs typeface="+mn-cs"/>
          </a:endParaRPr>
        </a:p>
        <a:p>
          <a:r>
            <a:rPr lang="ja-JP" altLang="en-US" sz="1050" b="0" i="0" u="none" strike="noStrike" baseline="0" smtClean="0">
              <a:solidFill>
                <a:schemeClr val="tx1"/>
              </a:solidFill>
              <a:latin typeface="+mn-lt"/>
              <a:ea typeface="+mn-ea"/>
              <a:cs typeface="+mn-cs"/>
            </a:rPr>
            <a:t>例交付決定　〇〇トーク５個　実績　ポケトーク４個の場合、１個分の不使用額は返金。</a:t>
          </a:r>
        </a:p>
      </xdr:txBody>
    </xdr:sp>
    <xdr:clientData/>
  </xdr:twoCellAnchor>
  <xdr:twoCellAnchor>
    <xdr:from>
      <xdr:col>2</xdr:col>
      <xdr:colOff>268302</xdr:colOff>
      <xdr:row>22</xdr:row>
      <xdr:rowOff>66914</xdr:rowOff>
    </xdr:from>
    <xdr:to>
      <xdr:col>10</xdr:col>
      <xdr:colOff>631852</xdr:colOff>
      <xdr:row>24</xdr:row>
      <xdr:rowOff>227479</xdr:rowOff>
    </xdr:to>
    <xdr:sp macro="" textlink="">
      <xdr:nvSpPr>
        <xdr:cNvPr id="20" name="角丸四角形吹き出し 19"/>
        <xdr:cNvSpPr/>
      </xdr:nvSpPr>
      <xdr:spPr>
        <a:xfrm>
          <a:off x="984582" y="5888594"/>
          <a:ext cx="6200470" cy="648245"/>
        </a:xfrm>
        <a:prstGeom prst="wedgeRoundRectCallout">
          <a:avLst>
            <a:gd name="adj1" fmla="val 55575"/>
            <a:gd name="adj2" fmla="val 525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補助対象児童又はこの対象児童の両親にも特別な対応が必要な家庭で、対象児童が１か月以上長期欠席している場合でも、施設が両親と連絡をし、且つ特別な対応を行った場合は、算定可。</a:t>
          </a:r>
        </a:p>
      </xdr:txBody>
    </xdr:sp>
    <xdr:clientData/>
  </xdr:twoCellAnchor>
  <xdr:twoCellAnchor>
    <xdr:from>
      <xdr:col>36</xdr:col>
      <xdr:colOff>741218</xdr:colOff>
      <xdr:row>3</xdr:row>
      <xdr:rowOff>62347</xdr:rowOff>
    </xdr:from>
    <xdr:to>
      <xdr:col>37</xdr:col>
      <xdr:colOff>588818</xdr:colOff>
      <xdr:row>4</xdr:row>
      <xdr:rowOff>138547</xdr:rowOff>
    </xdr:to>
    <xdr:sp macro="" textlink="">
      <xdr:nvSpPr>
        <xdr:cNvPr id="21" name="右矢印 20"/>
        <xdr:cNvSpPr/>
      </xdr:nvSpPr>
      <xdr:spPr>
        <a:xfrm rot="19211513">
          <a:off x="28554218" y="1007227"/>
          <a:ext cx="716280" cy="320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6</xdr:row>
      <xdr:rowOff>89560</xdr:rowOff>
    </xdr:from>
    <xdr:to>
      <xdr:col>37</xdr:col>
      <xdr:colOff>713013</xdr:colOff>
      <xdr:row>7</xdr:row>
      <xdr:rowOff>155863</xdr:rowOff>
    </xdr:to>
    <xdr:sp macro="" textlink="">
      <xdr:nvSpPr>
        <xdr:cNvPr id="22" name="右矢印 21"/>
        <xdr:cNvSpPr/>
      </xdr:nvSpPr>
      <xdr:spPr>
        <a:xfrm rot="1502635">
          <a:off x="28698997" y="1765960"/>
          <a:ext cx="695696" cy="3101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xdr:row>
      <xdr:rowOff>5831</xdr:rowOff>
    </xdr:from>
    <xdr:to>
      <xdr:col>37</xdr:col>
      <xdr:colOff>363448</xdr:colOff>
      <xdr:row>13</xdr:row>
      <xdr:rowOff>17792</xdr:rowOff>
    </xdr:to>
    <xdr:sp macro="" textlink="">
      <xdr:nvSpPr>
        <xdr:cNvPr id="23" name="右矢印 22"/>
        <xdr:cNvSpPr/>
      </xdr:nvSpPr>
      <xdr:spPr>
        <a:xfrm rot="3324128">
          <a:off x="28124746" y="2541650"/>
          <a:ext cx="153596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364293</xdr:colOff>
      <xdr:row>21</xdr:row>
      <xdr:rowOff>38304</xdr:rowOff>
    </xdr:from>
    <xdr:to>
      <xdr:col>26</xdr:col>
      <xdr:colOff>722882</xdr:colOff>
      <xdr:row>32</xdr:row>
      <xdr:rowOff>316209</xdr:rowOff>
    </xdr:to>
    <xdr:sp macro="" textlink="">
      <xdr:nvSpPr>
        <xdr:cNvPr id="24" name="下矢印 23"/>
        <xdr:cNvSpPr/>
      </xdr:nvSpPr>
      <xdr:spPr>
        <a:xfrm>
          <a:off x="19490493" y="5616144"/>
          <a:ext cx="358589" cy="30515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717176</xdr:colOff>
      <xdr:row>28</xdr:row>
      <xdr:rowOff>62754</xdr:rowOff>
    </xdr:from>
    <xdr:to>
      <xdr:col>34</xdr:col>
      <xdr:colOff>134470</xdr:colOff>
      <xdr:row>31</xdr:row>
      <xdr:rowOff>170330</xdr:rowOff>
    </xdr:to>
    <xdr:sp macro="" textlink="">
      <xdr:nvSpPr>
        <xdr:cNvPr id="25" name="下矢印 24"/>
        <xdr:cNvSpPr/>
      </xdr:nvSpPr>
      <xdr:spPr>
        <a:xfrm>
          <a:off x="25924136" y="7438914"/>
          <a:ext cx="285974" cy="8390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2968</xdr:colOff>
      <xdr:row>26</xdr:row>
      <xdr:rowOff>360218</xdr:rowOff>
    </xdr:from>
    <xdr:to>
      <xdr:col>32</xdr:col>
      <xdr:colOff>706581</xdr:colOff>
      <xdr:row>28</xdr:row>
      <xdr:rowOff>69273</xdr:rowOff>
    </xdr:to>
    <xdr:sp macro="" textlink="">
      <xdr:nvSpPr>
        <xdr:cNvPr id="26" name="右矢印 25"/>
        <xdr:cNvSpPr/>
      </xdr:nvSpPr>
      <xdr:spPr>
        <a:xfrm>
          <a:off x="19997848" y="7134398"/>
          <a:ext cx="5047013" cy="3110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665020</xdr:colOff>
      <xdr:row>37</xdr:row>
      <xdr:rowOff>110836</xdr:rowOff>
    </xdr:from>
    <xdr:to>
      <xdr:col>41</xdr:col>
      <xdr:colOff>110838</xdr:colOff>
      <xdr:row>40</xdr:row>
      <xdr:rowOff>69274</xdr:rowOff>
    </xdr:to>
    <xdr:sp macro="" textlink="">
      <xdr:nvSpPr>
        <xdr:cNvPr id="27" name="上カーブ矢印 26"/>
        <xdr:cNvSpPr/>
      </xdr:nvSpPr>
      <xdr:spPr>
        <a:xfrm>
          <a:off x="22397260" y="10138756"/>
          <a:ext cx="9869978" cy="804258"/>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741218</xdr:colOff>
      <xdr:row>67</xdr:row>
      <xdr:rowOff>62347</xdr:rowOff>
    </xdr:from>
    <xdr:to>
      <xdr:col>37</xdr:col>
      <xdr:colOff>588818</xdr:colOff>
      <xdr:row>68</xdr:row>
      <xdr:rowOff>138547</xdr:rowOff>
    </xdr:to>
    <xdr:sp macro="" textlink="">
      <xdr:nvSpPr>
        <xdr:cNvPr id="28" name="右矢印 27"/>
        <xdr:cNvSpPr/>
      </xdr:nvSpPr>
      <xdr:spPr>
        <a:xfrm rot="19211513">
          <a:off x="28554218" y="16033867"/>
          <a:ext cx="716280" cy="251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70</xdr:row>
      <xdr:rowOff>89560</xdr:rowOff>
    </xdr:from>
    <xdr:to>
      <xdr:col>37</xdr:col>
      <xdr:colOff>713013</xdr:colOff>
      <xdr:row>71</xdr:row>
      <xdr:rowOff>155863</xdr:rowOff>
    </xdr:to>
    <xdr:sp macro="" textlink="">
      <xdr:nvSpPr>
        <xdr:cNvPr id="29" name="右矢印 28"/>
        <xdr:cNvSpPr/>
      </xdr:nvSpPr>
      <xdr:spPr>
        <a:xfrm rot="1502635">
          <a:off x="28698997" y="16586860"/>
          <a:ext cx="695696" cy="2339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71</xdr:row>
      <xdr:rowOff>5831</xdr:rowOff>
    </xdr:from>
    <xdr:to>
      <xdr:col>37</xdr:col>
      <xdr:colOff>363448</xdr:colOff>
      <xdr:row>77</xdr:row>
      <xdr:rowOff>17792</xdr:rowOff>
    </xdr:to>
    <xdr:sp macro="" textlink="">
      <xdr:nvSpPr>
        <xdr:cNvPr id="30" name="右矢印 29"/>
        <xdr:cNvSpPr/>
      </xdr:nvSpPr>
      <xdr:spPr>
        <a:xfrm rot="3324128">
          <a:off x="28368586" y="17042510"/>
          <a:ext cx="104828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741218</xdr:colOff>
      <xdr:row>86</xdr:row>
      <xdr:rowOff>62347</xdr:rowOff>
    </xdr:from>
    <xdr:to>
      <xdr:col>37</xdr:col>
      <xdr:colOff>588818</xdr:colOff>
      <xdr:row>87</xdr:row>
      <xdr:rowOff>138547</xdr:rowOff>
    </xdr:to>
    <xdr:sp macro="" textlink="">
      <xdr:nvSpPr>
        <xdr:cNvPr id="31" name="右矢印 30"/>
        <xdr:cNvSpPr/>
      </xdr:nvSpPr>
      <xdr:spPr>
        <a:xfrm rot="19211513">
          <a:off x="28554218" y="19417147"/>
          <a:ext cx="716280" cy="251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89</xdr:row>
      <xdr:rowOff>89560</xdr:rowOff>
    </xdr:from>
    <xdr:to>
      <xdr:col>37</xdr:col>
      <xdr:colOff>713013</xdr:colOff>
      <xdr:row>90</xdr:row>
      <xdr:rowOff>155863</xdr:rowOff>
    </xdr:to>
    <xdr:sp macro="" textlink="">
      <xdr:nvSpPr>
        <xdr:cNvPr id="32" name="右矢印 31"/>
        <xdr:cNvSpPr/>
      </xdr:nvSpPr>
      <xdr:spPr>
        <a:xfrm rot="1502635">
          <a:off x="28698997" y="19970140"/>
          <a:ext cx="695696" cy="2339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90</xdr:row>
      <xdr:rowOff>5831</xdr:rowOff>
    </xdr:from>
    <xdr:to>
      <xdr:col>37</xdr:col>
      <xdr:colOff>363448</xdr:colOff>
      <xdr:row>96</xdr:row>
      <xdr:rowOff>17792</xdr:rowOff>
    </xdr:to>
    <xdr:sp macro="" textlink="">
      <xdr:nvSpPr>
        <xdr:cNvPr id="33" name="右矢印 32"/>
        <xdr:cNvSpPr/>
      </xdr:nvSpPr>
      <xdr:spPr>
        <a:xfrm rot="3324128">
          <a:off x="28372396" y="20421980"/>
          <a:ext cx="104066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446314</xdr:colOff>
          <xdr:row>36</xdr:row>
          <xdr:rowOff>59428</xdr:rowOff>
        </xdr:from>
        <xdr:to>
          <xdr:col>20</xdr:col>
          <xdr:colOff>737259</xdr:colOff>
          <xdr:row>41</xdr:row>
          <xdr:rowOff>113733</xdr:rowOff>
        </xdr:to>
        <xdr:pic>
          <xdr:nvPicPr>
            <xdr:cNvPr id="34" name="図 33"/>
            <xdr:cNvPicPr>
              <a:picLocks noChangeAspect="1" noChangeArrowheads="1"/>
              <a:extLst>
                <a:ext uri="{84589F7E-364E-4C9E-8A38-B11213B215E9}">
                  <a14:cameraTool cellRange="$AB$33:$AI$37" spid="_x0000_s18445"/>
                </a:ext>
              </a:extLst>
            </xdr:cNvPicPr>
          </xdr:nvPicPr>
          <xdr:blipFill>
            <a:blip xmlns:r="http://schemas.openxmlformats.org/officeDocument/2006/relationships" r:embed="rId1"/>
            <a:srcRect/>
            <a:stretch>
              <a:fillRect/>
            </a:stretch>
          </xdr:blipFill>
          <xdr:spPr bwMode="auto">
            <a:xfrm>
              <a:off x="9329057" y="9671514"/>
              <a:ext cx="5842659" cy="141501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488988</xdr:colOff>
      <xdr:row>3</xdr:row>
      <xdr:rowOff>233082</xdr:rowOff>
    </xdr:from>
    <xdr:to>
      <xdr:col>21</xdr:col>
      <xdr:colOff>498768</xdr:colOff>
      <xdr:row>32</xdr:row>
      <xdr:rowOff>96982</xdr:rowOff>
    </xdr:to>
    <xdr:cxnSp macro="">
      <xdr:nvCxnSpPr>
        <xdr:cNvPr id="2" name="直線コネクタ 1"/>
        <xdr:cNvCxnSpPr/>
      </xdr:nvCxnSpPr>
      <xdr:spPr>
        <a:xfrm>
          <a:off x="15873768" y="1177962"/>
          <a:ext cx="9780" cy="72705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6</xdr:row>
      <xdr:rowOff>96982</xdr:rowOff>
    </xdr:from>
    <xdr:to>
      <xdr:col>21</xdr:col>
      <xdr:colOff>484909</xdr:colOff>
      <xdr:row>6</xdr:row>
      <xdr:rowOff>110836</xdr:rowOff>
    </xdr:to>
    <xdr:cxnSp macro="">
      <xdr:nvCxnSpPr>
        <xdr:cNvPr id="3" name="直線コネクタ 2"/>
        <xdr:cNvCxnSpPr/>
      </xdr:nvCxnSpPr>
      <xdr:spPr>
        <a:xfrm>
          <a:off x="15350143" y="1773382"/>
          <a:ext cx="519546" cy="138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16</xdr:row>
      <xdr:rowOff>124691</xdr:rowOff>
    </xdr:from>
    <xdr:to>
      <xdr:col>21</xdr:col>
      <xdr:colOff>484909</xdr:colOff>
      <xdr:row>16</xdr:row>
      <xdr:rowOff>127462</xdr:rowOff>
    </xdr:to>
    <xdr:cxnSp macro="">
      <xdr:nvCxnSpPr>
        <xdr:cNvPr id="4" name="直線コネクタ 3"/>
        <xdr:cNvCxnSpPr/>
      </xdr:nvCxnSpPr>
      <xdr:spPr>
        <a:xfrm flipV="1">
          <a:off x="15388243" y="4300451"/>
          <a:ext cx="481446" cy="277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25</xdr:row>
      <xdr:rowOff>119842</xdr:rowOff>
    </xdr:from>
    <xdr:to>
      <xdr:col>21</xdr:col>
      <xdr:colOff>484909</xdr:colOff>
      <xdr:row>25</xdr:row>
      <xdr:rowOff>124691</xdr:rowOff>
    </xdr:to>
    <xdr:cxnSp macro="">
      <xdr:nvCxnSpPr>
        <xdr:cNvPr id="5" name="直線コネクタ 4"/>
        <xdr:cNvCxnSpPr/>
      </xdr:nvCxnSpPr>
      <xdr:spPr>
        <a:xfrm>
          <a:off x="15411103" y="6673042"/>
          <a:ext cx="458586" cy="484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13848</xdr:colOff>
      <xdr:row>32</xdr:row>
      <xdr:rowOff>96982</xdr:rowOff>
    </xdr:from>
    <xdr:to>
      <xdr:col>21</xdr:col>
      <xdr:colOff>484909</xdr:colOff>
      <xdr:row>32</xdr:row>
      <xdr:rowOff>96995</xdr:rowOff>
    </xdr:to>
    <xdr:cxnSp macro="">
      <xdr:nvCxnSpPr>
        <xdr:cNvPr id="6" name="直線コネクタ 5"/>
        <xdr:cNvCxnSpPr/>
      </xdr:nvCxnSpPr>
      <xdr:spPr>
        <a:xfrm flipV="1">
          <a:off x="7336668" y="8448502"/>
          <a:ext cx="8533021" cy="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462090</xdr:colOff>
      <xdr:row>32</xdr:row>
      <xdr:rowOff>99426</xdr:rowOff>
    </xdr:from>
    <xdr:to>
      <xdr:col>13</xdr:col>
      <xdr:colOff>463435</xdr:colOff>
      <xdr:row>34</xdr:row>
      <xdr:rowOff>28402</xdr:rowOff>
    </xdr:to>
    <xdr:cxnSp macro="">
      <xdr:nvCxnSpPr>
        <xdr:cNvPr id="7" name="直線矢印コネクタ 6"/>
        <xdr:cNvCxnSpPr/>
      </xdr:nvCxnSpPr>
      <xdr:spPr>
        <a:xfrm>
          <a:off x="9324150" y="8450946"/>
          <a:ext cx="1345" cy="59953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950520</xdr:colOff>
      <xdr:row>4</xdr:row>
      <xdr:rowOff>5542</xdr:rowOff>
    </xdr:from>
    <xdr:to>
      <xdr:col>21</xdr:col>
      <xdr:colOff>526473</xdr:colOff>
      <xdr:row>4</xdr:row>
      <xdr:rowOff>13854</xdr:rowOff>
    </xdr:to>
    <xdr:cxnSp macro="">
      <xdr:nvCxnSpPr>
        <xdr:cNvPr id="8" name="直線コネクタ 7"/>
        <xdr:cNvCxnSpPr/>
      </xdr:nvCxnSpPr>
      <xdr:spPr>
        <a:xfrm>
          <a:off x="15344700" y="1194262"/>
          <a:ext cx="566553" cy="831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511628</xdr:colOff>
      <xdr:row>49</xdr:row>
      <xdr:rowOff>80159</xdr:rowOff>
    </xdr:from>
    <xdr:to>
      <xdr:col>21</xdr:col>
      <xdr:colOff>525482</xdr:colOff>
      <xdr:row>97</xdr:row>
      <xdr:rowOff>149432</xdr:rowOff>
    </xdr:to>
    <xdr:cxnSp macro="">
      <xdr:nvCxnSpPr>
        <xdr:cNvPr id="9" name="直線コネクタ 8"/>
        <xdr:cNvCxnSpPr/>
      </xdr:nvCxnSpPr>
      <xdr:spPr>
        <a:xfrm flipH="1">
          <a:off x="15896408" y="12508379"/>
          <a:ext cx="13854" cy="89618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52</xdr:row>
      <xdr:rowOff>87085</xdr:rowOff>
    </xdr:from>
    <xdr:to>
      <xdr:col>21</xdr:col>
      <xdr:colOff>522514</xdr:colOff>
      <xdr:row>52</xdr:row>
      <xdr:rowOff>96982</xdr:rowOff>
    </xdr:to>
    <xdr:cxnSp macro="">
      <xdr:nvCxnSpPr>
        <xdr:cNvPr id="10" name="直線コネクタ 9"/>
        <xdr:cNvCxnSpPr/>
      </xdr:nvCxnSpPr>
      <xdr:spPr>
        <a:xfrm flipV="1">
          <a:off x="15350143" y="13109665"/>
          <a:ext cx="557151" cy="989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62</xdr:row>
      <xdr:rowOff>97972</xdr:rowOff>
    </xdr:from>
    <xdr:to>
      <xdr:col>21</xdr:col>
      <xdr:colOff>511629</xdr:colOff>
      <xdr:row>62</xdr:row>
      <xdr:rowOff>127462</xdr:rowOff>
    </xdr:to>
    <xdr:cxnSp macro="">
      <xdr:nvCxnSpPr>
        <xdr:cNvPr id="11" name="直線コネクタ 10"/>
        <xdr:cNvCxnSpPr/>
      </xdr:nvCxnSpPr>
      <xdr:spPr>
        <a:xfrm flipV="1">
          <a:off x="15388243" y="15223672"/>
          <a:ext cx="508166" cy="2949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70</xdr:row>
      <xdr:rowOff>108857</xdr:rowOff>
    </xdr:from>
    <xdr:to>
      <xdr:col>21</xdr:col>
      <xdr:colOff>511629</xdr:colOff>
      <xdr:row>70</xdr:row>
      <xdr:rowOff>119843</xdr:rowOff>
    </xdr:to>
    <xdr:cxnSp macro="">
      <xdr:nvCxnSpPr>
        <xdr:cNvPr id="12" name="直線コネクタ 11"/>
        <xdr:cNvCxnSpPr/>
      </xdr:nvCxnSpPr>
      <xdr:spPr>
        <a:xfrm flipV="1">
          <a:off x="15411103" y="16606157"/>
          <a:ext cx="485306" cy="1098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6024</xdr:colOff>
      <xdr:row>97</xdr:row>
      <xdr:rowOff>119743</xdr:rowOff>
    </xdr:from>
    <xdr:to>
      <xdr:col>21</xdr:col>
      <xdr:colOff>511629</xdr:colOff>
      <xdr:row>97</xdr:row>
      <xdr:rowOff>120477</xdr:rowOff>
    </xdr:to>
    <xdr:cxnSp macro="">
      <xdr:nvCxnSpPr>
        <xdr:cNvPr id="13" name="直線コネクタ 12"/>
        <xdr:cNvCxnSpPr/>
      </xdr:nvCxnSpPr>
      <xdr:spPr>
        <a:xfrm flipV="1">
          <a:off x="15390804" y="21440503"/>
          <a:ext cx="505605" cy="73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947530</xdr:colOff>
      <xdr:row>79</xdr:row>
      <xdr:rowOff>112644</xdr:rowOff>
    </xdr:from>
    <xdr:to>
      <xdr:col>21</xdr:col>
      <xdr:colOff>522514</xdr:colOff>
      <xdr:row>79</xdr:row>
      <xdr:rowOff>119742</xdr:rowOff>
    </xdr:to>
    <xdr:cxnSp macro="">
      <xdr:nvCxnSpPr>
        <xdr:cNvPr id="14" name="直線コネクタ 13"/>
        <xdr:cNvCxnSpPr/>
      </xdr:nvCxnSpPr>
      <xdr:spPr>
        <a:xfrm>
          <a:off x="15341710" y="18202524"/>
          <a:ext cx="565584" cy="709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940903</xdr:colOff>
      <xdr:row>89</xdr:row>
      <xdr:rowOff>139148</xdr:rowOff>
    </xdr:from>
    <xdr:to>
      <xdr:col>21</xdr:col>
      <xdr:colOff>500743</xdr:colOff>
      <xdr:row>89</xdr:row>
      <xdr:rowOff>141514</xdr:rowOff>
    </xdr:to>
    <xdr:cxnSp macro="">
      <xdr:nvCxnSpPr>
        <xdr:cNvPr id="15" name="直線コネクタ 14"/>
        <xdr:cNvCxnSpPr/>
      </xdr:nvCxnSpPr>
      <xdr:spPr>
        <a:xfrm>
          <a:off x="15335083" y="20019728"/>
          <a:ext cx="550440" cy="236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15241</xdr:colOff>
      <xdr:row>49</xdr:row>
      <xdr:rowOff>65315</xdr:rowOff>
    </xdr:from>
    <xdr:to>
      <xdr:col>21</xdr:col>
      <xdr:colOff>522514</xdr:colOff>
      <xdr:row>49</xdr:row>
      <xdr:rowOff>68580</xdr:rowOff>
    </xdr:to>
    <xdr:cxnSp macro="">
      <xdr:nvCxnSpPr>
        <xdr:cNvPr id="16" name="直線矢印コネクタ 15"/>
        <xdr:cNvCxnSpPr/>
      </xdr:nvCxnSpPr>
      <xdr:spPr>
        <a:xfrm flipH="1">
          <a:off x="15400021" y="12493535"/>
          <a:ext cx="507273" cy="32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44824</xdr:colOff>
      <xdr:row>3</xdr:row>
      <xdr:rowOff>45464</xdr:rowOff>
    </xdr:from>
    <xdr:to>
      <xdr:col>16</xdr:col>
      <xdr:colOff>695405</xdr:colOff>
      <xdr:row>5</xdr:row>
      <xdr:rowOff>186979</xdr:rowOff>
    </xdr:to>
    <xdr:sp macro="" textlink="">
      <xdr:nvSpPr>
        <xdr:cNvPr id="17" name="角丸四角形吹き出し 16"/>
        <xdr:cNvSpPr/>
      </xdr:nvSpPr>
      <xdr:spPr>
        <a:xfrm>
          <a:off x="5828404" y="990344"/>
          <a:ext cx="6037921" cy="629195"/>
        </a:xfrm>
        <a:prstGeom prst="wedgeRoundRectCallout">
          <a:avLst>
            <a:gd name="adj1" fmla="val -35499"/>
            <a:gd name="adj2" fmla="val 720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契約日ではなく、補助開始月は、利用開始を含む月で統一する。⇒利用開始日＝保育料発生日＝運営費補助開始日（開始月）本補助上は、慣らし保育を利用開始日にすることも可とする。</a:t>
          </a:r>
          <a:endParaRPr kumimoji="1" lang="en-US" altLang="ja-JP" sz="1050">
            <a:solidFill>
              <a:schemeClr val="tx1"/>
            </a:solidFill>
          </a:endParaRPr>
        </a:p>
      </xdr:txBody>
    </xdr:sp>
    <xdr:clientData/>
  </xdr:twoCellAnchor>
  <xdr:twoCellAnchor>
    <xdr:from>
      <xdr:col>4</xdr:col>
      <xdr:colOff>109496</xdr:colOff>
      <xdr:row>3</xdr:row>
      <xdr:rowOff>66596</xdr:rowOff>
    </xdr:from>
    <xdr:to>
      <xdr:col>9</xdr:col>
      <xdr:colOff>640</xdr:colOff>
      <xdr:row>5</xdr:row>
      <xdr:rowOff>206828</xdr:rowOff>
    </xdr:to>
    <xdr:sp macro="" textlink="">
      <xdr:nvSpPr>
        <xdr:cNvPr id="18" name="角丸四角形吹き出し 17"/>
        <xdr:cNvSpPr/>
      </xdr:nvSpPr>
      <xdr:spPr>
        <a:xfrm>
          <a:off x="2044976" y="1011476"/>
          <a:ext cx="3739244" cy="627912"/>
        </a:xfrm>
        <a:prstGeom prst="wedgeRoundRectCallout">
          <a:avLst>
            <a:gd name="adj1" fmla="val -22361"/>
            <a:gd name="adj2" fmla="val -826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実（満）年齢ではなく、クラス（学年）に基づく状況を入力する。</a:t>
          </a:r>
          <a:endParaRPr kumimoji="1" lang="en-US" altLang="ja-JP" sz="1050">
            <a:solidFill>
              <a:schemeClr val="tx1"/>
            </a:solidFill>
          </a:endParaRPr>
        </a:p>
      </xdr:txBody>
    </xdr:sp>
    <xdr:clientData/>
  </xdr:twoCellAnchor>
  <xdr:twoCellAnchor>
    <xdr:from>
      <xdr:col>11</xdr:col>
      <xdr:colOff>96166</xdr:colOff>
      <xdr:row>28</xdr:row>
      <xdr:rowOff>184667</xdr:rowOff>
    </xdr:from>
    <xdr:to>
      <xdr:col>21</xdr:col>
      <xdr:colOff>140174</xdr:colOff>
      <xdr:row>31</xdr:row>
      <xdr:rowOff>151586</xdr:rowOff>
    </xdr:to>
    <xdr:sp macro="" textlink="">
      <xdr:nvSpPr>
        <xdr:cNvPr id="19" name="角丸四角形吹き出し 18"/>
        <xdr:cNvSpPr/>
      </xdr:nvSpPr>
      <xdr:spPr>
        <a:xfrm>
          <a:off x="7418986" y="7560827"/>
          <a:ext cx="8105968" cy="698439"/>
        </a:xfrm>
        <a:prstGeom prst="wedgeRoundRectCallout">
          <a:avLst>
            <a:gd name="adj1" fmla="val -51163"/>
            <a:gd name="adj2" fmla="val 2963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原則、交付決定日より後の購入（契約）が、補助対象。交付決定した機器以外の購入は、実績報告で計上できません。</a:t>
          </a:r>
          <a:endParaRPr lang="en-US" altLang="ja-JP" sz="1050" b="0" i="0" u="none" strike="noStrike" baseline="0" smtClean="0">
            <a:solidFill>
              <a:schemeClr val="tx1"/>
            </a:solidFill>
            <a:latin typeface="+mn-lt"/>
            <a:ea typeface="+mn-ea"/>
            <a:cs typeface="+mn-cs"/>
          </a:endParaRPr>
        </a:p>
        <a:p>
          <a:r>
            <a:rPr lang="ja-JP" altLang="en-US" sz="1050" b="0" i="0" u="none" strike="noStrike" baseline="0" smtClean="0">
              <a:solidFill>
                <a:schemeClr val="tx1"/>
              </a:solidFill>
              <a:latin typeface="+mn-lt"/>
              <a:ea typeface="+mn-ea"/>
              <a:cs typeface="+mn-cs"/>
            </a:rPr>
            <a:t>例交付決定　〇〇トーク５個　実績　ポケトーク４個の場合、１個分の不使用額は返金。</a:t>
          </a:r>
        </a:p>
      </xdr:txBody>
    </xdr:sp>
    <xdr:clientData/>
  </xdr:twoCellAnchor>
  <xdr:twoCellAnchor>
    <xdr:from>
      <xdr:col>2</xdr:col>
      <xdr:colOff>268302</xdr:colOff>
      <xdr:row>22</xdr:row>
      <xdr:rowOff>66914</xdr:rowOff>
    </xdr:from>
    <xdr:to>
      <xdr:col>10</xdr:col>
      <xdr:colOff>631852</xdr:colOff>
      <xdr:row>24</xdr:row>
      <xdr:rowOff>227479</xdr:rowOff>
    </xdr:to>
    <xdr:sp macro="" textlink="">
      <xdr:nvSpPr>
        <xdr:cNvPr id="20" name="角丸四角形吹き出し 19"/>
        <xdr:cNvSpPr/>
      </xdr:nvSpPr>
      <xdr:spPr>
        <a:xfrm>
          <a:off x="984582" y="5888594"/>
          <a:ext cx="6200470" cy="648245"/>
        </a:xfrm>
        <a:prstGeom prst="wedgeRoundRectCallout">
          <a:avLst>
            <a:gd name="adj1" fmla="val 55575"/>
            <a:gd name="adj2" fmla="val 525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補助対象児童又はこの対象児童の両親にも特別な対応が必要な家庭で、対象児童が１か月以上長期欠席している場合でも、施設が両親と連絡をし、且つ特別な対応を行った場合は、算定可。</a:t>
          </a:r>
        </a:p>
      </xdr:txBody>
    </xdr:sp>
    <xdr:clientData/>
  </xdr:twoCellAnchor>
  <xdr:twoCellAnchor>
    <xdr:from>
      <xdr:col>36</xdr:col>
      <xdr:colOff>741218</xdr:colOff>
      <xdr:row>3</xdr:row>
      <xdr:rowOff>62347</xdr:rowOff>
    </xdr:from>
    <xdr:to>
      <xdr:col>37</xdr:col>
      <xdr:colOff>588818</xdr:colOff>
      <xdr:row>4</xdr:row>
      <xdr:rowOff>138547</xdr:rowOff>
    </xdr:to>
    <xdr:sp macro="" textlink="">
      <xdr:nvSpPr>
        <xdr:cNvPr id="21" name="右矢印 20"/>
        <xdr:cNvSpPr/>
      </xdr:nvSpPr>
      <xdr:spPr>
        <a:xfrm rot="19211513">
          <a:off x="28554218" y="1007227"/>
          <a:ext cx="716280" cy="320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6</xdr:row>
      <xdr:rowOff>89560</xdr:rowOff>
    </xdr:from>
    <xdr:to>
      <xdr:col>37</xdr:col>
      <xdr:colOff>713013</xdr:colOff>
      <xdr:row>7</xdr:row>
      <xdr:rowOff>155863</xdr:rowOff>
    </xdr:to>
    <xdr:sp macro="" textlink="">
      <xdr:nvSpPr>
        <xdr:cNvPr id="22" name="右矢印 21"/>
        <xdr:cNvSpPr/>
      </xdr:nvSpPr>
      <xdr:spPr>
        <a:xfrm rot="1502635">
          <a:off x="28698997" y="1765960"/>
          <a:ext cx="695696" cy="3101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xdr:row>
      <xdr:rowOff>5831</xdr:rowOff>
    </xdr:from>
    <xdr:to>
      <xdr:col>37</xdr:col>
      <xdr:colOff>363448</xdr:colOff>
      <xdr:row>13</xdr:row>
      <xdr:rowOff>17792</xdr:rowOff>
    </xdr:to>
    <xdr:sp macro="" textlink="">
      <xdr:nvSpPr>
        <xdr:cNvPr id="23" name="右矢印 22"/>
        <xdr:cNvSpPr/>
      </xdr:nvSpPr>
      <xdr:spPr>
        <a:xfrm rot="3324128">
          <a:off x="28124746" y="2541650"/>
          <a:ext cx="153596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364293</xdr:colOff>
      <xdr:row>21</xdr:row>
      <xdr:rowOff>38304</xdr:rowOff>
    </xdr:from>
    <xdr:to>
      <xdr:col>26</xdr:col>
      <xdr:colOff>722882</xdr:colOff>
      <xdr:row>32</xdr:row>
      <xdr:rowOff>316209</xdr:rowOff>
    </xdr:to>
    <xdr:sp macro="" textlink="">
      <xdr:nvSpPr>
        <xdr:cNvPr id="24" name="下矢印 23"/>
        <xdr:cNvSpPr/>
      </xdr:nvSpPr>
      <xdr:spPr>
        <a:xfrm>
          <a:off x="19490493" y="5616144"/>
          <a:ext cx="358589" cy="30515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717176</xdr:colOff>
      <xdr:row>28</xdr:row>
      <xdr:rowOff>62754</xdr:rowOff>
    </xdr:from>
    <xdr:to>
      <xdr:col>34</xdr:col>
      <xdr:colOff>134470</xdr:colOff>
      <xdr:row>31</xdr:row>
      <xdr:rowOff>170330</xdr:rowOff>
    </xdr:to>
    <xdr:sp macro="" textlink="">
      <xdr:nvSpPr>
        <xdr:cNvPr id="25" name="下矢印 24"/>
        <xdr:cNvSpPr/>
      </xdr:nvSpPr>
      <xdr:spPr>
        <a:xfrm>
          <a:off x="25924136" y="7438914"/>
          <a:ext cx="285974" cy="8390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2968</xdr:colOff>
      <xdr:row>26</xdr:row>
      <xdr:rowOff>360218</xdr:rowOff>
    </xdr:from>
    <xdr:to>
      <xdr:col>32</xdr:col>
      <xdr:colOff>706581</xdr:colOff>
      <xdr:row>28</xdr:row>
      <xdr:rowOff>69273</xdr:rowOff>
    </xdr:to>
    <xdr:sp macro="" textlink="">
      <xdr:nvSpPr>
        <xdr:cNvPr id="26" name="右矢印 25"/>
        <xdr:cNvSpPr/>
      </xdr:nvSpPr>
      <xdr:spPr>
        <a:xfrm>
          <a:off x="19997848" y="7134398"/>
          <a:ext cx="5047013" cy="3110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665020</xdr:colOff>
      <xdr:row>37</xdr:row>
      <xdr:rowOff>110836</xdr:rowOff>
    </xdr:from>
    <xdr:to>
      <xdr:col>41</xdr:col>
      <xdr:colOff>110838</xdr:colOff>
      <xdr:row>40</xdr:row>
      <xdr:rowOff>69274</xdr:rowOff>
    </xdr:to>
    <xdr:sp macro="" textlink="">
      <xdr:nvSpPr>
        <xdr:cNvPr id="27" name="上カーブ矢印 26"/>
        <xdr:cNvSpPr/>
      </xdr:nvSpPr>
      <xdr:spPr>
        <a:xfrm>
          <a:off x="22397260" y="10138756"/>
          <a:ext cx="9869978" cy="804258"/>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741218</xdr:colOff>
      <xdr:row>67</xdr:row>
      <xdr:rowOff>62347</xdr:rowOff>
    </xdr:from>
    <xdr:to>
      <xdr:col>37</xdr:col>
      <xdr:colOff>588818</xdr:colOff>
      <xdr:row>68</xdr:row>
      <xdr:rowOff>138547</xdr:rowOff>
    </xdr:to>
    <xdr:sp macro="" textlink="">
      <xdr:nvSpPr>
        <xdr:cNvPr id="28" name="右矢印 27"/>
        <xdr:cNvSpPr/>
      </xdr:nvSpPr>
      <xdr:spPr>
        <a:xfrm rot="19211513">
          <a:off x="28554218" y="16033867"/>
          <a:ext cx="716280" cy="251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70</xdr:row>
      <xdr:rowOff>89560</xdr:rowOff>
    </xdr:from>
    <xdr:to>
      <xdr:col>37</xdr:col>
      <xdr:colOff>713013</xdr:colOff>
      <xdr:row>71</xdr:row>
      <xdr:rowOff>155863</xdr:rowOff>
    </xdr:to>
    <xdr:sp macro="" textlink="">
      <xdr:nvSpPr>
        <xdr:cNvPr id="29" name="右矢印 28"/>
        <xdr:cNvSpPr/>
      </xdr:nvSpPr>
      <xdr:spPr>
        <a:xfrm rot="1502635">
          <a:off x="28698997" y="16586860"/>
          <a:ext cx="695696" cy="2339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71</xdr:row>
      <xdr:rowOff>5831</xdr:rowOff>
    </xdr:from>
    <xdr:to>
      <xdr:col>37</xdr:col>
      <xdr:colOff>363448</xdr:colOff>
      <xdr:row>77</xdr:row>
      <xdr:rowOff>17792</xdr:rowOff>
    </xdr:to>
    <xdr:sp macro="" textlink="">
      <xdr:nvSpPr>
        <xdr:cNvPr id="30" name="右矢印 29"/>
        <xdr:cNvSpPr/>
      </xdr:nvSpPr>
      <xdr:spPr>
        <a:xfrm rot="3324128">
          <a:off x="28368586" y="17042510"/>
          <a:ext cx="104828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741218</xdr:colOff>
      <xdr:row>86</xdr:row>
      <xdr:rowOff>62347</xdr:rowOff>
    </xdr:from>
    <xdr:to>
      <xdr:col>37</xdr:col>
      <xdr:colOff>588818</xdr:colOff>
      <xdr:row>87</xdr:row>
      <xdr:rowOff>138547</xdr:rowOff>
    </xdr:to>
    <xdr:sp macro="" textlink="">
      <xdr:nvSpPr>
        <xdr:cNvPr id="31" name="右矢印 30"/>
        <xdr:cNvSpPr/>
      </xdr:nvSpPr>
      <xdr:spPr>
        <a:xfrm rot="19211513">
          <a:off x="28554218" y="19417147"/>
          <a:ext cx="716280" cy="251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89</xdr:row>
      <xdr:rowOff>89560</xdr:rowOff>
    </xdr:from>
    <xdr:to>
      <xdr:col>37</xdr:col>
      <xdr:colOff>713013</xdr:colOff>
      <xdr:row>90</xdr:row>
      <xdr:rowOff>155863</xdr:rowOff>
    </xdr:to>
    <xdr:sp macro="" textlink="">
      <xdr:nvSpPr>
        <xdr:cNvPr id="32" name="右矢印 31"/>
        <xdr:cNvSpPr/>
      </xdr:nvSpPr>
      <xdr:spPr>
        <a:xfrm rot="1502635">
          <a:off x="28698997" y="19970140"/>
          <a:ext cx="695696" cy="2339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90</xdr:row>
      <xdr:rowOff>5831</xdr:rowOff>
    </xdr:from>
    <xdr:to>
      <xdr:col>37</xdr:col>
      <xdr:colOff>363448</xdr:colOff>
      <xdr:row>96</xdr:row>
      <xdr:rowOff>17792</xdr:rowOff>
    </xdr:to>
    <xdr:sp macro="" textlink="">
      <xdr:nvSpPr>
        <xdr:cNvPr id="33" name="右矢印 32"/>
        <xdr:cNvSpPr/>
      </xdr:nvSpPr>
      <xdr:spPr>
        <a:xfrm rot="3324128">
          <a:off x="28372396" y="20421980"/>
          <a:ext cx="1040661"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380999</xdr:colOff>
          <xdr:row>36</xdr:row>
          <xdr:rowOff>48543</xdr:rowOff>
        </xdr:from>
        <xdr:to>
          <xdr:col>20</xdr:col>
          <xdr:colOff>544285</xdr:colOff>
          <xdr:row>41</xdr:row>
          <xdr:rowOff>71931</xdr:rowOff>
        </xdr:to>
        <xdr:pic>
          <xdr:nvPicPr>
            <xdr:cNvPr id="34" name="図 33"/>
            <xdr:cNvPicPr>
              <a:picLocks noChangeAspect="1" noChangeArrowheads="1"/>
              <a:extLst>
                <a:ext uri="{84589F7E-364E-4C9E-8A38-B11213B215E9}">
                  <a14:cameraTool cellRange="$AB$33:$AI$37" spid="_x0000_s19468"/>
                </a:ext>
              </a:extLst>
            </xdr:cNvPicPr>
          </xdr:nvPicPr>
          <xdr:blipFill>
            <a:blip xmlns:r="http://schemas.openxmlformats.org/officeDocument/2006/relationships" r:embed="rId1"/>
            <a:srcRect/>
            <a:stretch>
              <a:fillRect/>
            </a:stretch>
          </xdr:blipFill>
          <xdr:spPr bwMode="auto">
            <a:xfrm>
              <a:off x="9263742" y="9660629"/>
              <a:ext cx="5715000" cy="138410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488988</xdr:colOff>
      <xdr:row>3</xdr:row>
      <xdr:rowOff>233082</xdr:rowOff>
    </xdr:from>
    <xdr:to>
      <xdr:col>21</xdr:col>
      <xdr:colOff>498768</xdr:colOff>
      <xdr:row>32</xdr:row>
      <xdr:rowOff>96982</xdr:rowOff>
    </xdr:to>
    <xdr:cxnSp macro="">
      <xdr:nvCxnSpPr>
        <xdr:cNvPr id="3" name="直線コネクタ 2"/>
        <xdr:cNvCxnSpPr/>
      </xdr:nvCxnSpPr>
      <xdr:spPr>
        <a:xfrm>
          <a:off x="15950661" y="1175191"/>
          <a:ext cx="9780" cy="73869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6</xdr:row>
      <xdr:rowOff>96982</xdr:rowOff>
    </xdr:from>
    <xdr:to>
      <xdr:col>21</xdr:col>
      <xdr:colOff>484909</xdr:colOff>
      <xdr:row>6</xdr:row>
      <xdr:rowOff>110836</xdr:rowOff>
    </xdr:to>
    <xdr:cxnSp macro="">
      <xdr:nvCxnSpPr>
        <xdr:cNvPr id="4" name="直線コネクタ 3"/>
        <xdr:cNvCxnSpPr/>
      </xdr:nvCxnSpPr>
      <xdr:spPr>
        <a:xfrm>
          <a:off x="15447818" y="1787237"/>
          <a:ext cx="526473" cy="138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16</xdr:row>
      <xdr:rowOff>124691</xdr:rowOff>
    </xdr:from>
    <xdr:to>
      <xdr:col>21</xdr:col>
      <xdr:colOff>484909</xdr:colOff>
      <xdr:row>16</xdr:row>
      <xdr:rowOff>127462</xdr:rowOff>
    </xdr:to>
    <xdr:cxnSp macro="">
      <xdr:nvCxnSpPr>
        <xdr:cNvPr id="5" name="直線コネクタ 4"/>
        <xdr:cNvCxnSpPr/>
      </xdr:nvCxnSpPr>
      <xdr:spPr>
        <a:xfrm flipV="1">
          <a:off x="15492845" y="4350327"/>
          <a:ext cx="481446" cy="277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25</xdr:row>
      <xdr:rowOff>119842</xdr:rowOff>
    </xdr:from>
    <xdr:to>
      <xdr:col>21</xdr:col>
      <xdr:colOff>484909</xdr:colOff>
      <xdr:row>25</xdr:row>
      <xdr:rowOff>124691</xdr:rowOff>
    </xdr:to>
    <xdr:cxnSp macro="">
      <xdr:nvCxnSpPr>
        <xdr:cNvPr id="6" name="直線コネクタ 5"/>
        <xdr:cNvCxnSpPr/>
      </xdr:nvCxnSpPr>
      <xdr:spPr>
        <a:xfrm>
          <a:off x="15515705" y="6756169"/>
          <a:ext cx="458586" cy="484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13848</xdr:colOff>
      <xdr:row>32</xdr:row>
      <xdr:rowOff>96982</xdr:rowOff>
    </xdr:from>
    <xdr:to>
      <xdr:col>21</xdr:col>
      <xdr:colOff>484909</xdr:colOff>
      <xdr:row>32</xdr:row>
      <xdr:rowOff>96995</xdr:rowOff>
    </xdr:to>
    <xdr:cxnSp macro="">
      <xdr:nvCxnSpPr>
        <xdr:cNvPr id="7" name="直線コネクタ 6"/>
        <xdr:cNvCxnSpPr/>
      </xdr:nvCxnSpPr>
      <xdr:spPr>
        <a:xfrm flipV="1">
          <a:off x="7384466" y="8562109"/>
          <a:ext cx="8589825" cy="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462090</xdr:colOff>
      <xdr:row>32</xdr:row>
      <xdr:rowOff>99426</xdr:rowOff>
    </xdr:from>
    <xdr:to>
      <xdr:col>13</xdr:col>
      <xdr:colOff>463435</xdr:colOff>
      <xdr:row>34</xdr:row>
      <xdr:rowOff>28402</xdr:rowOff>
    </xdr:to>
    <xdr:cxnSp macro="">
      <xdr:nvCxnSpPr>
        <xdr:cNvPr id="9" name="直線矢印コネクタ 8"/>
        <xdr:cNvCxnSpPr/>
      </xdr:nvCxnSpPr>
      <xdr:spPr>
        <a:xfrm>
          <a:off x="9384417" y="8564553"/>
          <a:ext cx="1345" cy="59399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950520</xdr:colOff>
      <xdr:row>4</xdr:row>
      <xdr:rowOff>5542</xdr:rowOff>
    </xdr:from>
    <xdr:to>
      <xdr:col>21</xdr:col>
      <xdr:colOff>526473</xdr:colOff>
      <xdr:row>4</xdr:row>
      <xdr:rowOff>13854</xdr:rowOff>
    </xdr:to>
    <xdr:cxnSp macro="">
      <xdr:nvCxnSpPr>
        <xdr:cNvPr id="10" name="直線コネクタ 9"/>
        <xdr:cNvCxnSpPr/>
      </xdr:nvCxnSpPr>
      <xdr:spPr>
        <a:xfrm>
          <a:off x="15442375" y="1197033"/>
          <a:ext cx="573480" cy="831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511628</xdr:colOff>
      <xdr:row>49</xdr:row>
      <xdr:rowOff>80159</xdr:rowOff>
    </xdr:from>
    <xdr:to>
      <xdr:col>21</xdr:col>
      <xdr:colOff>525482</xdr:colOff>
      <xdr:row>97</xdr:row>
      <xdr:rowOff>149432</xdr:rowOff>
    </xdr:to>
    <xdr:cxnSp macro="">
      <xdr:nvCxnSpPr>
        <xdr:cNvPr id="12" name="直線コネクタ 11"/>
        <xdr:cNvCxnSpPr/>
      </xdr:nvCxnSpPr>
      <xdr:spPr>
        <a:xfrm flipH="1">
          <a:off x="15936685" y="12413673"/>
          <a:ext cx="13854" cy="903910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955963</xdr:colOff>
      <xdr:row>52</xdr:row>
      <xdr:rowOff>87085</xdr:rowOff>
    </xdr:from>
    <xdr:to>
      <xdr:col>21</xdr:col>
      <xdr:colOff>522514</xdr:colOff>
      <xdr:row>52</xdr:row>
      <xdr:rowOff>96982</xdr:rowOff>
    </xdr:to>
    <xdr:cxnSp macro="">
      <xdr:nvCxnSpPr>
        <xdr:cNvPr id="13" name="直線コネクタ 12"/>
        <xdr:cNvCxnSpPr/>
      </xdr:nvCxnSpPr>
      <xdr:spPr>
        <a:xfrm flipV="1">
          <a:off x="15390420" y="13019314"/>
          <a:ext cx="557151" cy="989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3463</xdr:colOff>
      <xdr:row>62</xdr:row>
      <xdr:rowOff>97972</xdr:rowOff>
    </xdr:from>
    <xdr:to>
      <xdr:col>21</xdr:col>
      <xdr:colOff>511629</xdr:colOff>
      <xdr:row>62</xdr:row>
      <xdr:rowOff>127462</xdr:rowOff>
    </xdr:to>
    <xdr:cxnSp macro="">
      <xdr:nvCxnSpPr>
        <xdr:cNvPr id="14" name="直線コネクタ 13"/>
        <xdr:cNvCxnSpPr/>
      </xdr:nvCxnSpPr>
      <xdr:spPr>
        <a:xfrm flipV="1">
          <a:off x="15428520" y="15283543"/>
          <a:ext cx="508166" cy="2949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26323</xdr:colOff>
      <xdr:row>70</xdr:row>
      <xdr:rowOff>108857</xdr:rowOff>
    </xdr:from>
    <xdr:to>
      <xdr:col>21</xdr:col>
      <xdr:colOff>511629</xdr:colOff>
      <xdr:row>70</xdr:row>
      <xdr:rowOff>119843</xdr:rowOff>
    </xdr:to>
    <xdr:cxnSp macro="">
      <xdr:nvCxnSpPr>
        <xdr:cNvPr id="15" name="直線コネクタ 14"/>
        <xdr:cNvCxnSpPr/>
      </xdr:nvCxnSpPr>
      <xdr:spPr>
        <a:xfrm flipV="1">
          <a:off x="15451380" y="16644257"/>
          <a:ext cx="485306" cy="1098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6024</xdr:colOff>
      <xdr:row>97</xdr:row>
      <xdr:rowOff>119743</xdr:rowOff>
    </xdr:from>
    <xdr:to>
      <xdr:col>21</xdr:col>
      <xdr:colOff>511629</xdr:colOff>
      <xdr:row>97</xdr:row>
      <xdr:rowOff>120477</xdr:rowOff>
    </xdr:to>
    <xdr:cxnSp macro="">
      <xdr:nvCxnSpPr>
        <xdr:cNvPr id="16" name="直線コネクタ 15"/>
        <xdr:cNvCxnSpPr/>
      </xdr:nvCxnSpPr>
      <xdr:spPr>
        <a:xfrm flipV="1">
          <a:off x="15431081" y="21423086"/>
          <a:ext cx="505605" cy="73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947530</xdr:colOff>
      <xdr:row>79</xdr:row>
      <xdr:rowOff>112644</xdr:rowOff>
    </xdr:from>
    <xdr:to>
      <xdr:col>21</xdr:col>
      <xdr:colOff>522514</xdr:colOff>
      <xdr:row>79</xdr:row>
      <xdr:rowOff>119742</xdr:rowOff>
    </xdr:to>
    <xdr:cxnSp macro="">
      <xdr:nvCxnSpPr>
        <xdr:cNvPr id="17" name="直線コネクタ 16"/>
        <xdr:cNvCxnSpPr/>
      </xdr:nvCxnSpPr>
      <xdr:spPr>
        <a:xfrm>
          <a:off x="15381987" y="18226473"/>
          <a:ext cx="565584" cy="709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940903</xdr:colOff>
      <xdr:row>89</xdr:row>
      <xdr:rowOff>139148</xdr:rowOff>
    </xdr:from>
    <xdr:to>
      <xdr:col>21</xdr:col>
      <xdr:colOff>500743</xdr:colOff>
      <xdr:row>89</xdr:row>
      <xdr:rowOff>141514</xdr:rowOff>
    </xdr:to>
    <xdr:cxnSp macro="">
      <xdr:nvCxnSpPr>
        <xdr:cNvPr id="18" name="直線コネクタ 17"/>
        <xdr:cNvCxnSpPr/>
      </xdr:nvCxnSpPr>
      <xdr:spPr>
        <a:xfrm>
          <a:off x="15375360" y="20027348"/>
          <a:ext cx="550440" cy="236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15241</xdr:colOff>
      <xdr:row>49</xdr:row>
      <xdr:rowOff>65315</xdr:rowOff>
    </xdr:from>
    <xdr:to>
      <xdr:col>21</xdr:col>
      <xdr:colOff>522514</xdr:colOff>
      <xdr:row>49</xdr:row>
      <xdr:rowOff>68580</xdr:rowOff>
    </xdr:to>
    <xdr:cxnSp macro="">
      <xdr:nvCxnSpPr>
        <xdr:cNvPr id="19" name="直線矢印コネクタ 18"/>
        <xdr:cNvCxnSpPr/>
      </xdr:nvCxnSpPr>
      <xdr:spPr>
        <a:xfrm flipH="1">
          <a:off x="15440298" y="12398829"/>
          <a:ext cx="507273" cy="32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44824</xdr:colOff>
      <xdr:row>3</xdr:row>
      <xdr:rowOff>45464</xdr:rowOff>
    </xdr:from>
    <xdr:to>
      <xdr:col>16</xdr:col>
      <xdr:colOff>695405</xdr:colOff>
      <xdr:row>5</xdr:row>
      <xdr:rowOff>186979</xdr:rowOff>
    </xdr:to>
    <xdr:sp macro="" textlink="">
      <xdr:nvSpPr>
        <xdr:cNvPr id="20" name="角丸四角形吹き出し 19"/>
        <xdr:cNvSpPr/>
      </xdr:nvSpPr>
      <xdr:spPr>
        <a:xfrm>
          <a:off x="5540189" y="986758"/>
          <a:ext cx="6047334" cy="625609"/>
        </a:xfrm>
        <a:prstGeom prst="wedgeRoundRectCallout">
          <a:avLst>
            <a:gd name="adj1" fmla="val -35499"/>
            <a:gd name="adj2" fmla="val 720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契約日ではなく、補助開始月は、利用開始を含む月で統一する。⇒利用開始日＝保育料発生日＝運営費補助開始日（開始月）本補助上は、慣らし保育を利用開始日にすることも可とする。</a:t>
          </a:r>
          <a:endParaRPr kumimoji="1" lang="en-US" altLang="ja-JP" sz="1050">
            <a:solidFill>
              <a:schemeClr val="tx1"/>
            </a:solidFill>
          </a:endParaRPr>
        </a:p>
      </xdr:txBody>
    </xdr:sp>
    <xdr:clientData/>
  </xdr:twoCellAnchor>
  <xdr:twoCellAnchor>
    <xdr:from>
      <xdr:col>4</xdr:col>
      <xdr:colOff>109496</xdr:colOff>
      <xdr:row>3</xdr:row>
      <xdr:rowOff>66596</xdr:rowOff>
    </xdr:from>
    <xdr:to>
      <xdr:col>9</xdr:col>
      <xdr:colOff>640</xdr:colOff>
      <xdr:row>5</xdr:row>
      <xdr:rowOff>206828</xdr:rowOff>
    </xdr:to>
    <xdr:sp macro="" textlink="">
      <xdr:nvSpPr>
        <xdr:cNvPr id="21" name="角丸四角形吹き出し 20"/>
        <xdr:cNvSpPr/>
      </xdr:nvSpPr>
      <xdr:spPr>
        <a:xfrm>
          <a:off x="2036267" y="1013653"/>
          <a:ext cx="3755573" cy="619204"/>
        </a:xfrm>
        <a:prstGeom prst="wedgeRoundRectCallout">
          <a:avLst>
            <a:gd name="adj1" fmla="val -22361"/>
            <a:gd name="adj2" fmla="val -826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実（満）年齢ではなく、クラス（学年）に基づく状況を入力する。</a:t>
          </a:r>
          <a:endParaRPr kumimoji="1" lang="en-US" altLang="ja-JP" sz="1050">
            <a:solidFill>
              <a:schemeClr val="tx1"/>
            </a:solidFill>
          </a:endParaRPr>
        </a:p>
      </xdr:txBody>
    </xdr:sp>
    <xdr:clientData/>
  </xdr:twoCellAnchor>
  <xdr:twoCellAnchor>
    <xdr:from>
      <xdr:col>11</xdr:col>
      <xdr:colOff>96166</xdr:colOff>
      <xdr:row>28</xdr:row>
      <xdr:rowOff>184667</xdr:rowOff>
    </xdr:from>
    <xdr:to>
      <xdr:col>21</xdr:col>
      <xdr:colOff>140174</xdr:colOff>
      <xdr:row>31</xdr:row>
      <xdr:rowOff>151586</xdr:rowOff>
    </xdr:to>
    <xdr:sp macro="" textlink="">
      <xdr:nvSpPr>
        <xdr:cNvPr id="22" name="角丸四角形吹き出し 21"/>
        <xdr:cNvSpPr/>
      </xdr:nvSpPr>
      <xdr:spPr>
        <a:xfrm>
          <a:off x="7466784" y="7652267"/>
          <a:ext cx="8135063" cy="715064"/>
        </a:xfrm>
        <a:prstGeom prst="wedgeRoundRectCallout">
          <a:avLst>
            <a:gd name="adj1" fmla="val -51163"/>
            <a:gd name="adj2" fmla="val 2963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原則、交付決定日より後の購入（契約）が、補助対象。交付決定した機器以外の購入は、実績報告で計上できません。</a:t>
          </a:r>
          <a:endParaRPr lang="en-US" altLang="ja-JP" sz="1050" b="0" i="0" u="none" strike="noStrike" baseline="0" smtClean="0">
            <a:solidFill>
              <a:schemeClr val="tx1"/>
            </a:solidFill>
            <a:latin typeface="+mn-lt"/>
            <a:ea typeface="+mn-ea"/>
            <a:cs typeface="+mn-cs"/>
          </a:endParaRPr>
        </a:p>
        <a:p>
          <a:r>
            <a:rPr lang="ja-JP" altLang="en-US" sz="1050" b="0" i="0" u="none" strike="noStrike" baseline="0" smtClean="0">
              <a:solidFill>
                <a:schemeClr val="tx1"/>
              </a:solidFill>
              <a:latin typeface="+mn-lt"/>
              <a:ea typeface="+mn-ea"/>
              <a:cs typeface="+mn-cs"/>
            </a:rPr>
            <a:t>例交付決定　〇〇トーク５個　実績　ポケトーク４個の場合、１個分の不使用額は返金。</a:t>
          </a:r>
        </a:p>
      </xdr:txBody>
    </xdr:sp>
    <xdr:clientData/>
  </xdr:twoCellAnchor>
  <xdr:twoCellAnchor>
    <xdr:from>
      <xdr:col>2</xdr:col>
      <xdr:colOff>268302</xdr:colOff>
      <xdr:row>22</xdr:row>
      <xdr:rowOff>66914</xdr:rowOff>
    </xdr:from>
    <xdr:to>
      <xdr:col>10</xdr:col>
      <xdr:colOff>631852</xdr:colOff>
      <xdr:row>24</xdr:row>
      <xdr:rowOff>227479</xdr:rowOff>
    </xdr:to>
    <xdr:sp macro="" textlink="">
      <xdr:nvSpPr>
        <xdr:cNvPr id="23" name="角丸四角形吹き出し 22"/>
        <xdr:cNvSpPr/>
      </xdr:nvSpPr>
      <xdr:spPr>
        <a:xfrm>
          <a:off x="689643" y="5849149"/>
          <a:ext cx="6208538" cy="644659"/>
        </a:xfrm>
        <a:prstGeom prst="wedgeRoundRectCallout">
          <a:avLst>
            <a:gd name="adj1" fmla="val 55575"/>
            <a:gd name="adj2" fmla="val 525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smtClean="0">
              <a:solidFill>
                <a:schemeClr val="tx1"/>
              </a:solidFill>
              <a:latin typeface="+mn-lt"/>
              <a:ea typeface="+mn-ea"/>
              <a:cs typeface="+mn-cs"/>
            </a:rPr>
            <a:t>補助対象児童又はこの対象児童の両親にも特別な対応が必要な家庭で、対象児童が１か月以上長期欠席している場合でも、施設が両親と連絡をし、且つ特別な対応を行った場合は、算定可。</a:t>
          </a:r>
        </a:p>
      </xdr:txBody>
    </xdr:sp>
    <xdr:clientData/>
  </xdr:twoCellAnchor>
  <xdr:twoCellAnchor>
    <xdr:from>
      <xdr:col>36</xdr:col>
      <xdr:colOff>741218</xdr:colOff>
      <xdr:row>3</xdr:row>
      <xdr:rowOff>62347</xdr:rowOff>
    </xdr:from>
    <xdr:to>
      <xdr:col>37</xdr:col>
      <xdr:colOff>588818</xdr:colOff>
      <xdr:row>4</xdr:row>
      <xdr:rowOff>138547</xdr:rowOff>
    </xdr:to>
    <xdr:sp macro="" textlink="">
      <xdr:nvSpPr>
        <xdr:cNvPr id="24" name="右矢印 23"/>
        <xdr:cNvSpPr/>
      </xdr:nvSpPr>
      <xdr:spPr>
        <a:xfrm rot="19211513">
          <a:off x="29614091" y="1433947"/>
          <a:ext cx="692727" cy="3255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6</xdr:row>
      <xdr:rowOff>89560</xdr:rowOff>
    </xdr:from>
    <xdr:to>
      <xdr:col>37</xdr:col>
      <xdr:colOff>713013</xdr:colOff>
      <xdr:row>7</xdr:row>
      <xdr:rowOff>155863</xdr:rowOff>
    </xdr:to>
    <xdr:sp macro="" textlink="">
      <xdr:nvSpPr>
        <xdr:cNvPr id="27" name="右矢印 26"/>
        <xdr:cNvSpPr/>
      </xdr:nvSpPr>
      <xdr:spPr>
        <a:xfrm rot="1502635">
          <a:off x="29735317" y="2209305"/>
          <a:ext cx="695696" cy="315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xdr:row>
      <xdr:rowOff>5831</xdr:rowOff>
    </xdr:from>
    <xdr:to>
      <xdr:col>37</xdr:col>
      <xdr:colOff>363448</xdr:colOff>
      <xdr:row>13</xdr:row>
      <xdr:rowOff>17792</xdr:rowOff>
    </xdr:to>
    <xdr:sp macro="" textlink="">
      <xdr:nvSpPr>
        <xdr:cNvPr id="28" name="右矢印 27"/>
        <xdr:cNvSpPr/>
      </xdr:nvSpPr>
      <xdr:spPr>
        <a:xfrm rot="3324128">
          <a:off x="29119502" y="3032101"/>
          <a:ext cx="1619089"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364293</xdr:colOff>
      <xdr:row>21</xdr:row>
      <xdr:rowOff>38304</xdr:rowOff>
    </xdr:from>
    <xdr:to>
      <xdr:col>26</xdr:col>
      <xdr:colOff>722882</xdr:colOff>
      <xdr:row>32</xdr:row>
      <xdr:rowOff>316209</xdr:rowOff>
    </xdr:to>
    <xdr:sp macro="" textlink="">
      <xdr:nvSpPr>
        <xdr:cNvPr id="32" name="下矢印 31"/>
        <xdr:cNvSpPr/>
      </xdr:nvSpPr>
      <xdr:spPr>
        <a:xfrm>
          <a:off x="20785893" y="6065031"/>
          <a:ext cx="358589" cy="267474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717176</xdr:colOff>
      <xdr:row>28</xdr:row>
      <xdr:rowOff>62754</xdr:rowOff>
    </xdr:from>
    <xdr:to>
      <xdr:col>34</xdr:col>
      <xdr:colOff>134470</xdr:colOff>
      <xdr:row>31</xdr:row>
      <xdr:rowOff>170330</xdr:rowOff>
    </xdr:to>
    <xdr:sp macro="" textlink="">
      <xdr:nvSpPr>
        <xdr:cNvPr id="33" name="下矢印 32"/>
        <xdr:cNvSpPr/>
      </xdr:nvSpPr>
      <xdr:spPr>
        <a:xfrm>
          <a:off x="27046517" y="7611036"/>
          <a:ext cx="259977" cy="5916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2968</xdr:colOff>
      <xdr:row>26</xdr:row>
      <xdr:rowOff>360218</xdr:rowOff>
    </xdr:from>
    <xdr:to>
      <xdr:col>32</xdr:col>
      <xdr:colOff>706581</xdr:colOff>
      <xdr:row>28</xdr:row>
      <xdr:rowOff>69273</xdr:rowOff>
    </xdr:to>
    <xdr:sp macro="" textlink="">
      <xdr:nvSpPr>
        <xdr:cNvPr id="34" name="右矢印 33"/>
        <xdr:cNvSpPr/>
      </xdr:nvSpPr>
      <xdr:spPr>
        <a:xfrm>
          <a:off x="21269695" y="7384473"/>
          <a:ext cx="4929250" cy="3602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665020</xdr:colOff>
      <xdr:row>37</xdr:row>
      <xdr:rowOff>110836</xdr:rowOff>
    </xdr:from>
    <xdr:to>
      <xdr:col>41</xdr:col>
      <xdr:colOff>110838</xdr:colOff>
      <xdr:row>40</xdr:row>
      <xdr:rowOff>69274</xdr:rowOff>
    </xdr:to>
    <xdr:sp macro="" textlink="">
      <xdr:nvSpPr>
        <xdr:cNvPr id="35" name="上カーブ矢印 34"/>
        <xdr:cNvSpPr/>
      </xdr:nvSpPr>
      <xdr:spPr>
        <a:xfrm>
          <a:off x="23622002" y="10543309"/>
          <a:ext cx="9587345" cy="94211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741218</xdr:colOff>
      <xdr:row>67</xdr:row>
      <xdr:rowOff>62347</xdr:rowOff>
    </xdr:from>
    <xdr:to>
      <xdr:col>37</xdr:col>
      <xdr:colOff>588818</xdr:colOff>
      <xdr:row>68</xdr:row>
      <xdr:rowOff>138547</xdr:rowOff>
    </xdr:to>
    <xdr:sp macro="" textlink="">
      <xdr:nvSpPr>
        <xdr:cNvPr id="36" name="右矢印 35"/>
        <xdr:cNvSpPr/>
      </xdr:nvSpPr>
      <xdr:spPr>
        <a:xfrm rot="19211513">
          <a:off x="29675447" y="1412176"/>
          <a:ext cx="696685" cy="315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70</xdr:row>
      <xdr:rowOff>89560</xdr:rowOff>
    </xdr:from>
    <xdr:to>
      <xdr:col>37</xdr:col>
      <xdr:colOff>713013</xdr:colOff>
      <xdr:row>71</xdr:row>
      <xdr:rowOff>155863</xdr:rowOff>
    </xdr:to>
    <xdr:sp macro="" textlink="">
      <xdr:nvSpPr>
        <xdr:cNvPr id="37" name="右矢印 36"/>
        <xdr:cNvSpPr/>
      </xdr:nvSpPr>
      <xdr:spPr>
        <a:xfrm rot="1502635">
          <a:off x="29800631" y="2157846"/>
          <a:ext cx="695696" cy="3057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71</xdr:row>
      <xdr:rowOff>5831</xdr:rowOff>
    </xdr:from>
    <xdr:to>
      <xdr:col>37</xdr:col>
      <xdr:colOff>363448</xdr:colOff>
      <xdr:row>77</xdr:row>
      <xdr:rowOff>17792</xdr:rowOff>
    </xdr:to>
    <xdr:sp macro="" textlink="">
      <xdr:nvSpPr>
        <xdr:cNvPr id="38" name="右矢印 37"/>
        <xdr:cNvSpPr/>
      </xdr:nvSpPr>
      <xdr:spPr>
        <a:xfrm rot="3324128">
          <a:off x="29199166" y="2956395"/>
          <a:ext cx="1590390"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741218</xdr:colOff>
      <xdr:row>86</xdr:row>
      <xdr:rowOff>62347</xdr:rowOff>
    </xdr:from>
    <xdr:to>
      <xdr:col>37</xdr:col>
      <xdr:colOff>588818</xdr:colOff>
      <xdr:row>87</xdr:row>
      <xdr:rowOff>138547</xdr:rowOff>
    </xdr:to>
    <xdr:sp macro="" textlink="">
      <xdr:nvSpPr>
        <xdr:cNvPr id="39" name="右矢印 38"/>
        <xdr:cNvSpPr/>
      </xdr:nvSpPr>
      <xdr:spPr>
        <a:xfrm rot="19211513">
          <a:off x="29675447" y="17120261"/>
          <a:ext cx="696685" cy="3156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17317</xdr:colOff>
      <xdr:row>89</xdr:row>
      <xdr:rowOff>89560</xdr:rowOff>
    </xdr:from>
    <xdr:to>
      <xdr:col>37</xdr:col>
      <xdr:colOff>713013</xdr:colOff>
      <xdr:row>90</xdr:row>
      <xdr:rowOff>155863</xdr:rowOff>
    </xdr:to>
    <xdr:sp macro="" textlink="">
      <xdr:nvSpPr>
        <xdr:cNvPr id="40" name="右矢印 39"/>
        <xdr:cNvSpPr/>
      </xdr:nvSpPr>
      <xdr:spPr>
        <a:xfrm rot="1502635">
          <a:off x="29800631" y="17865931"/>
          <a:ext cx="695696" cy="30578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58645</xdr:colOff>
      <xdr:row>90</xdr:row>
      <xdr:rowOff>5831</xdr:rowOff>
    </xdr:from>
    <xdr:to>
      <xdr:col>37</xdr:col>
      <xdr:colOff>363448</xdr:colOff>
      <xdr:row>96</xdr:row>
      <xdr:rowOff>17792</xdr:rowOff>
    </xdr:to>
    <xdr:sp macro="" textlink="">
      <xdr:nvSpPr>
        <xdr:cNvPr id="41" name="右矢印 40"/>
        <xdr:cNvSpPr/>
      </xdr:nvSpPr>
      <xdr:spPr>
        <a:xfrm rot="3324128">
          <a:off x="29269923" y="18593724"/>
          <a:ext cx="1448875" cy="3048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443345</xdr:colOff>
          <xdr:row>36</xdr:row>
          <xdr:rowOff>48543</xdr:rowOff>
        </xdr:from>
        <xdr:to>
          <xdr:col>20</xdr:col>
          <xdr:colOff>641860</xdr:colOff>
          <xdr:row>41</xdr:row>
          <xdr:rowOff>119742</xdr:rowOff>
        </xdr:to>
        <xdr:pic>
          <xdr:nvPicPr>
            <xdr:cNvPr id="48" name="図 47"/>
            <xdr:cNvPicPr>
              <a:picLocks noChangeAspect="1" noChangeArrowheads="1"/>
              <a:extLst>
                <a:ext uri="{84589F7E-364E-4C9E-8A38-B11213B215E9}">
                  <a14:cameraTool cellRange="$AB$33:$AI$37" spid="_x0000_s16486"/>
                </a:ext>
              </a:extLst>
            </xdr:cNvPicPr>
          </xdr:nvPicPr>
          <xdr:blipFill>
            <a:blip xmlns:r="http://schemas.openxmlformats.org/officeDocument/2006/relationships" r:embed="rId1"/>
            <a:srcRect/>
            <a:stretch>
              <a:fillRect/>
            </a:stretch>
          </xdr:blipFill>
          <xdr:spPr bwMode="auto">
            <a:xfrm>
              <a:off x="9326088" y="9660629"/>
              <a:ext cx="5750229" cy="143191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view="pageBreakPreview" topLeftCell="A13" zoomScale="85" zoomScaleNormal="100" zoomScaleSheetLayoutView="85" workbookViewId="0">
      <selection activeCell="M14" sqref="M14"/>
    </sheetView>
  </sheetViews>
  <sheetFormatPr defaultColWidth="19.5" defaultRowHeight="18" x14ac:dyDescent="0.45"/>
  <cols>
    <col min="1" max="1" width="1.69921875" customWidth="1"/>
    <col min="2" max="3" width="12.5" customWidth="1"/>
    <col min="4" max="4" width="10.296875" customWidth="1"/>
    <col min="5" max="5" width="16.19921875" customWidth="1"/>
    <col min="6" max="6" width="11" customWidth="1"/>
    <col min="7" max="7" width="12.5" customWidth="1"/>
    <col min="8" max="8" width="1.296875" customWidth="1"/>
  </cols>
  <sheetData>
    <row r="1" spans="2:7" ht="25.2" customHeight="1" x14ac:dyDescent="0.45">
      <c r="B1" s="138" t="s">
        <v>228</v>
      </c>
      <c r="C1" s="138"/>
    </row>
    <row r="2" spans="2:7" ht="25.2" customHeight="1" x14ac:dyDescent="0.45">
      <c r="B2" s="1"/>
    </row>
    <row r="3" spans="2:7" ht="25.2" customHeight="1" x14ac:dyDescent="0.45">
      <c r="G3" s="2" t="s">
        <v>3</v>
      </c>
    </row>
    <row r="4" spans="2:7" ht="25.2" customHeight="1" x14ac:dyDescent="0.45">
      <c r="G4" s="2" t="s">
        <v>4</v>
      </c>
    </row>
    <row r="5" spans="2:7" ht="25.2" customHeight="1" x14ac:dyDescent="0.45">
      <c r="B5" s="1"/>
    </row>
    <row r="6" spans="2:7" ht="25.2" customHeight="1" x14ac:dyDescent="0.45">
      <c r="B6" s="138" t="s">
        <v>5</v>
      </c>
      <c r="C6" s="138"/>
    </row>
    <row r="7" spans="2:7" ht="25.2" customHeight="1" x14ac:dyDescent="0.45">
      <c r="B7" s="1"/>
      <c r="E7" t="s">
        <v>14</v>
      </c>
    </row>
    <row r="8" spans="2:7" ht="25.2" customHeight="1" x14ac:dyDescent="0.45">
      <c r="B8" s="1"/>
      <c r="E8" t="s">
        <v>15</v>
      </c>
    </row>
    <row r="9" spans="2:7" ht="25.2" customHeight="1" x14ac:dyDescent="0.45">
      <c r="B9" s="1"/>
      <c r="E9" t="s">
        <v>16</v>
      </c>
    </row>
    <row r="10" spans="2:7" ht="25.2" customHeight="1" x14ac:dyDescent="0.45">
      <c r="B10" s="1"/>
      <c r="E10" t="s">
        <v>17</v>
      </c>
    </row>
    <row r="11" spans="2:7" ht="25.2" customHeight="1" x14ac:dyDescent="0.45">
      <c r="B11" s="1"/>
    </row>
    <row r="12" spans="2:7" ht="25.2" customHeight="1" x14ac:dyDescent="0.45">
      <c r="B12" s="142" t="s">
        <v>234</v>
      </c>
      <c r="C12" s="142"/>
      <c r="D12" s="142"/>
      <c r="E12" s="142"/>
      <c r="F12" s="142"/>
      <c r="G12" s="142"/>
    </row>
    <row r="13" spans="2:7" ht="25.2" customHeight="1" x14ac:dyDescent="0.45">
      <c r="B13" s="1"/>
    </row>
    <row r="14" spans="2:7" ht="25.2" customHeight="1" x14ac:dyDescent="0.45">
      <c r="B14" s="1"/>
    </row>
    <row r="15" spans="2:7" ht="25.2" customHeight="1" x14ac:dyDescent="0.45">
      <c r="B15" s="143" t="s">
        <v>6</v>
      </c>
      <c r="C15" s="143"/>
      <c r="D15" s="143"/>
      <c r="E15" s="143"/>
      <c r="F15" s="143"/>
      <c r="G15" s="143"/>
    </row>
    <row r="16" spans="2:7" ht="25.2" customHeight="1" x14ac:dyDescent="0.45">
      <c r="B16" s="1"/>
    </row>
    <row r="17" spans="2:7" ht="25.2" customHeight="1" x14ac:dyDescent="0.45">
      <c r="B17" s="1"/>
    </row>
    <row r="18" spans="2:7" ht="25.2" customHeight="1" x14ac:dyDescent="0.45">
      <c r="B18" s="141" t="s">
        <v>64</v>
      </c>
      <c r="C18" s="141"/>
      <c r="D18" s="141"/>
    </row>
    <row r="19" spans="2:7" ht="25.2" customHeight="1" x14ac:dyDescent="0.45">
      <c r="B19" s="4"/>
      <c r="C19" s="5"/>
      <c r="D19" s="3" t="s">
        <v>11</v>
      </c>
      <c r="F19" s="3" t="s">
        <v>12</v>
      </c>
    </row>
    <row r="20" spans="2:7" ht="25.2" customHeight="1" x14ac:dyDescent="0.45">
      <c r="B20" s="141" t="s">
        <v>7</v>
      </c>
      <c r="C20" s="141"/>
    </row>
    <row r="21" spans="2:7" ht="25.2" customHeight="1" x14ac:dyDescent="0.45">
      <c r="B21" s="141" t="s">
        <v>152</v>
      </c>
      <c r="C21" s="141"/>
      <c r="D21" s="141"/>
      <c r="E21" s="141"/>
      <c r="F21" s="141"/>
      <c r="G21" s="141"/>
    </row>
    <row r="22" spans="2:7" ht="25.2" customHeight="1" x14ac:dyDescent="0.45">
      <c r="B22" s="141" t="s">
        <v>63</v>
      </c>
      <c r="C22" s="141"/>
      <c r="D22" s="141"/>
      <c r="E22" s="141"/>
      <c r="F22" s="141"/>
      <c r="G22" s="141"/>
    </row>
    <row r="23" spans="2:7" ht="25.2" customHeight="1" x14ac:dyDescent="0.45">
      <c r="B23" s="1"/>
    </row>
    <row r="24" spans="2:7" ht="25.2" customHeight="1" x14ac:dyDescent="0.45">
      <c r="B24" s="1"/>
    </row>
    <row r="25" spans="2:7" ht="25.2" customHeight="1" x14ac:dyDescent="0.45">
      <c r="D25" s="140" t="s">
        <v>10</v>
      </c>
      <c r="E25" s="139" t="s">
        <v>8</v>
      </c>
      <c r="F25" s="139"/>
      <c r="G25" s="139"/>
    </row>
    <row r="26" spans="2:7" ht="25.2" customHeight="1" x14ac:dyDescent="0.45">
      <c r="D26" s="140"/>
      <c r="E26" s="139" t="s">
        <v>9</v>
      </c>
      <c r="F26" s="139"/>
      <c r="G26" s="139"/>
    </row>
    <row r="27" spans="2:7" ht="25.2" customHeight="1" x14ac:dyDescent="0.45"/>
  </sheetData>
  <mergeCells count="11">
    <mergeCell ref="B1:C1"/>
    <mergeCell ref="E26:G26"/>
    <mergeCell ref="D25:D26"/>
    <mergeCell ref="B18:D18"/>
    <mergeCell ref="B12:G12"/>
    <mergeCell ref="B6:C6"/>
    <mergeCell ref="B15:G15"/>
    <mergeCell ref="B20:C20"/>
    <mergeCell ref="B21:G21"/>
    <mergeCell ref="E25:G25"/>
    <mergeCell ref="B22:G2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1"/>
  <sheetViews>
    <sheetView showGridLines="0" view="pageBreakPreview" zoomScale="70" zoomScaleNormal="70" zoomScaleSheetLayoutView="70" workbookViewId="0">
      <selection activeCell="R1" sqref="R1:S1"/>
    </sheetView>
  </sheetViews>
  <sheetFormatPr defaultRowHeight="19.2" customHeight="1" x14ac:dyDescent="0.45"/>
  <cols>
    <col min="1" max="1" width="7.19921875" style="16" customWidth="1"/>
    <col min="2" max="2" width="2.19921875" style="16" customWidth="1"/>
    <col min="3" max="3" width="4" style="16" customWidth="1"/>
    <col min="4" max="4" width="12" style="16" customWidth="1"/>
    <col min="5" max="19" width="10.09765625" style="16" customWidth="1"/>
    <col min="20" max="20" width="12" style="16" customWidth="1"/>
    <col min="21" max="22" width="13" style="16" customWidth="1"/>
    <col min="23" max="23" width="1.8984375" style="16" customWidth="1"/>
    <col min="24" max="54" width="11.3984375" style="16" customWidth="1"/>
    <col min="55" max="16384" width="8.796875" style="16"/>
  </cols>
  <sheetData>
    <row r="1" spans="2:53" ht="28.8" customHeight="1" thickBot="1" x14ac:dyDescent="0.5">
      <c r="D1" s="14"/>
      <c r="E1" s="15"/>
      <c r="F1" s="15"/>
      <c r="G1" s="100" t="str">
        <f>"受入事業補助金　"&amp;IF(AC8=1,"所要額計算書","精算額計算書")</f>
        <v>受入事業補助金　精算額計算書</v>
      </c>
      <c r="H1" s="15"/>
      <c r="J1" s="15"/>
      <c r="K1" s="15"/>
      <c r="L1" s="73" t="str">
        <f>IF(AA2=1,AB2,"")&amp;IF(AA3=2,AB3,"")&amp;IF(AA4=4,"",AB4)</f>
        <v>3歳児配置加算対象外算定。</v>
      </c>
      <c r="M1" s="15"/>
      <c r="N1" s="15"/>
      <c r="O1" s="15"/>
      <c r="P1" s="15"/>
      <c r="Q1" s="15"/>
      <c r="R1" s="144" t="s">
        <v>226</v>
      </c>
      <c r="S1" s="145"/>
      <c r="T1" s="64" t="s">
        <v>158</v>
      </c>
      <c r="U1" s="64"/>
      <c r="AA1" s="16" t="s">
        <v>207</v>
      </c>
    </row>
    <row r="2" spans="2:53" ht="19.2" customHeight="1" thickBot="1" x14ac:dyDescent="0.5">
      <c r="C2" s="13"/>
      <c r="D2" s="14"/>
      <c r="E2" s="146" t="s">
        <v>21</v>
      </c>
      <c r="F2" s="147"/>
      <c r="G2" s="148"/>
      <c r="H2" s="149"/>
      <c r="I2" s="150"/>
      <c r="J2" s="151" t="s">
        <v>22</v>
      </c>
      <c r="K2" s="152"/>
      <c r="L2" s="147"/>
      <c r="M2" s="147"/>
      <c r="N2" s="147"/>
      <c r="O2" s="153"/>
      <c r="P2" s="151" t="s">
        <v>0</v>
      </c>
      <c r="Q2" s="154"/>
      <c r="R2" s="66"/>
      <c r="T2" s="13" t="s">
        <v>51</v>
      </c>
      <c r="AA2" s="26">
        <f>IF(H3="〇","",1)</f>
        <v>1</v>
      </c>
      <c r="AB2" s="84" t="s">
        <v>200</v>
      </c>
      <c r="AC2" s="34"/>
      <c r="AD2" s="34"/>
      <c r="AE2" s="37"/>
      <c r="AM2" s="16" t="s">
        <v>205</v>
      </c>
    </row>
    <row r="3" spans="2:53" ht="26.4" customHeight="1" thickBot="1" x14ac:dyDescent="0.5">
      <c r="E3" s="18" t="s">
        <v>78</v>
      </c>
      <c r="F3" s="19" t="s">
        <v>176</v>
      </c>
      <c r="G3" s="20" t="s">
        <v>179</v>
      </c>
      <c r="H3" s="19"/>
      <c r="I3" s="21" t="s">
        <v>180</v>
      </c>
      <c r="J3" s="19" t="s">
        <v>183</v>
      </c>
      <c r="K3" s="20" t="s">
        <v>181</v>
      </c>
      <c r="L3" s="19"/>
      <c r="M3" s="22" t="s">
        <v>102</v>
      </c>
      <c r="N3" s="23">
        <v>110</v>
      </c>
      <c r="O3" s="101" t="s">
        <v>121</v>
      </c>
      <c r="P3" s="24"/>
      <c r="Q3" s="24"/>
      <c r="R3" s="24"/>
      <c r="S3" s="25"/>
      <c r="T3" s="16" t="s">
        <v>219</v>
      </c>
      <c r="AA3" s="26">
        <f>IF(J3="〇",1)+IF(L3="〇",1)</f>
        <v>1</v>
      </c>
      <c r="AB3" s="84" t="s">
        <v>186</v>
      </c>
      <c r="AC3" s="34"/>
      <c r="AD3" s="34"/>
      <c r="AE3" s="37"/>
      <c r="AM3" s="75" t="s">
        <v>202</v>
      </c>
      <c r="AN3" s="76" t="s">
        <v>203</v>
      </c>
      <c r="AO3" s="47" t="s">
        <v>204</v>
      </c>
      <c r="AP3" s="105" t="s">
        <v>201</v>
      </c>
      <c r="AQ3" s="106" t="s">
        <v>189</v>
      </c>
      <c r="AR3" s="106" t="s">
        <v>190</v>
      </c>
      <c r="AS3" s="106" t="s">
        <v>191</v>
      </c>
      <c r="AT3" s="106" t="s">
        <v>192</v>
      </c>
      <c r="AU3" s="106" t="s">
        <v>193</v>
      </c>
      <c r="AV3" s="106" t="s">
        <v>194</v>
      </c>
      <c r="AW3" s="106" t="s">
        <v>195</v>
      </c>
      <c r="AX3" s="106" t="s">
        <v>196</v>
      </c>
      <c r="AY3" s="106" t="s">
        <v>197</v>
      </c>
      <c r="AZ3" s="106" t="s">
        <v>198</v>
      </c>
      <c r="BA3" s="106" t="s">
        <v>199</v>
      </c>
    </row>
    <row r="4" spans="2:53" ht="19.2" customHeight="1" x14ac:dyDescent="0.45">
      <c r="T4" s="46" t="s">
        <v>101</v>
      </c>
      <c r="U4" s="160">
        <v>0</v>
      </c>
      <c r="AA4" s="26">
        <f>IF(F3="",0,2)+IF(N3="",0,2)</f>
        <v>4</v>
      </c>
      <c r="AB4" s="84" t="s">
        <v>187</v>
      </c>
      <c r="AC4" s="34"/>
      <c r="AD4" s="34"/>
      <c r="AE4" s="37"/>
      <c r="AM4" s="77">
        <f>VLOOKUP(E18,$AI$6:$AJ$18,2,FALSE)</f>
        <v>5</v>
      </c>
      <c r="AN4" s="78">
        <f>VLOOKUP(F18,$AI$6:$AJ$18,2,FALSE)</f>
        <v>10</v>
      </c>
      <c r="AO4" s="81"/>
      <c r="AP4" s="105">
        <f>IF($E18=AP3,$AN4-$AM4+1,0)</f>
        <v>0</v>
      </c>
      <c r="AQ4" s="105">
        <f t="shared" ref="AQ4:BA4" si="0">IF($E18=AQ3,$AN4-$AM4+1,0)</f>
        <v>6</v>
      </c>
      <c r="AR4" s="105">
        <f t="shared" si="0"/>
        <v>0</v>
      </c>
      <c r="AS4" s="105">
        <f t="shared" si="0"/>
        <v>0</v>
      </c>
      <c r="AT4" s="105">
        <f t="shared" si="0"/>
        <v>0</v>
      </c>
      <c r="AU4" s="105">
        <f t="shared" si="0"/>
        <v>0</v>
      </c>
      <c r="AV4" s="105">
        <f t="shared" si="0"/>
        <v>0</v>
      </c>
      <c r="AW4" s="105">
        <f t="shared" si="0"/>
        <v>0</v>
      </c>
      <c r="AX4" s="105">
        <f t="shared" si="0"/>
        <v>0</v>
      </c>
      <c r="AY4" s="105">
        <f t="shared" si="0"/>
        <v>0</v>
      </c>
      <c r="AZ4" s="105">
        <f t="shared" si="0"/>
        <v>0</v>
      </c>
      <c r="BA4" s="105">
        <f t="shared" si="0"/>
        <v>0</v>
      </c>
    </row>
    <row r="5" spans="2:53" ht="19.2" customHeight="1" thickBot="1" x14ac:dyDescent="0.5">
      <c r="B5" s="16" t="s">
        <v>66</v>
      </c>
      <c r="T5" s="16" t="s">
        <v>120</v>
      </c>
      <c r="U5" s="161"/>
      <c r="AI5" s="16" t="s">
        <v>211</v>
      </c>
      <c r="AM5" s="79"/>
      <c r="AN5" s="80"/>
      <c r="AO5" s="74">
        <v>0</v>
      </c>
      <c r="AP5" s="105">
        <f>IF(AP4=0,AO5-1,AP4)</f>
        <v>-1</v>
      </c>
      <c r="AQ5" s="106">
        <f>IF(AQ4=0,AP5-1,AQ4)</f>
        <v>6</v>
      </c>
      <c r="AR5" s="106">
        <f t="shared" ref="AR5:BA5" si="1">IF(AR4=0,AQ5-1,AR4)</f>
        <v>5</v>
      </c>
      <c r="AS5" s="106">
        <f t="shared" si="1"/>
        <v>4</v>
      </c>
      <c r="AT5" s="106">
        <f t="shared" si="1"/>
        <v>3</v>
      </c>
      <c r="AU5" s="106">
        <f t="shared" si="1"/>
        <v>2</v>
      </c>
      <c r="AV5" s="106">
        <f t="shared" si="1"/>
        <v>1</v>
      </c>
      <c r="AW5" s="106">
        <f t="shared" si="1"/>
        <v>0</v>
      </c>
      <c r="AX5" s="106">
        <f t="shared" si="1"/>
        <v>-1</v>
      </c>
      <c r="AY5" s="106">
        <f t="shared" si="1"/>
        <v>-2</v>
      </c>
      <c r="AZ5" s="106">
        <f t="shared" si="1"/>
        <v>-3</v>
      </c>
      <c r="BA5" s="106">
        <f t="shared" si="1"/>
        <v>-4</v>
      </c>
    </row>
    <row r="6" spans="2:53" ht="19.2" customHeight="1" thickBot="1" x14ac:dyDescent="0.5">
      <c r="B6" s="16" t="s">
        <v>93</v>
      </c>
      <c r="AI6" s="106" t="s">
        <v>201</v>
      </c>
      <c r="AJ6" s="106">
        <v>4</v>
      </c>
    </row>
    <row r="7" spans="2:53" ht="19.2" customHeight="1" thickBot="1" x14ac:dyDescent="0.5">
      <c r="D7" s="26"/>
      <c r="E7" s="162" t="s">
        <v>79</v>
      </c>
      <c r="F7" s="163"/>
      <c r="G7" s="164"/>
      <c r="H7" s="53" t="s">
        <v>33</v>
      </c>
      <c r="I7" s="53" t="s">
        <v>34</v>
      </c>
      <c r="J7" s="53" t="s">
        <v>35</v>
      </c>
      <c r="K7" s="53" t="s">
        <v>36</v>
      </c>
      <c r="L7" s="53" t="s">
        <v>37</v>
      </c>
      <c r="M7" s="53" t="s">
        <v>38</v>
      </c>
      <c r="N7" s="53" t="s">
        <v>39</v>
      </c>
      <c r="O7" s="53" t="s">
        <v>40</v>
      </c>
      <c r="P7" s="53" t="s">
        <v>41</v>
      </c>
      <c r="Q7" s="53" t="s">
        <v>42</v>
      </c>
      <c r="R7" s="53" t="s">
        <v>43</v>
      </c>
      <c r="S7" s="52" t="s">
        <v>44</v>
      </c>
      <c r="T7" s="52" t="s">
        <v>77</v>
      </c>
      <c r="U7" s="47" t="s">
        <v>120</v>
      </c>
      <c r="AA7" s="16" t="s">
        <v>209</v>
      </c>
      <c r="AE7" s="16" t="s">
        <v>210</v>
      </c>
      <c r="AI7" s="106" t="s">
        <v>189</v>
      </c>
      <c r="AJ7" s="106">
        <v>5</v>
      </c>
    </row>
    <row r="8" spans="2:53" ht="26.4" customHeight="1" thickBot="1" x14ac:dyDescent="0.5">
      <c r="C8" s="27" t="s">
        <v>222</v>
      </c>
      <c r="D8" s="28"/>
      <c r="E8" s="165" t="s">
        <v>104</v>
      </c>
      <c r="F8" s="166"/>
      <c r="G8" s="167"/>
      <c r="H8" s="29"/>
      <c r="I8" s="30">
        <v>80000</v>
      </c>
      <c r="J8" s="30">
        <v>80000</v>
      </c>
      <c r="K8" s="30">
        <v>80000</v>
      </c>
      <c r="L8" s="30">
        <v>80000</v>
      </c>
      <c r="M8" s="30">
        <v>80000</v>
      </c>
      <c r="N8" s="30">
        <v>80000</v>
      </c>
      <c r="O8" s="30">
        <v>80000</v>
      </c>
      <c r="P8" s="30">
        <v>80000</v>
      </c>
      <c r="Q8" s="30">
        <v>80000</v>
      </c>
      <c r="R8" s="30">
        <v>80000</v>
      </c>
      <c r="S8" s="30">
        <v>80000</v>
      </c>
      <c r="T8" s="89">
        <f>SUM(H8:S8)</f>
        <v>880000</v>
      </c>
      <c r="U8" s="168">
        <f>T8+T9</f>
        <v>1096600</v>
      </c>
      <c r="AA8" s="26" t="s">
        <v>159</v>
      </c>
      <c r="AB8" s="16" t="s">
        <v>208</v>
      </c>
      <c r="AC8" s="63" t="b">
        <f>IF(R1="第1号様式",1)</f>
        <v>0</v>
      </c>
      <c r="AE8" s="71" t="s">
        <v>184</v>
      </c>
      <c r="AF8" s="16" t="s">
        <v>182</v>
      </c>
      <c r="AI8" s="106" t="s">
        <v>190</v>
      </c>
      <c r="AJ8" s="106">
        <v>6</v>
      </c>
      <c r="AM8" s="16" t="s">
        <v>206</v>
      </c>
    </row>
    <row r="9" spans="2:53" ht="16.8" thickBot="1" x14ac:dyDescent="0.5">
      <c r="C9" s="102" t="s">
        <v>221</v>
      </c>
      <c r="D9" s="32"/>
      <c r="E9" s="171" t="s">
        <v>90</v>
      </c>
      <c r="F9" s="172"/>
      <c r="G9" s="173"/>
      <c r="H9" s="90">
        <f>SUM(H10:H14)</f>
        <v>0</v>
      </c>
      <c r="I9" s="90">
        <f t="shared" ref="I9:S9" si="2">SUM(I10:I14)</f>
        <v>65200</v>
      </c>
      <c r="J9" s="90">
        <f t="shared" si="2"/>
        <v>15000</v>
      </c>
      <c r="K9" s="90">
        <f t="shared" si="2"/>
        <v>15300</v>
      </c>
      <c r="L9" s="90">
        <f t="shared" si="2"/>
        <v>15000</v>
      </c>
      <c r="M9" s="90">
        <f t="shared" si="2"/>
        <v>15400</v>
      </c>
      <c r="N9" s="90">
        <f t="shared" si="2"/>
        <v>15000</v>
      </c>
      <c r="O9" s="90">
        <f t="shared" si="2"/>
        <v>15200</v>
      </c>
      <c r="P9" s="90">
        <f t="shared" si="2"/>
        <v>15000</v>
      </c>
      <c r="Q9" s="90">
        <f t="shared" si="2"/>
        <v>15300</v>
      </c>
      <c r="R9" s="90">
        <f t="shared" si="2"/>
        <v>15000</v>
      </c>
      <c r="S9" s="90">
        <f t="shared" si="2"/>
        <v>15200</v>
      </c>
      <c r="T9" s="89">
        <f>SUM(H9:S9)</f>
        <v>216600</v>
      </c>
      <c r="U9" s="169"/>
      <c r="AA9" s="26" t="s">
        <v>160</v>
      </c>
      <c r="AE9" s="104" t="s">
        <v>185</v>
      </c>
      <c r="AI9" s="106" t="s">
        <v>191</v>
      </c>
      <c r="AJ9" s="106">
        <v>7</v>
      </c>
      <c r="AM9" s="75" t="s">
        <v>202</v>
      </c>
      <c r="AN9" s="76" t="s">
        <v>203</v>
      </c>
      <c r="AO9" s="47" t="s">
        <v>204</v>
      </c>
      <c r="AP9" s="105" t="s">
        <v>188</v>
      </c>
      <c r="AQ9" s="106" t="s">
        <v>189</v>
      </c>
      <c r="AR9" s="106" t="s">
        <v>190</v>
      </c>
      <c r="AS9" s="106" t="s">
        <v>191</v>
      </c>
      <c r="AT9" s="106" t="s">
        <v>192</v>
      </c>
      <c r="AU9" s="106" t="s">
        <v>193</v>
      </c>
      <c r="AV9" s="106" t="s">
        <v>194</v>
      </c>
      <c r="AW9" s="106" t="s">
        <v>195</v>
      </c>
      <c r="AX9" s="106" t="s">
        <v>196</v>
      </c>
      <c r="AY9" s="106" t="s">
        <v>197</v>
      </c>
      <c r="AZ9" s="106" t="s">
        <v>198</v>
      </c>
      <c r="BA9" s="106" t="s">
        <v>199</v>
      </c>
    </row>
    <row r="10" spans="2:53" ht="19.2" customHeight="1" x14ac:dyDescent="0.45">
      <c r="C10" s="155" t="s">
        <v>72</v>
      </c>
      <c r="D10" s="26" t="s">
        <v>83</v>
      </c>
      <c r="E10" s="156" t="s">
        <v>82</v>
      </c>
      <c r="F10" s="157"/>
      <c r="G10" s="158"/>
      <c r="H10" s="29"/>
      <c r="I10" s="30">
        <v>50000</v>
      </c>
      <c r="J10" s="30"/>
      <c r="K10" s="30"/>
      <c r="L10" s="30"/>
      <c r="M10" s="30"/>
      <c r="N10" s="30"/>
      <c r="O10" s="30"/>
      <c r="P10" s="30"/>
      <c r="Q10" s="30"/>
      <c r="R10" s="30"/>
      <c r="S10" s="30"/>
      <c r="T10" s="33"/>
      <c r="U10" s="169"/>
      <c r="AI10" s="106" t="s">
        <v>192</v>
      </c>
      <c r="AJ10" s="106">
        <v>8</v>
      </c>
      <c r="AM10" s="77">
        <f>VLOOKUP(E19,$AI$6:$AJ$18,2,FALSE)</f>
        <v>11</v>
      </c>
      <c r="AN10" s="78">
        <f>VLOOKUP(F19,$AI$6:$AJ$18,2,FALSE)</f>
        <v>14</v>
      </c>
      <c r="AO10" s="81"/>
      <c r="AP10" s="105">
        <f>IF($E19=AP9,$AN10-$AM10+1,0)</f>
        <v>0</v>
      </c>
      <c r="AQ10" s="105">
        <f t="shared" ref="AQ10:BA10" si="3">IF($E19=AQ9,$AN10-$AM10+1,0)</f>
        <v>0</v>
      </c>
      <c r="AR10" s="105">
        <f t="shared" si="3"/>
        <v>0</v>
      </c>
      <c r="AS10" s="105">
        <f t="shared" si="3"/>
        <v>0</v>
      </c>
      <c r="AT10" s="105">
        <f t="shared" si="3"/>
        <v>0</v>
      </c>
      <c r="AU10" s="105">
        <f t="shared" si="3"/>
        <v>0</v>
      </c>
      <c r="AV10" s="105">
        <f t="shared" si="3"/>
        <v>0</v>
      </c>
      <c r="AW10" s="105">
        <f t="shared" si="3"/>
        <v>4</v>
      </c>
      <c r="AX10" s="105">
        <f t="shared" si="3"/>
        <v>0</v>
      </c>
      <c r="AY10" s="105">
        <f t="shared" si="3"/>
        <v>0</v>
      </c>
      <c r="AZ10" s="105">
        <f t="shared" si="3"/>
        <v>0</v>
      </c>
      <c r="BA10" s="105">
        <f t="shared" si="3"/>
        <v>0</v>
      </c>
    </row>
    <row r="11" spans="2:53" ht="19.2" customHeight="1" thickBot="1" x14ac:dyDescent="0.5">
      <c r="C11" s="155"/>
      <c r="D11" s="26" t="s">
        <v>84</v>
      </c>
      <c r="E11" s="156" t="s">
        <v>113</v>
      </c>
      <c r="F11" s="157"/>
      <c r="G11" s="158"/>
      <c r="H11" s="29"/>
      <c r="I11" s="30">
        <v>5000</v>
      </c>
      <c r="J11" s="30">
        <v>5000</v>
      </c>
      <c r="K11" s="30">
        <v>5000</v>
      </c>
      <c r="L11" s="30">
        <v>5000</v>
      </c>
      <c r="M11" s="30">
        <v>5000</v>
      </c>
      <c r="N11" s="30">
        <v>5000</v>
      </c>
      <c r="O11" s="30">
        <v>5000</v>
      </c>
      <c r="P11" s="30">
        <v>5000</v>
      </c>
      <c r="Q11" s="30">
        <v>5000</v>
      </c>
      <c r="R11" s="30">
        <v>5000</v>
      </c>
      <c r="S11" s="30">
        <v>5000</v>
      </c>
      <c r="T11" s="33"/>
      <c r="U11" s="169"/>
      <c r="AI11" s="106" t="s">
        <v>193</v>
      </c>
      <c r="AJ11" s="106">
        <v>9</v>
      </c>
      <c r="AM11" s="79"/>
      <c r="AN11" s="80"/>
      <c r="AO11" s="74">
        <v>0</v>
      </c>
      <c r="AP11" s="105">
        <f>IF(AP10=0,AO11-1,AP10)</f>
        <v>-1</v>
      </c>
      <c r="AQ11" s="105">
        <f t="shared" ref="AQ11:BA11" si="4">IF(AQ10=0,AP11-1,AQ10)</f>
        <v>-2</v>
      </c>
      <c r="AR11" s="105">
        <f t="shared" si="4"/>
        <v>-3</v>
      </c>
      <c r="AS11" s="105">
        <f t="shared" si="4"/>
        <v>-4</v>
      </c>
      <c r="AT11" s="105">
        <f t="shared" si="4"/>
        <v>-5</v>
      </c>
      <c r="AU11" s="105">
        <f t="shared" si="4"/>
        <v>-6</v>
      </c>
      <c r="AV11" s="105">
        <f t="shared" si="4"/>
        <v>-7</v>
      </c>
      <c r="AW11" s="105">
        <f t="shared" si="4"/>
        <v>4</v>
      </c>
      <c r="AX11" s="105">
        <f t="shared" si="4"/>
        <v>3</v>
      </c>
      <c r="AY11" s="105">
        <f t="shared" si="4"/>
        <v>2</v>
      </c>
      <c r="AZ11" s="105">
        <f t="shared" si="4"/>
        <v>1</v>
      </c>
      <c r="BA11" s="105">
        <f t="shared" si="4"/>
        <v>0</v>
      </c>
    </row>
    <row r="12" spans="2:53" ht="19.2" customHeight="1" x14ac:dyDescent="0.45">
      <c r="C12" s="155"/>
      <c r="D12" s="26" t="s">
        <v>85</v>
      </c>
      <c r="E12" s="156" t="s">
        <v>88</v>
      </c>
      <c r="F12" s="157"/>
      <c r="G12" s="158"/>
      <c r="H12" s="29"/>
      <c r="I12" s="30">
        <v>5000</v>
      </c>
      <c r="J12" s="30">
        <v>5000</v>
      </c>
      <c r="K12" s="30">
        <v>5000</v>
      </c>
      <c r="L12" s="30">
        <v>5000</v>
      </c>
      <c r="M12" s="30">
        <v>5000</v>
      </c>
      <c r="N12" s="30">
        <v>5000</v>
      </c>
      <c r="O12" s="30">
        <v>5000</v>
      </c>
      <c r="P12" s="30">
        <v>5000</v>
      </c>
      <c r="Q12" s="30">
        <v>5000</v>
      </c>
      <c r="R12" s="30">
        <v>5000</v>
      </c>
      <c r="S12" s="30">
        <v>5000</v>
      </c>
      <c r="T12" s="33"/>
      <c r="U12" s="169"/>
      <c r="AI12" s="106" t="s">
        <v>194</v>
      </c>
      <c r="AJ12" s="106">
        <v>10</v>
      </c>
    </row>
    <row r="13" spans="2:53" ht="19.2" customHeight="1" x14ac:dyDescent="0.45">
      <c r="C13" s="155"/>
      <c r="D13" s="26" t="s">
        <v>86</v>
      </c>
      <c r="E13" s="156" t="s">
        <v>89</v>
      </c>
      <c r="F13" s="157"/>
      <c r="G13" s="158"/>
      <c r="H13" s="29"/>
      <c r="I13" s="30">
        <v>200</v>
      </c>
      <c r="J13" s="30"/>
      <c r="K13" s="29">
        <v>300</v>
      </c>
      <c r="L13" s="29"/>
      <c r="M13" s="30">
        <v>400</v>
      </c>
      <c r="N13" s="30"/>
      <c r="O13" s="29">
        <v>200</v>
      </c>
      <c r="P13" s="29"/>
      <c r="Q13" s="30">
        <v>300</v>
      </c>
      <c r="R13" s="30"/>
      <c r="S13" s="29">
        <v>200</v>
      </c>
      <c r="T13" s="33"/>
      <c r="U13" s="169"/>
      <c r="AI13" s="106" t="s">
        <v>195</v>
      </c>
      <c r="AJ13" s="106">
        <v>11</v>
      </c>
    </row>
    <row r="14" spans="2:53" ht="19.2" customHeight="1" thickBot="1" x14ac:dyDescent="0.5">
      <c r="C14" s="155"/>
      <c r="D14" s="26" t="s">
        <v>112</v>
      </c>
      <c r="E14" s="156" t="s">
        <v>71</v>
      </c>
      <c r="F14" s="157"/>
      <c r="G14" s="158"/>
      <c r="H14" s="29"/>
      <c r="I14" s="30">
        <v>5000</v>
      </c>
      <c r="J14" s="30">
        <v>5000</v>
      </c>
      <c r="K14" s="30">
        <v>5000</v>
      </c>
      <c r="L14" s="30">
        <v>5000</v>
      </c>
      <c r="M14" s="30">
        <v>5000</v>
      </c>
      <c r="N14" s="30">
        <v>5000</v>
      </c>
      <c r="O14" s="30">
        <v>5000</v>
      </c>
      <c r="P14" s="30">
        <v>5000</v>
      </c>
      <c r="Q14" s="30">
        <v>5000</v>
      </c>
      <c r="R14" s="30">
        <v>5000</v>
      </c>
      <c r="S14" s="30">
        <v>5000</v>
      </c>
      <c r="T14" s="33"/>
      <c r="U14" s="170"/>
      <c r="AI14" s="106" t="s">
        <v>196</v>
      </c>
      <c r="AJ14" s="106">
        <v>12</v>
      </c>
      <c r="AM14" s="16" t="s">
        <v>214</v>
      </c>
    </row>
    <row r="15" spans="2:53" ht="19.2" customHeight="1" x14ac:dyDescent="0.45">
      <c r="C15" s="16" t="s">
        <v>223</v>
      </c>
      <c r="AI15" s="106" t="s">
        <v>197</v>
      </c>
      <c r="AJ15" s="106">
        <v>13</v>
      </c>
      <c r="AM15" s="75" t="s">
        <v>202</v>
      </c>
      <c r="AN15" s="76" t="s">
        <v>203</v>
      </c>
      <c r="AO15" s="47" t="s">
        <v>204</v>
      </c>
      <c r="AP15" s="26" t="s">
        <v>188</v>
      </c>
      <c r="AQ15" s="26" t="s">
        <v>189</v>
      </c>
      <c r="AR15" s="26" t="s">
        <v>190</v>
      </c>
      <c r="AS15" s="26" t="s">
        <v>191</v>
      </c>
      <c r="AT15" s="26" t="s">
        <v>192</v>
      </c>
      <c r="AU15" s="26" t="s">
        <v>193</v>
      </c>
      <c r="AV15" s="26" t="s">
        <v>194</v>
      </c>
      <c r="AW15" s="26" t="s">
        <v>195</v>
      </c>
      <c r="AX15" s="26" t="s">
        <v>196</v>
      </c>
      <c r="AY15" s="26" t="s">
        <v>197</v>
      </c>
      <c r="AZ15" s="26" t="s">
        <v>198</v>
      </c>
      <c r="BA15" s="26" t="s">
        <v>199</v>
      </c>
    </row>
    <row r="16" spans="2:53" ht="19.2" customHeight="1" thickBot="1" x14ac:dyDescent="0.5">
      <c r="AI16" s="106"/>
      <c r="AJ16" s="106"/>
      <c r="AM16" s="116"/>
      <c r="AN16" s="117"/>
      <c r="AO16" s="118"/>
      <c r="AP16" s="37"/>
      <c r="AQ16" s="37"/>
      <c r="AR16" s="37"/>
      <c r="AS16" s="37"/>
      <c r="AT16" s="37"/>
      <c r="AU16" s="37"/>
      <c r="AV16" s="37"/>
      <c r="AW16" s="37"/>
      <c r="AX16" s="37"/>
      <c r="AY16" s="37"/>
      <c r="AZ16" s="37"/>
      <c r="BA16" s="37"/>
    </row>
    <row r="17" spans="2:53" ht="19.2" customHeight="1" x14ac:dyDescent="0.45">
      <c r="B17" s="16" t="s">
        <v>67</v>
      </c>
      <c r="E17" s="53" t="s">
        <v>73</v>
      </c>
      <c r="F17" s="53" t="s">
        <v>74</v>
      </c>
      <c r="G17" s="53" t="s">
        <v>53</v>
      </c>
      <c r="H17" s="53" t="s">
        <v>33</v>
      </c>
      <c r="I17" s="53" t="s">
        <v>34</v>
      </c>
      <c r="J17" s="53" t="s">
        <v>35</v>
      </c>
      <c r="K17" s="53" t="s">
        <v>36</v>
      </c>
      <c r="L17" s="53" t="s">
        <v>37</v>
      </c>
      <c r="M17" s="53" t="s">
        <v>38</v>
      </c>
      <c r="N17" s="53" t="s">
        <v>39</v>
      </c>
      <c r="O17" s="53" t="s">
        <v>40</v>
      </c>
      <c r="P17" s="53" t="s">
        <v>41</v>
      </c>
      <c r="Q17" s="53" t="s">
        <v>42</v>
      </c>
      <c r="R17" s="53" t="s">
        <v>43</v>
      </c>
      <c r="S17" s="53" t="s">
        <v>44</v>
      </c>
      <c r="T17" s="52" t="s">
        <v>77</v>
      </c>
      <c r="U17" s="47" t="s">
        <v>120</v>
      </c>
      <c r="AI17" s="106" t="s">
        <v>198</v>
      </c>
      <c r="AJ17" s="106">
        <v>14</v>
      </c>
      <c r="AM17" s="77">
        <f>VLOOKUP(E27,$AI$6:$AJ$18,2,FALSE)</f>
        <v>5</v>
      </c>
      <c r="AN17" s="78">
        <f>VLOOKUP(F27,$AI$6:$AJ$18,2,FALSE)</f>
        <v>5</v>
      </c>
      <c r="AO17" s="81"/>
      <c r="AP17" s="105">
        <f>IF($E27=AP15,$AN17-$AM17+1,0)</f>
        <v>0</v>
      </c>
      <c r="AQ17" s="105">
        <f t="shared" ref="AQ17:BA17" si="5">IF($E27=AQ15,$AN17-$AM17+1,0)</f>
        <v>1</v>
      </c>
      <c r="AR17" s="105">
        <f t="shared" si="5"/>
        <v>0</v>
      </c>
      <c r="AS17" s="105">
        <f t="shared" si="5"/>
        <v>0</v>
      </c>
      <c r="AT17" s="105">
        <f t="shared" si="5"/>
        <v>0</v>
      </c>
      <c r="AU17" s="105">
        <f t="shared" si="5"/>
        <v>0</v>
      </c>
      <c r="AV17" s="105">
        <f t="shared" si="5"/>
        <v>0</v>
      </c>
      <c r="AW17" s="105">
        <f t="shared" si="5"/>
        <v>0</v>
      </c>
      <c r="AX17" s="105">
        <f t="shared" si="5"/>
        <v>0</v>
      </c>
      <c r="AY17" s="105">
        <f t="shared" si="5"/>
        <v>0</v>
      </c>
      <c r="AZ17" s="105">
        <f t="shared" si="5"/>
        <v>0</v>
      </c>
      <c r="BA17" s="105">
        <f t="shared" si="5"/>
        <v>0</v>
      </c>
    </row>
    <row r="18" spans="2:53" ht="26.4" customHeight="1" thickBot="1" x14ac:dyDescent="0.5">
      <c r="C18" s="26" t="s">
        <v>114</v>
      </c>
      <c r="D18" s="34"/>
      <c r="E18" s="42" t="s">
        <v>91</v>
      </c>
      <c r="F18" s="42" t="s">
        <v>194</v>
      </c>
      <c r="G18" s="87">
        <f>VLOOKUP($F$3,$AM$21:$AP$36,3,FALSE)</f>
        <v>24670</v>
      </c>
      <c r="H18" s="88">
        <f t="shared" ref="H18:S18" si="6">IF(AP5&gt;0,$G18,0)</f>
        <v>0</v>
      </c>
      <c r="I18" s="88">
        <f t="shared" si="6"/>
        <v>24670</v>
      </c>
      <c r="J18" s="88">
        <f t="shared" si="6"/>
        <v>24670</v>
      </c>
      <c r="K18" s="88">
        <f t="shared" si="6"/>
        <v>24670</v>
      </c>
      <c r="L18" s="88">
        <f t="shared" si="6"/>
        <v>24670</v>
      </c>
      <c r="M18" s="88">
        <f t="shared" si="6"/>
        <v>24670</v>
      </c>
      <c r="N18" s="88">
        <f t="shared" si="6"/>
        <v>24670</v>
      </c>
      <c r="O18" s="88">
        <f t="shared" si="6"/>
        <v>0</v>
      </c>
      <c r="P18" s="88">
        <f t="shared" si="6"/>
        <v>0</v>
      </c>
      <c r="Q18" s="88">
        <f t="shared" si="6"/>
        <v>0</v>
      </c>
      <c r="R18" s="88">
        <f t="shared" si="6"/>
        <v>0</v>
      </c>
      <c r="S18" s="88">
        <f t="shared" si="6"/>
        <v>0</v>
      </c>
      <c r="T18" s="89">
        <f>SUM(H18:S18)</f>
        <v>148020</v>
      </c>
      <c r="U18" s="168">
        <f>SUM(T18:T20,T23)</f>
        <v>244240</v>
      </c>
      <c r="AI18" s="106" t="s">
        <v>199</v>
      </c>
      <c r="AJ18" s="106">
        <v>15</v>
      </c>
      <c r="AM18" s="79"/>
      <c r="AN18" s="80"/>
      <c r="AO18" s="74">
        <v>0</v>
      </c>
      <c r="AP18" s="105">
        <f>IF(AP17=0,AO18-1,AP17)</f>
        <v>-1</v>
      </c>
      <c r="AQ18" s="105">
        <f t="shared" ref="AQ18" si="7">IF(AQ17=0,AP18-1,AQ17)</f>
        <v>1</v>
      </c>
      <c r="AR18" s="105">
        <f t="shared" ref="AR18" si="8">IF(AR17=0,AQ18-1,AR17)</f>
        <v>0</v>
      </c>
      <c r="AS18" s="105">
        <f t="shared" ref="AS18" si="9">IF(AS17=0,AR18-1,AS17)</f>
        <v>-1</v>
      </c>
      <c r="AT18" s="105">
        <f t="shared" ref="AT18" si="10">IF(AT17=0,AS18-1,AT17)</f>
        <v>-2</v>
      </c>
      <c r="AU18" s="105">
        <f t="shared" ref="AU18" si="11">IF(AU17=0,AT18-1,AU17)</f>
        <v>-3</v>
      </c>
      <c r="AV18" s="105">
        <f t="shared" ref="AV18" si="12">IF(AV17=0,AU18-1,AV17)</f>
        <v>-4</v>
      </c>
      <c r="AW18" s="105">
        <f t="shared" ref="AW18" si="13">IF(AW17=0,AV18-1,AW17)</f>
        <v>-5</v>
      </c>
      <c r="AX18" s="105">
        <f t="shared" ref="AX18" si="14">IF(AX17=0,AW18-1,AX17)</f>
        <v>-6</v>
      </c>
      <c r="AY18" s="105">
        <f t="shared" ref="AY18" si="15">IF(AY17=0,AX18-1,AY17)</f>
        <v>-7</v>
      </c>
      <c r="AZ18" s="105">
        <f t="shared" ref="AZ18" si="16">IF(AZ17=0,AY18-1,AZ17)</f>
        <v>-8</v>
      </c>
      <c r="BA18" s="105">
        <f t="shared" ref="BA18" si="17">IF(BA17=0,AZ18-1,BA17)</f>
        <v>-9</v>
      </c>
    </row>
    <row r="19" spans="2:53" ht="26.4" customHeight="1" x14ac:dyDescent="0.45">
      <c r="C19" s="26" t="s">
        <v>115</v>
      </c>
      <c r="D19" s="37"/>
      <c r="E19" s="42" t="s">
        <v>195</v>
      </c>
      <c r="F19" s="42" t="s">
        <v>198</v>
      </c>
      <c r="G19" s="87">
        <f>VLOOKUP($F$3,$AM$21:$AP$36,4,FALSE)</f>
        <v>20180</v>
      </c>
      <c r="H19" s="88">
        <f t="shared" ref="H19:S19" si="18">IF(AP11&gt;0,$G19,0)</f>
        <v>0</v>
      </c>
      <c r="I19" s="88">
        <f t="shared" si="18"/>
        <v>0</v>
      </c>
      <c r="J19" s="88">
        <f t="shared" si="18"/>
        <v>0</v>
      </c>
      <c r="K19" s="88">
        <f t="shared" si="18"/>
        <v>0</v>
      </c>
      <c r="L19" s="88">
        <f t="shared" si="18"/>
        <v>0</v>
      </c>
      <c r="M19" s="88">
        <f t="shared" si="18"/>
        <v>0</v>
      </c>
      <c r="N19" s="88">
        <f t="shared" si="18"/>
        <v>0</v>
      </c>
      <c r="O19" s="88">
        <f t="shared" si="18"/>
        <v>20180</v>
      </c>
      <c r="P19" s="88">
        <f t="shared" si="18"/>
        <v>20180</v>
      </c>
      <c r="Q19" s="88">
        <f t="shared" si="18"/>
        <v>20180</v>
      </c>
      <c r="R19" s="88">
        <f t="shared" si="18"/>
        <v>20180</v>
      </c>
      <c r="S19" s="88">
        <f t="shared" si="18"/>
        <v>0</v>
      </c>
      <c r="T19" s="89">
        <f>SUM(H19:S19)</f>
        <v>80720</v>
      </c>
      <c r="U19" s="169"/>
      <c r="AA19" s="16" t="s">
        <v>215</v>
      </c>
      <c r="AI19" s="26"/>
      <c r="AJ19" s="26"/>
    </row>
    <row r="20" spans="2:53" ht="19.2" customHeight="1" x14ac:dyDescent="0.45">
      <c r="C20" s="26" t="s">
        <v>116</v>
      </c>
      <c r="D20" s="37"/>
      <c r="E20" s="42" t="s">
        <v>199</v>
      </c>
      <c r="F20" s="42" t="s">
        <v>199</v>
      </c>
      <c r="G20" s="35">
        <v>0</v>
      </c>
      <c r="H20" s="35">
        <v>0</v>
      </c>
      <c r="I20" s="35">
        <v>0</v>
      </c>
      <c r="J20" s="35">
        <v>0</v>
      </c>
      <c r="K20" s="35">
        <v>0</v>
      </c>
      <c r="L20" s="35">
        <v>0</v>
      </c>
      <c r="M20" s="35">
        <v>0</v>
      </c>
      <c r="N20" s="35">
        <v>0</v>
      </c>
      <c r="O20" s="35">
        <v>0</v>
      </c>
      <c r="P20" s="35">
        <v>0</v>
      </c>
      <c r="Q20" s="35">
        <v>0</v>
      </c>
      <c r="R20" s="35">
        <v>0</v>
      </c>
      <c r="S20" s="35">
        <v>0</v>
      </c>
      <c r="T20" s="31">
        <f>SUM(H20:S20)</f>
        <v>0</v>
      </c>
      <c r="U20" s="169"/>
      <c r="AA20" s="106" t="s">
        <v>164</v>
      </c>
      <c r="AB20" s="106" t="s">
        <v>165</v>
      </c>
      <c r="AM20" s="16" t="s">
        <v>217</v>
      </c>
    </row>
    <row r="21" spans="2:53" ht="19.2" customHeight="1" x14ac:dyDescent="0.45">
      <c r="C21" s="16" t="s">
        <v>117</v>
      </c>
      <c r="U21" s="169"/>
      <c r="AA21" s="26">
        <f>ROUNDDOWN(N3/10,0)</f>
        <v>11</v>
      </c>
      <c r="AB21" s="26">
        <f>IF(AA21&lt;4,30,AA21*10)</f>
        <v>110</v>
      </c>
      <c r="AN21" s="106"/>
      <c r="AO21" s="106" t="s">
        <v>212</v>
      </c>
      <c r="AP21" s="106" t="s">
        <v>213</v>
      </c>
    </row>
    <row r="22" spans="2:53" ht="19.2" customHeight="1" x14ac:dyDescent="0.45">
      <c r="L22" s="53" t="s">
        <v>30</v>
      </c>
      <c r="M22" s="53" t="s">
        <v>50</v>
      </c>
      <c r="N22" s="53" t="s">
        <v>47</v>
      </c>
      <c r="O22" s="53" t="s">
        <v>48</v>
      </c>
      <c r="P22" s="41" t="s">
        <v>70</v>
      </c>
      <c r="Q22" s="174" t="s">
        <v>75</v>
      </c>
      <c r="R22" s="41" t="s">
        <v>76</v>
      </c>
      <c r="S22" s="175" t="s">
        <v>92</v>
      </c>
      <c r="T22" s="38" t="s">
        <v>77</v>
      </c>
      <c r="U22" s="169"/>
      <c r="AM22" s="106" t="s">
        <v>166</v>
      </c>
      <c r="AN22" s="105">
        <f>AB21+1</f>
        <v>111</v>
      </c>
      <c r="AO22" s="36">
        <f>VLOOKUP(AN22,$AA$33:$AE$37,4,FALSE)</f>
        <v>110360</v>
      </c>
      <c r="AP22" s="36">
        <f>VLOOKUP(AN22,$AA$33:$AE$37,5,FALSE)</f>
        <v>107790</v>
      </c>
    </row>
    <row r="23" spans="2:53" ht="19.2" customHeight="1" thickBot="1" x14ac:dyDescent="0.5">
      <c r="L23" s="36">
        <v>100</v>
      </c>
      <c r="M23" s="88" t="str">
        <f>IF(F3="3歳",$AG$34,"加算算定無し")</f>
        <v>加算算定無し</v>
      </c>
      <c r="N23" s="88">
        <f>AH34</f>
        <v>1450</v>
      </c>
      <c r="O23" s="88" t="str">
        <f>AI34</f>
        <v>加算算定無し</v>
      </c>
      <c r="P23" s="88">
        <f>SUM(L23:O23)</f>
        <v>1550</v>
      </c>
      <c r="Q23" s="174"/>
      <c r="R23" s="91">
        <f>24-COUNTIF(H18:S18,0)-COUNTIF(H19:S19,0)</f>
        <v>10</v>
      </c>
      <c r="S23" s="175"/>
      <c r="T23" s="92">
        <f>P23*R23</f>
        <v>15500</v>
      </c>
      <c r="U23" s="170"/>
      <c r="AM23" s="106" t="s">
        <v>167</v>
      </c>
      <c r="AN23" s="105">
        <f>AN22+1</f>
        <v>112</v>
      </c>
      <c r="AO23" s="36">
        <f>VLOOKUP(AN23,$AA$33:$AE$37,4,FALSE)</f>
        <v>63880</v>
      </c>
      <c r="AP23" s="36">
        <f>VLOOKUP(AN23,$AA$33:$AE$37,5,FALSE)</f>
        <v>61310</v>
      </c>
    </row>
    <row r="24" spans="2:53" ht="19.2" customHeight="1" x14ac:dyDescent="0.45">
      <c r="R24" s="86" t="s">
        <v>218</v>
      </c>
      <c r="AM24" s="106" t="s">
        <v>168</v>
      </c>
      <c r="AN24" s="105">
        <f>AN23</f>
        <v>112</v>
      </c>
      <c r="AO24" s="36">
        <f>VLOOKUP(AN24,$AA$33:$AE$37,4,FALSE)</f>
        <v>63880</v>
      </c>
      <c r="AP24" s="36">
        <f>VLOOKUP(AN24,$AA$33:$AE$37,5,FALSE)</f>
        <v>61310</v>
      </c>
    </row>
    <row r="25" spans="2:53" ht="19.2" customHeight="1" thickBot="1" x14ac:dyDescent="0.5">
      <c r="R25" s="86"/>
      <c r="AM25" s="106"/>
      <c r="AN25" s="105"/>
      <c r="AO25" s="36"/>
      <c r="AP25" s="36"/>
    </row>
    <row r="26" spans="2:53" ht="19.2" customHeight="1" x14ac:dyDescent="0.45">
      <c r="B26" s="16" t="s">
        <v>68</v>
      </c>
      <c r="E26" s="53" t="s">
        <v>73</v>
      </c>
      <c r="F26" s="53" t="s">
        <v>74</v>
      </c>
      <c r="G26" s="53" t="s">
        <v>53</v>
      </c>
      <c r="H26" s="53" t="s">
        <v>33</v>
      </c>
      <c r="I26" s="53" t="s">
        <v>34</v>
      </c>
      <c r="J26" s="53" t="s">
        <v>35</v>
      </c>
      <c r="K26" s="53" t="s">
        <v>36</v>
      </c>
      <c r="L26" s="53" t="s">
        <v>37</v>
      </c>
      <c r="M26" s="53" t="s">
        <v>38</v>
      </c>
      <c r="N26" s="53" t="s">
        <v>39</v>
      </c>
      <c r="O26" s="53" t="s">
        <v>40</v>
      </c>
      <c r="P26" s="53" t="s">
        <v>41</v>
      </c>
      <c r="Q26" s="53" t="s">
        <v>42</v>
      </c>
      <c r="R26" s="53" t="s">
        <v>43</v>
      </c>
      <c r="S26" s="53" t="s">
        <v>44</v>
      </c>
      <c r="T26" s="52" t="s">
        <v>77</v>
      </c>
      <c r="U26" s="47" t="s">
        <v>120</v>
      </c>
      <c r="AH26" s="16" t="s">
        <v>216</v>
      </c>
      <c r="AM26" s="106" t="s">
        <v>169</v>
      </c>
      <c r="AN26" s="105">
        <f>AN24+1</f>
        <v>113</v>
      </c>
      <c r="AO26" s="36">
        <f>VLOOKUP(AN26,$AA$33:$AE$37,4,FALSE)</f>
        <v>29200</v>
      </c>
      <c r="AP26" s="36">
        <f>VLOOKUP(AN26,$AA$33:$AE$37,5,FALSE)</f>
        <v>24750</v>
      </c>
    </row>
    <row r="27" spans="2:53" ht="26.4" customHeight="1" x14ac:dyDescent="0.45">
      <c r="C27" s="26" t="s">
        <v>69</v>
      </c>
      <c r="D27" s="37"/>
      <c r="E27" s="42" t="s">
        <v>91</v>
      </c>
      <c r="F27" s="42" t="s">
        <v>91</v>
      </c>
      <c r="G27" s="85">
        <v>9000</v>
      </c>
      <c r="H27" s="88">
        <f t="shared" ref="H27:S27" si="19">IF(AP18&gt;0,$G27,0)</f>
        <v>0</v>
      </c>
      <c r="I27" s="88">
        <f t="shared" si="19"/>
        <v>9000</v>
      </c>
      <c r="J27" s="88">
        <f t="shared" si="19"/>
        <v>0</v>
      </c>
      <c r="K27" s="88">
        <f t="shared" si="19"/>
        <v>0</v>
      </c>
      <c r="L27" s="88">
        <f t="shared" si="19"/>
        <v>0</v>
      </c>
      <c r="M27" s="88">
        <f t="shared" si="19"/>
        <v>0</v>
      </c>
      <c r="N27" s="88">
        <f t="shared" si="19"/>
        <v>0</v>
      </c>
      <c r="O27" s="88">
        <f t="shared" si="19"/>
        <v>0</v>
      </c>
      <c r="P27" s="88">
        <f t="shared" si="19"/>
        <v>0</v>
      </c>
      <c r="Q27" s="88">
        <f t="shared" si="19"/>
        <v>0</v>
      </c>
      <c r="R27" s="88">
        <f t="shared" si="19"/>
        <v>0</v>
      </c>
      <c r="S27" s="88">
        <f t="shared" si="19"/>
        <v>0</v>
      </c>
      <c r="T27" s="89">
        <f>SUM(H27:S27)</f>
        <v>9000</v>
      </c>
      <c r="U27" s="168">
        <f>SUM(T27:T28)</f>
        <v>9000</v>
      </c>
      <c r="AH27" s="26" t="s">
        <v>143</v>
      </c>
      <c r="AI27" s="26" t="s">
        <v>144</v>
      </c>
      <c r="AM27" s="106" t="s">
        <v>170</v>
      </c>
      <c r="AN27" s="105">
        <f>AN26+1</f>
        <v>114</v>
      </c>
      <c r="AO27" s="36">
        <f>VLOOKUP(AN27,$AA$33:$AE$37,4,FALSE)</f>
        <v>24670</v>
      </c>
      <c r="AP27" s="36">
        <f>VLOOKUP(AN27,$AA$33:$AE$37,5,FALSE)</f>
        <v>20180</v>
      </c>
    </row>
    <row r="28" spans="2:53" ht="19.2" customHeight="1" thickBot="1" x14ac:dyDescent="0.5">
      <c r="C28" s="26" t="s">
        <v>224</v>
      </c>
      <c r="D28" s="37"/>
      <c r="E28" s="42" t="s">
        <v>91</v>
      </c>
      <c r="F28" s="42" t="s">
        <v>91</v>
      </c>
      <c r="G28" s="39">
        <v>0</v>
      </c>
      <c r="H28" s="39">
        <v>0</v>
      </c>
      <c r="I28" s="39">
        <v>0</v>
      </c>
      <c r="J28" s="39">
        <v>0</v>
      </c>
      <c r="K28" s="39">
        <v>0</v>
      </c>
      <c r="L28" s="39">
        <v>0</v>
      </c>
      <c r="M28" s="39">
        <v>0</v>
      </c>
      <c r="N28" s="39">
        <v>0</v>
      </c>
      <c r="O28" s="39">
        <v>0</v>
      </c>
      <c r="P28" s="39">
        <v>0</v>
      </c>
      <c r="Q28" s="39">
        <v>0</v>
      </c>
      <c r="R28" s="39">
        <v>0</v>
      </c>
      <c r="S28" s="39">
        <v>0</v>
      </c>
      <c r="T28" s="39">
        <v>0</v>
      </c>
      <c r="U28" s="170"/>
      <c r="AH28" s="36">
        <f>VLOOKUP($AA34,$AF$54:$AH$62,3,FALSE)</f>
        <v>1450</v>
      </c>
      <c r="AI28" s="36">
        <f>VLOOKUP($AA34,$AJ$54:$AL$62,3,FALSE)</f>
        <v>3100</v>
      </c>
      <c r="AM28" s="106" t="s">
        <v>171</v>
      </c>
      <c r="AN28" s="105">
        <f t="shared" ref="AN28:AN36" si="20">AN27</f>
        <v>114</v>
      </c>
      <c r="AO28" s="36">
        <f>VLOOKUP(AN28,$AA$33:$AE$37,4,FALSE)</f>
        <v>24670</v>
      </c>
      <c r="AP28" s="36">
        <f>VLOOKUP(AN28,$AA$33:$AE$37,5,FALSE)</f>
        <v>20180</v>
      </c>
    </row>
    <row r="29" spans="2:53" ht="19.2" customHeight="1" x14ac:dyDescent="0.45">
      <c r="C29" s="16" t="s">
        <v>225</v>
      </c>
      <c r="AM29" s="106" t="s">
        <v>172</v>
      </c>
      <c r="AN29" s="105">
        <f t="shared" si="20"/>
        <v>114</v>
      </c>
      <c r="AO29" s="36">
        <f>VLOOKUP(AN29,$AA$33:$AE$37,4,FALSE)</f>
        <v>24670</v>
      </c>
      <c r="AP29" s="36">
        <f>VLOOKUP(AN29,$AA$33:$AE$37,5,FALSE)</f>
        <v>20180</v>
      </c>
    </row>
    <row r="30" spans="2:53" ht="19.2" customHeight="1" x14ac:dyDescent="0.45">
      <c r="AM30" s="106"/>
      <c r="AN30" s="105"/>
      <c r="AO30" s="36"/>
      <c r="AP30" s="36"/>
    </row>
    <row r="31" spans="2:53" ht="19.2" customHeight="1" thickBot="1" x14ac:dyDescent="0.5">
      <c r="B31" s="16" t="s">
        <v>118</v>
      </c>
      <c r="H31" s="159" t="str">
        <f>IF(AC8=1,"実支出予定額","実支出額")</f>
        <v>実支出額</v>
      </c>
      <c r="I31" s="159"/>
      <c r="AM31" s="106" t="s">
        <v>173</v>
      </c>
      <c r="AN31" s="105">
        <f>AN29</f>
        <v>114</v>
      </c>
      <c r="AO31" s="36">
        <f t="shared" ref="AO31:AO36" si="21">VLOOKUP(AN31,$AA$33:$AE$37,4,FALSE)</f>
        <v>24670</v>
      </c>
      <c r="AP31" s="36">
        <f t="shared" ref="AP31:AP36" si="22">VLOOKUP(AN31,$AA$33:$AE$37,5,FALSE)</f>
        <v>20180</v>
      </c>
    </row>
    <row r="32" spans="2:53" ht="19.2" customHeight="1" x14ac:dyDescent="0.45">
      <c r="C32" s="176" t="s">
        <v>80</v>
      </c>
      <c r="D32" s="176"/>
      <c r="E32" s="176"/>
      <c r="F32" s="176"/>
      <c r="G32" s="53" t="s">
        <v>53</v>
      </c>
      <c r="H32" s="53" t="s">
        <v>45</v>
      </c>
      <c r="I32" s="53" t="s">
        <v>96</v>
      </c>
      <c r="J32" s="52" t="s">
        <v>77</v>
      </c>
      <c r="K32" s="47" t="s">
        <v>120</v>
      </c>
      <c r="AM32" s="106" t="s">
        <v>174</v>
      </c>
      <c r="AN32" s="105">
        <f t="shared" si="20"/>
        <v>114</v>
      </c>
      <c r="AO32" s="36">
        <f t="shared" si="21"/>
        <v>24670</v>
      </c>
      <c r="AP32" s="36">
        <f t="shared" si="22"/>
        <v>20180</v>
      </c>
    </row>
    <row r="33" spans="3:42" ht="26.4" customHeight="1" x14ac:dyDescent="0.45">
      <c r="C33" s="177" t="s">
        <v>147</v>
      </c>
      <c r="D33" s="177"/>
      <c r="E33" s="177"/>
      <c r="F33" s="177"/>
      <c r="G33" s="178" t="s">
        <v>81</v>
      </c>
      <c r="H33" s="40">
        <v>5</v>
      </c>
      <c r="I33" s="30">
        <v>33000</v>
      </c>
      <c r="J33" s="180">
        <f>SUM(I33:I39)</f>
        <v>180400</v>
      </c>
      <c r="K33" s="183">
        <f>MIN(J33,150000)</f>
        <v>150000</v>
      </c>
      <c r="AB33" s="121" t="s">
        <v>122</v>
      </c>
      <c r="AC33" s="121" t="s">
        <v>123</v>
      </c>
      <c r="AD33" s="122" t="s">
        <v>145</v>
      </c>
      <c r="AE33" s="122" t="s">
        <v>146</v>
      </c>
      <c r="AF33" s="26" t="s">
        <v>141</v>
      </c>
      <c r="AG33" s="26" t="s">
        <v>142</v>
      </c>
      <c r="AH33" s="26" t="s">
        <v>143</v>
      </c>
      <c r="AI33" s="26" t="s">
        <v>144</v>
      </c>
      <c r="AM33" s="106" t="s">
        <v>175</v>
      </c>
      <c r="AN33" s="105">
        <f t="shared" si="20"/>
        <v>114</v>
      </c>
      <c r="AO33" s="36">
        <f t="shared" si="21"/>
        <v>24670</v>
      </c>
      <c r="AP33" s="36">
        <f t="shared" si="22"/>
        <v>20180</v>
      </c>
    </row>
    <row r="34" spans="3:42" ht="26.4" customHeight="1" x14ac:dyDescent="0.45">
      <c r="C34" s="177" t="s">
        <v>94</v>
      </c>
      <c r="D34" s="177"/>
      <c r="E34" s="177"/>
      <c r="F34" s="177"/>
      <c r="G34" s="175"/>
      <c r="H34" s="40">
        <v>1</v>
      </c>
      <c r="I34" s="30">
        <v>55000</v>
      </c>
      <c r="J34" s="181"/>
      <c r="K34" s="184"/>
      <c r="M34" s="16" t="str">
        <f>IF(AC8=1,"２　補助金所要額","２　補助金精算額")</f>
        <v>２　補助金精算額</v>
      </c>
      <c r="O34" s="162" t="s">
        <v>46</v>
      </c>
      <c r="P34" s="163"/>
      <c r="Q34" s="164"/>
      <c r="AA34" s="26">
        <f>AB21+1</f>
        <v>111</v>
      </c>
      <c r="AB34" s="186" t="str">
        <f>VLOOKUP(AA34,Z53:AA89,2,FALSE)</f>
        <v>111～120人</v>
      </c>
      <c r="AC34" s="121" t="s">
        <v>127</v>
      </c>
      <c r="AD34" s="123">
        <f>VLOOKUP($AA34,$Z$54:$AD$89,4,FALSE)</f>
        <v>110360</v>
      </c>
      <c r="AE34" s="123">
        <f>VLOOKUP($AA34,$Z$54:$AD$89,5,FALSE)</f>
        <v>107790</v>
      </c>
      <c r="AF34" s="36">
        <v>100</v>
      </c>
      <c r="AG34" s="72" t="str">
        <f>IF(H3="〇",3900,"加算算定無し")</f>
        <v>加算算定無し</v>
      </c>
      <c r="AH34" s="72">
        <f>IF(J3="〇",AH28,"加算算定無し")</f>
        <v>1450</v>
      </c>
      <c r="AI34" s="72" t="str">
        <f>IF(L3="〇",AI28,"加算算定無し")</f>
        <v>加算算定無し</v>
      </c>
      <c r="AJ34" s="70"/>
      <c r="AM34" s="106" t="s">
        <v>176</v>
      </c>
      <c r="AN34" s="105">
        <f t="shared" si="20"/>
        <v>114</v>
      </c>
      <c r="AO34" s="36">
        <f t="shared" si="21"/>
        <v>24670</v>
      </c>
      <c r="AP34" s="36">
        <f t="shared" si="22"/>
        <v>20180</v>
      </c>
    </row>
    <row r="35" spans="3:42" ht="26.4" customHeight="1" thickBot="1" x14ac:dyDescent="0.5">
      <c r="C35" s="177" t="s">
        <v>148</v>
      </c>
      <c r="D35" s="177"/>
      <c r="E35" s="177"/>
      <c r="F35" s="177"/>
      <c r="G35" s="175"/>
      <c r="H35" s="40">
        <v>4</v>
      </c>
      <c r="I35" s="30">
        <v>4400</v>
      </c>
      <c r="J35" s="181"/>
      <c r="K35" s="184"/>
      <c r="M35" s="61" t="s">
        <v>99</v>
      </c>
      <c r="N35" s="61" t="s">
        <v>150</v>
      </c>
      <c r="O35" s="99" t="str">
        <f>IF(AC8=1,"実支出予定額","実支出額")</f>
        <v>実支出額</v>
      </c>
      <c r="P35" s="61" t="s">
        <v>97</v>
      </c>
      <c r="Q35" s="61" t="s">
        <v>100</v>
      </c>
      <c r="R35" s="61" t="s">
        <v>31</v>
      </c>
      <c r="S35" s="61" t="s">
        <v>32</v>
      </c>
      <c r="T35" s="187" t="str">
        <f>IF(AC8=1,"交付申請額","実績報告額")</f>
        <v>実績報告額</v>
      </c>
      <c r="U35" s="188"/>
      <c r="AA35" s="26">
        <f>AA34+1</f>
        <v>112</v>
      </c>
      <c r="AB35" s="186"/>
      <c r="AC35" s="121" t="s">
        <v>128</v>
      </c>
      <c r="AD35" s="123">
        <f>VLOOKUP($AA35,$Z$54:$AD$89,4,FALSE)</f>
        <v>63880</v>
      </c>
      <c r="AE35" s="123">
        <f>VLOOKUP($AA35,$Z$54:$AD$89,5,FALSE)</f>
        <v>61310</v>
      </c>
      <c r="AF35" s="70"/>
      <c r="AG35" s="70"/>
      <c r="AH35" s="70"/>
      <c r="AI35" s="70"/>
      <c r="AJ35" s="70"/>
      <c r="AM35" s="106" t="s">
        <v>177</v>
      </c>
      <c r="AN35" s="105">
        <f t="shared" si="20"/>
        <v>114</v>
      </c>
      <c r="AO35" s="36">
        <f t="shared" si="21"/>
        <v>24670</v>
      </c>
      <c r="AP35" s="36">
        <f t="shared" si="22"/>
        <v>20180</v>
      </c>
    </row>
    <row r="36" spans="3:42" ht="26.4" customHeight="1" thickBot="1" x14ac:dyDescent="0.5">
      <c r="C36" s="177" t="s">
        <v>149</v>
      </c>
      <c r="D36" s="177"/>
      <c r="E36" s="177"/>
      <c r="F36" s="177"/>
      <c r="G36" s="175"/>
      <c r="H36" s="40">
        <v>2</v>
      </c>
      <c r="I36" s="30">
        <v>88000</v>
      </c>
      <c r="J36" s="181"/>
      <c r="K36" s="184"/>
      <c r="M36" s="44"/>
      <c r="N36" s="93">
        <f>K33+U27+U18+U8</f>
        <v>1499840</v>
      </c>
      <c r="O36" s="94">
        <f>M36</f>
        <v>0</v>
      </c>
      <c r="P36" s="45"/>
      <c r="Q36" s="94">
        <f>O36-P36</f>
        <v>0</v>
      </c>
      <c r="R36" s="93">
        <f>MIN(M36,N36,Q36)</f>
        <v>0</v>
      </c>
      <c r="S36" s="43" t="s">
        <v>98</v>
      </c>
      <c r="T36" s="119"/>
      <c r="U36" s="120"/>
      <c r="AA36" s="26">
        <f>AA35+1</f>
        <v>113</v>
      </c>
      <c r="AB36" s="186"/>
      <c r="AC36" s="121" t="s">
        <v>129</v>
      </c>
      <c r="AD36" s="123">
        <f>VLOOKUP($AA36,$Z$54:$AD$89,4,FALSE)</f>
        <v>29200</v>
      </c>
      <c r="AE36" s="123">
        <f>VLOOKUP($AA36,$Z$54:$AD$89,5,FALSE)</f>
        <v>24750</v>
      </c>
      <c r="AF36" s="70"/>
      <c r="AG36" s="70"/>
      <c r="AH36" s="70"/>
      <c r="AI36" s="70"/>
      <c r="AJ36" s="70"/>
      <c r="AM36" s="106" t="s">
        <v>178</v>
      </c>
      <c r="AN36" s="105">
        <f t="shared" si="20"/>
        <v>114</v>
      </c>
      <c r="AO36" s="36">
        <f t="shared" si="21"/>
        <v>24670</v>
      </c>
      <c r="AP36" s="36">
        <f t="shared" si="22"/>
        <v>20180</v>
      </c>
    </row>
    <row r="37" spans="3:42" ht="26.4" customHeight="1" x14ac:dyDescent="0.45">
      <c r="C37" s="177" t="s">
        <v>95</v>
      </c>
      <c r="D37" s="177"/>
      <c r="E37" s="177"/>
      <c r="F37" s="177"/>
      <c r="G37" s="175"/>
      <c r="H37" s="40"/>
      <c r="I37" s="30"/>
      <c r="J37" s="181"/>
      <c r="K37" s="184"/>
      <c r="M37" s="16" t="s">
        <v>119</v>
      </c>
      <c r="AA37" s="26">
        <f>AA36+1</f>
        <v>114</v>
      </c>
      <c r="AB37" s="186"/>
      <c r="AC37" s="121" t="s">
        <v>130</v>
      </c>
      <c r="AD37" s="123">
        <f>VLOOKUP($AA37,$Z$54:$AD$89,4,FALSE)</f>
        <v>24670</v>
      </c>
      <c r="AE37" s="123">
        <f>VLOOKUP($AA37,$Z$54:$AD$89,5,FALSE)</f>
        <v>20180</v>
      </c>
      <c r="AF37" s="70"/>
      <c r="AG37" s="70"/>
      <c r="AH37" s="70"/>
      <c r="AI37" s="70"/>
      <c r="AJ37" s="70"/>
      <c r="AM37" s="26"/>
      <c r="AN37" s="26"/>
      <c r="AO37" s="26"/>
      <c r="AP37" s="26"/>
    </row>
    <row r="38" spans="3:42" ht="26.4" customHeight="1" x14ac:dyDescent="0.45">
      <c r="C38" s="177" t="s">
        <v>95</v>
      </c>
      <c r="D38" s="177"/>
      <c r="E38" s="177"/>
      <c r="F38" s="177"/>
      <c r="G38" s="175"/>
      <c r="H38" s="40"/>
      <c r="I38" s="30"/>
      <c r="J38" s="181"/>
      <c r="K38" s="184"/>
    </row>
    <row r="39" spans="3:42" ht="26.4" customHeight="1" thickBot="1" x14ac:dyDescent="0.5">
      <c r="C39" s="177" t="s">
        <v>95</v>
      </c>
      <c r="D39" s="177"/>
      <c r="E39" s="177"/>
      <c r="F39" s="177"/>
      <c r="G39" s="179"/>
      <c r="H39" s="40"/>
      <c r="I39" s="30"/>
      <c r="J39" s="182"/>
      <c r="K39" s="185"/>
    </row>
    <row r="40" spans="3:42" ht="13.8" customHeight="1" x14ac:dyDescent="0.45">
      <c r="E40" s="189"/>
      <c r="F40" s="189"/>
      <c r="G40" s="189"/>
    </row>
    <row r="41" spans="3:42" ht="13.8" customHeight="1" x14ac:dyDescent="0.45">
      <c r="E41" s="54"/>
      <c r="F41" s="54"/>
      <c r="G41" s="54"/>
    </row>
    <row r="42" spans="3:42" ht="13.8" customHeight="1" x14ac:dyDescent="0.45">
      <c r="E42" s="54"/>
      <c r="F42" s="54"/>
      <c r="G42" s="54"/>
    </row>
    <row r="43" spans="3:42" ht="13.8" customHeight="1" x14ac:dyDescent="0.45">
      <c r="E43" s="54"/>
      <c r="F43" s="54"/>
      <c r="G43" s="54"/>
    </row>
    <row r="44" spans="3:42" ht="13.8" customHeight="1" x14ac:dyDescent="0.45">
      <c r="E44" s="54"/>
      <c r="F44" s="54"/>
      <c r="G44" s="54"/>
    </row>
    <row r="45" spans="3:42" ht="13.2" x14ac:dyDescent="0.45">
      <c r="C45" s="13"/>
      <c r="F45" s="15"/>
      <c r="G45" s="15"/>
      <c r="H45" s="15"/>
      <c r="J45" s="15"/>
      <c r="K45" s="15"/>
      <c r="L45" s="15"/>
      <c r="M45" s="15"/>
      <c r="N45" s="15"/>
      <c r="O45" s="15"/>
      <c r="P45" s="15"/>
    </row>
    <row r="46" spans="3:42" ht="13.2" x14ac:dyDescent="0.45">
      <c r="C46" s="13"/>
      <c r="F46" s="15"/>
      <c r="G46" s="15"/>
      <c r="H46" s="15"/>
      <c r="J46" s="15"/>
      <c r="K46" s="15"/>
      <c r="L46" s="15"/>
      <c r="M46" s="15"/>
      <c r="N46" s="15"/>
      <c r="O46" s="15"/>
      <c r="P46" s="15"/>
    </row>
    <row r="47" spans="3:42" ht="13.2" x14ac:dyDescent="0.45">
      <c r="C47" s="13"/>
      <c r="D47" s="14"/>
      <c r="L47" s="25"/>
      <c r="N47" s="16" t="s">
        <v>219</v>
      </c>
      <c r="O47" s="15"/>
      <c r="P47" s="13" t="s">
        <v>51</v>
      </c>
      <c r="T47" s="69" t="str">
        <f>D48</f>
        <v>第2号様式</v>
      </c>
      <c r="U47" s="16" t="s">
        <v>162</v>
      </c>
    </row>
    <row r="48" spans="3:42" ht="13.8" thickBot="1" x14ac:dyDescent="0.5">
      <c r="D48" s="68" t="str">
        <f>R1</f>
        <v>第2号様式</v>
      </c>
      <c r="E48" s="13" t="s">
        <v>161</v>
      </c>
      <c r="I48" s="67" t="str">
        <f>G1</f>
        <v>受入事業補助金　精算額計算書</v>
      </c>
      <c r="S48" s="25"/>
      <c r="T48" s="69" t="str">
        <f>D48</f>
        <v>第2号様式</v>
      </c>
      <c r="U48" s="16" t="s">
        <v>163</v>
      </c>
    </row>
    <row r="49" spans="2:38" ht="13.8" thickBot="1" x14ac:dyDescent="0.5">
      <c r="F49" s="146" t="s">
        <v>21</v>
      </c>
      <c r="G49" s="147"/>
      <c r="H49" s="148"/>
      <c r="I49" s="149"/>
      <c r="J49" s="150"/>
      <c r="K49" s="151" t="s">
        <v>22</v>
      </c>
      <c r="L49" s="152"/>
      <c r="M49" s="147"/>
      <c r="N49" s="147"/>
      <c r="O49" s="147"/>
      <c r="P49" s="153"/>
      <c r="Q49" s="151" t="s">
        <v>0</v>
      </c>
      <c r="R49" s="154"/>
      <c r="S49" s="17"/>
      <c r="T49" s="49"/>
      <c r="U49" s="160"/>
      <c r="V49" s="48"/>
    </row>
    <row r="50" spans="2:38" ht="16.8" thickBot="1" x14ac:dyDescent="0.5">
      <c r="F50" s="108" t="s">
        <v>78</v>
      </c>
      <c r="G50" s="19" t="s">
        <v>166</v>
      </c>
      <c r="H50" s="20" t="s">
        <v>50</v>
      </c>
      <c r="I50" s="96">
        <f>H3</f>
        <v>0</v>
      </c>
      <c r="J50" s="21" t="s">
        <v>47</v>
      </c>
      <c r="K50" s="96" t="str">
        <f>J3</f>
        <v>〇</v>
      </c>
      <c r="L50" s="20" t="s">
        <v>48</v>
      </c>
      <c r="M50" s="96">
        <f>L3</f>
        <v>0</v>
      </c>
      <c r="N50" s="22" t="s">
        <v>49</v>
      </c>
      <c r="O50" s="95">
        <f>N3</f>
        <v>110</v>
      </c>
      <c r="P50" s="101" t="s">
        <v>52</v>
      </c>
      <c r="Q50" s="24"/>
      <c r="R50" s="24"/>
      <c r="S50" s="24"/>
      <c r="T50" s="48"/>
      <c r="U50" s="161"/>
      <c r="V50" s="48"/>
    </row>
    <row r="51" spans="2:38" ht="16.2" x14ac:dyDescent="0.45">
      <c r="B51" s="16" t="s">
        <v>153</v>
      </c>
      <c r="F51" s="109"/>
      <c r="G51" s="115"/>
      <c r="H51" s="110"/>
      <c r="I51" s="111"/>
      <c r="J51" s="110"/>
      <c r="K51" s="111"/>
      <c r="L51" s="110"/>
      <c r="M51" s="111"/>
      <c r="N51" s="112"/>
      <c r="O51" s="113"/>
      <c r="P51" s="114"/>
      <c r="Q51" s="24"/>
      <c r="R51" s="24"/>
      <c r="S51" s="24"/>
      <c r="T51" s="48"/>
      <c r="U51" s="50"/>
      <c r="V51" s="48"/>
    </row>
    <row r="52" spans="2:38" ht="13.8" thickBot="1" x14ac:dyDescent="0.5">
      <c r="B52" s="16" t="s">
        <v>93</v>
      </c>
    </row>
    <row r="53" spans="2:38" ht="39.6" x14ac:dyDescent="0.45">
      <c r="D53" s="26"/>
      <c r="E53" s="162" t="s">
        <v>79</v>
      </c>
      <c r="F53" s="163"/>
      <c r="G53" s="164"/>
      <c r="H53" s="53" t="s">
        <v>33</v>
      </c>
      <c r="I53" s="53" t="s">
        <v>34</v>
      </c>
      <c r="J53" s="53" t="s">
        <v>35</v>
      </c>
      <c r="K53" s="53" t="s">
        <v>36</v>
      </c>
      <c r="L53" s="53" t="s">
        <v>37</v>
      </c>
      <c r="M53" s="53" t="s">
        <v>38</v>
      </c>
      <c r="N53" s="53" t="s">
        <v>39</v>
      </c>
      <c r="O53" s="53" t="s">
        <v>40</v>
      </c>
      <c r="P53" s="53" t="s">
        <v>41</v>
      </c>
      <c r="Q53" s="53" t="s">
        <v>42</v>
      </c>
      <c r="R53" s="53" t="s">
        <v>43</v>
      </c>
      <c r="S53" s="52" t="s">
        <v>44</v>
      </c>
      <c r="T53" s="52" t="s">
        <v>77</v>
      </c>
      <c r="U53" s="47" t="s">
        <v>120</v>
      </c>
      <c r="AA53" s="121" t="s">
        <v>122</v>
      </c>
      <c r="AB53" s="121" t="s">
        <v>123</v>
      </c>
      <c r="AC53" s="122" t="s">
        <v>124</v>
      </c>
      <c r="AD53" s="122" t="s">
        <v>125</v>
      </c>
      <c r="AF53" s="107"/>
      <c r="AG53" s="124" t="s">
        <v>139</v>
      </c>
      <c r="AH53" s="124" t="s">
        <v>140</v>
      </c>
      <c r="AI53" s="125"/>
      <c r="AJ53" s="107"/>
      <c r="AK53" s="124" t="s">
        <v>139</v>
      </c>
      <c r="AL53" s="124" t="s">
        <v>140</v>
      </c>
    </row>
    <row r="54" spans="2:38" ht="16.2" x14ac:dyDescent="0.45">
      <c r="C54" s="27" t="str">
        <f>C8</f>
        <v>基準ア　※１</v>
      </c>
      <c r="D54" s="28"/>
      <c r="E54" s="190" t="str">
        <f>E8</f>
        <v>３歳未満児の場合８０千円（１０４千円）、３歳以上児の場合７７千円（１０１千円）以内。</v>
      </c>
      <c r="F54" s="191"/>
      <c r="G54" s="192"/>
      <c r="H54" s="29"/>
      <c r="I54" s="30">
        <v>80000</v>
      </c>
      <c r="J54" s="30">
        <v>80000</v>
      </c>
      <c r="K54" s="30">
        <v>80000</v>
      </c>
      <c r="L54" s="30">
        <v>80000</v>
      </c>
      <c r="M54" s="30">
        <v>80000</v>
      </c>
      <c r="N54" s="30">
        <v>80000</v>
      </c>
      <c r="O54" s="30">
        <v>80000</v>
      </c>
      <c r="P54" s="30">
        <v>80000</v>
      </c>
      <c r="Q54" s="30">
        <v>80000</v>
      </c>
      <c r="R54" s="30">
        <v>80000</v>
      </c>
      <c r="S54" s="30">
        <v>80000</v>
      </c>
      <c r="T54" s="89">
        <f>SUM(H54:S54)</f>
        <v>880000</v>
      </c>
      <c r="U54" s="168">
        <f>T54+T55</f>
        <v>1596600</v>
      </c>
      <c r="Z54" s="16">
        <v>31</v>
      </c>
      <c r="AA54" s="186" t="s">
        <v>126</v>
      </c>
      <c r="AB54" s="121" t="s">
        <v>127</v>
      </c>
      <c r="AC54" s="126">
        <v>166400</v>
      </c>
      <c r="AD54" s="127">
        <v>150820</v>
      </c>
      <c r="AF54" s="106">
        <v>31</v>
      </c>
      <c r="AG54" s="128" t="s">
        <v>126</v>
      </c>
      <c r="AH54" s="126">
        <v>4000</v>
      </c>
      <c r="AI54" s="129"/>
      <c r="AJ54" s="106">
        <v>31</v>
      </c>
      <c r="AK54" s="128" t="s">
        <v>126</v>
      </c>
      <c r="AL54" s="126">
        <v>8800</v>
      </c>
    </row>
    <row r="55" spans="2:38" ht="16.2" x14ac:dyDescent="0.45">
      <c r="C55" s="103" t="str">
        <f>C9</f>
        <v>基準イ　※２</v>
      </c>
      <c r="D55" s="32"/>
      <c r="E55" s="171" t="s">
        <v>90</v>
      </c>
      <c r="F55" s="172"/>
      <c r="G55" s="173"/>
      <c r="H55" s="90">
        <f>SUM(H56:H60)</f>
        <v>0</v>
      </c>
      <c r="I55" s="90">
        <f t="shared" ref="I55:S55" si="23">SUM(I56:I60)</f>
        <v>65200</v>
      </c>
      <c r="J55" s="90">
        <f t="shared" si="23"/>
        <v>65000</v>
      </c>
      <c r="K55" s="90">
        <f t="shared" si="23"/>
        <v>65300</v>
      </c>
      <c r="L55" s="90">
        <f t="shared" si="23"/>
        <v>65000</v>
      </c>
      <c r="M55" s="90">
        <f t="shared" si="23"/>
        <v>65400</v>
      </c>
      <c r="N55" s="90">
        <f t="shared" si="23"/>
        <v>65000</v>
      </c>
      <c r="O55" s="90">
        <f t="shared" si="23"/>
        <v>65200</v>
      </c>
      <c r="P55" s="90">
        <f t="shared" si="23"/>
        <v>65000</v>
      </c>
      <c r="Q55" s="90">
        <f t="shared" si="23"/>
        <v>65300</v>
      </c>
      <c r="R55" s="90">
        <f t="shared" si="23"/>
        <v>65000</v>
      </c>
      <c r="S55" s="90">
        <f t="shared" si="23"/>
        <v>65200</v>
      </c>
      <c r="T55" s="89">
        <f>SUM(H55:S55)</f>
        <v>716600</v>
      </c>
      <c r="U55" s="169"/>
      <c r="Z55" s="16">
        <v>32</v>
      </c>
      <c r="AA55" s="186"/>
      <c r="AB55" s="121" t="s">
        <v>128</v>
      </c>
      <c r="AC55" s="126">
        <v>119920</v>
      </c>
      <c r="AD55" s="127">
        <v>104340</v>
      </c>
      <c r="AF55" s="106">
        <v>41</v>
      </c>
      <c r="AG55" s="128" t="s">
        <v>131</v>
      </c>
      <c r="AH55" s="126">
        <v>2200</v>
      </c>
      <c r="AI55" s="129"/>
      <c r="AJ55" s="106">
        <v>41</v>
      </c>
      <c r="AK55" s="128" t="s">
        <v>131</v>
      </c>
      <c r="AL55" s="126">
        <v>4900</v>
      </c>
    </row>
    <row r="56" spans="2:38" ht="13.2" x14ac:dyDescent="0.45">
      <c r="C56" s="155" t="s">
        <v>72</v>
      </c>
      <c r="D56" s="26" t="s">
        <v>83</v>
      </c>
      <c r="E56" s="156" t="s">
        <v>82</v>
      </c>
      <c r="F56" s="157"/>
      <c r="G56" s="158"/>
      <c r="H56" s="29"/>
      <c r="I56" s="30">
        <v>50000</v>
      </c>
      <c r="J56" s="30">
        <v>50000</v>
      </c>
      <c r="K56" s="30">
        <v>50000</v>
      </c>
      <c r="L56" s="30">
        <v>50000</v>
      </c>
      <c r="M56" s="30">
        <v>50000</v>
      </c>
      <c r="N56" s="30">
        <v>50000</v>
      </c>
      <c r="O56" s="30">
        <v>50000</v>
      </c>
      <c r="P56" s="30">
        <v>50000</v>
      </c>
      <c r="Q56" s="30">
        <v>50000</v>
      </c>
      <c r="R56" s="30">
        <v>50000</v>
      </c>
      <c r="S56" s="30">
        <v>50000</v>
      </c>
      <c r="T56" s="33"/>
      <c r="U56" s="169"/>
      <c r="Z56" s="16">
        <v>33</v>
      </c>
      <c r="AA56" s="186"/>
      <c r="AB56" s="121" t="s">
        <v>129</v>
      </c>
      <c r="AC56" s="126">
        <v>84780</v>
      </c>
      <c r="AD56" s="127">
        <v>67870</v>
      </c>
      <c r="AF56" s="106">
        <v>51</v>
      </c>
      <c r="AG56" s="128" t="s">
        <v>132</v>
      </c>
      <c r="AH56" s="126">
        <v>1850</v>
      </c>
      <c r="AI56" s="129"/>
      <c r="AJ56" s="106">
        <v>51</v>
      </c>
      <c r="AK56" s="128" t="s">
        <v>132</v>
      </c>
      <c r="AL56" s="126">
        <v>4050</v>
      </c>
    </row>
    <row r="57" spans="2:38" ht="13.2" x14ac:dyDescent="0.45">
      <c r="C57" s="155"/>
      <c r="D57" s="26" t="s">
        <v>84</v>
      </c>
      <c r="E57" s="156" t="s">
        <v>87</v>
      </c>
      <c r="F57" s="157"/>
      <c r="G57" s="158"/>
      <c r="H57" s="29"/>
      <c r="I57" s="30">
        <v>5000</v>
      </c>
      <c r="J57" s="30">
        <v>5000</v>
      </c>
      <c r="K57" s="30">
        <v>5000</v>
      </c>
      <c r="L57" s="30">
        <v>5000</v>
      </c>
      <c r="M57" s="30">
        <v>5000</v>
      </c>
      <c r="N57" s="30">
        <v>5000</v>
      </c>
      <c r="O57" s="30">
        <v>5000</v>
      </c>
      <c r="P57" s="30">
        <v>5000</v>
      </c>
      <c r="Q57" s="30">
        <v>5000</v>
      </c>
      <c r="R57" s="30">
        <v>5000</v>
      </c>
      <c r="S57" s="30">
        <v>5000</v>
      </c>
      <c r="T57" s="33"/>
      <c r="U57" s="169"/>
      <c r="Z57" s="16">
        <v>34</v>
      </c>
      <c r="AA57" s="186"/>
      <c r="AB57" s="121" t="s">
        <v>130</v>
      </c>
      <c r="AC57" s="126">
        <v>80250</v>
      </c>
      <c r="AD57" s="127">
        <v>63300</v>
      </c>
      <c r="AF57" s="106">
        <v>61</v>
      </c>
      <c r="AG57" s="128" t="s">
        <v>133</v>
      </c>
      <c r="AH57" s="126">
        <v>1600</v>
      </c>
      <c r="AI57" s="129"/>
      <c r="AJ57" s="106">
        <v>61</v>
      </c>
      <c r="AK57" s="128" t="s">
        <v>133</v>
      </c>
      <c r="AL57" s="126">
        <v>3550</v>
      </c>
    </row>
    <row r="58" spans="2:38" ht="13.2" x14ac:dyDescent="0.45">
      <c r="C58" s="155"/>
      <c r="D58" s="26" t="s">
        <v>85</v>
      </c>
      <c r="E58" s="156" t="s">
        <v>88</v>
      </c>
      <c r="F58" s="157"/>
      <c r="G58" s="158"/>
      <c r="H58" s="29"/>
      <c r="I58" s="30">
        <v>5000</v>
      </c>
      <c r="J58" s="30">
        <v>5000</v>
      </c>
      <c r="K58" s="30">
        <v>5000</v>
      </c>
      <c r="L58" s="30">
        <v>5000</v>
      </c>
      <c r="M58" s="30">
        <v>5000</v>
      </c>
      <c r="N58" s="30">
        <v>5000</v>
      </c>
      <c r="O58" s="30">
        <v>5000</v>
      </c>
      <c r="P58" s="30">
        <v>5000</v>
      </c>
      <c r="Q58" s="30">
        <v>5000</v>
      </c>
      <c r="R58" s="30">
        <v>5000</v>
      </c>
      <c r="S58" s="30">
        <v>5000</v>
      </c>
      <c r="T58" s="33"/>
      <c r="U58" s="169"/>
      <c r="Z58" s="16">
        <v>41</v>
      </c>
      <c r="AA58" s="186" t="s">
        <v>131</v>
      </c>
      <c r="AB58" s="121" t="s">
        <v>127</v>
      </c>
      <c r="AC58" s="126">
        <v>131740</v>
      </c>
      <c r="AD58" s="127">
        <v>125450</v>
      </c>
      <c r="AF58" s="106">
        <v>71</v>
      </c>
      <c r="AG58" s="128" t="s">
        <v>134</v>
      </c>
      <c r="AH58" s="126">
        <v>1800</v>
      </c>
      <c r="AI58" s="129"/>
      <c r="AJ58" s="106">
        <v>71</v>
      </c>
      <c r="AK58" s="128" t="s">
        <v>134</v>
      </c>
      <c r="AL58" s="126">
        <v>3950</v>
      </c>
    </row>
    <row r="59" spans="2:38" ht="13.2" x14ac:dyDescent="0.45">
      <c r="C59" s="155"/>
      <c r="D59" s="26" t="s">
        <v>86</v>
      </c>
      <c r="E59" s="156" t="s">
        <v>89</v>
      </c>
      <c r="F59" s="157"/>
      <c r="G59" s="158"/>
      <c r="H59" s="29"/>
      <c r="I59" s="30">
        <v>200</v>
      </c>
      <c r="J59" s="30"/>
      <c r="K59" s="29">
        <v>300</v>
      </c>
      <c r="L59" s="29"/>
      <c r="M59" s="30">
        <v>400</v>
      </c>
      <c r="N59" s="30"/>
      <c r="O59" s="29">
        <v>200</v>
      </c>
      <c r="P59" s="29"/>
      <c r="Q59" s="30">
        <v>300</v>
      </c>
      <c r="R59" s="30"/>
      <c r="S59" s="29">
        <v>200</v>
      </c>
      <c r="T59" s="33"/>
      <c r="U59" s="169"/>
      <c r="Z59" s="16">
        <v>42</v>
      </c>
      <c r="AA59" s="186"/>
      <c r="AB59" s="121" t="s">
        <v>128</v>
      </c>
      <c r="AC59" s="126">
        <v>85260</v>
      </c>
      <c r="AD59" s="127">
        <v>78970</v>
      </c>
      <c r="AF59" s="106">
        <v>81</v>
      </c>
      <c r="AG59" s="128" t="s">
        <v>135</v>
      </c>
      <c r="AH59" s="126">
        <v>1600</v>
      </c>
      <c r="AI59" s="129"/>
      <c r="AJ59" s="106">
        <v>81</v>
      </c>
      <c r="AK59" s="128" t="s">
        <v>135</v>
      </c>
      <c r="AL59" s="126">
        <v>3550</v>
      </c>
    </row>
    <row r="60" spans="2:38" ht="13.8" thickBot="1" x14ac:dyDescent="0.5">
      <c r="C60" s="155"/>
      <c r="D60" s="26" t="s">
        <v>112</v>
      </c>
      <c r="E60" s="156" t="s">
        <v>71</v>
      </c>
      <c r="F60" s="157"/>
      <c r="G60" s="158"/>
      <c r="H60" s="29"/>
      <c r="I60" s="30">
        <v>5000</v>
      </c>
      <c r="J60" s="30">
        <v>5000</v>
      </c>
      <c r="K60" s="30">
        <v>5000</v>
      </c>
      <c r="L60" s="30">
        <v>5000</v>
      </c>
      <c r="M60" s="30">
        <v>5000</v>
      </c>
      <c r="N60" s="30">
        <v>5000</v>
      </c>
      <c r="O60" s="30">
        <v>5000</v>
      </c>
      <c r="P60" s="30">
        <v>5000</v>
      </c>
      <c r="Q60" s="30">
        <v>5000</v>
      </c>
      <c r="R60" s="30">
        <v>5000</v>
      </c>
      <c r="S60" s="30">
        <v>5000</v>
      </c>
      <c r="T60" s="33"/>
      <c r="U60" s="170"/>
      <c r="Z60" s="16">
        <v>43</v>
      </c>
      <c r="AA60" s="186"/>
      <c r="AB60" s="121" t="s">
        <v>129</v>
      </c>
      <c r="AC60" s="126">
        <v>50290</v>
      </c>
      <c r="AD60" s="127">
        <v>42500</v>
      </c>
      <c r="AF60" s="106">
        <v>91</v>
      </c>
      <c r="AG60" s="128" t="s">
        <v>136</v>
      </c>
      <c r="AH60" s="126">
        <v>1450</v>
      </c>
      <c r="AI60" s="129"/>
      <c r="AJ60" s="106">
        <v>91</v>
      </c>
      <c r="AK60" s="128" t="s">
        <v>136</v>
      </c>
      <c r="AL60" s="126">
        <v>3100</v>
      </c>
    </row>
    <row r="61" spans="2:38" ht="13.2" x14ac:dyDescent="0.45">
      <c r="C61" s="16" t="str">
        <f>C15</f>
        <v>※１　別表　保育料相当額　保育料の月額　　　※２　別表　保育料相当額　その他実費等。</v>
      </c>
      <c r="Z61" s="16">
        <v>44</v>
      </c>
      <c r="AA61" s="186"/>
      <c r="AB61" s="121" t="s">
        <v>130</v>
      </c>
      <c r="AC61" s="126">
        <v>45770</v>
      </c>
      <c r="AD61" s="127">
        <v>37930</v>
      </c>
      <c r="AF61" s="106">
        <v>101</v>
      </c>
      <c r="AG61" s="128" t="s">
        <v>137</v>
      </c>
      <c r="AH61" s="126">
        <v>1550</v>
      </c>
      <c r="AI61" s="129"/>
      <c r="AJ61" s="106">
        <v>101</v>
      </c>
      <c r="AK61" s="128" t="s">
        <v>137</v>
      </c>
      <c r="AL61" s="126">
        <v>3400</v>
      </c>
    </row>
    <row r="62" spans="2:38" ht="13.8" thickBot="1" x14ac:dyDescent="0.5">
      <c r="Z62" s="16">
        <v>51</v>
      </c>
      <c r="AA62" s="186" t="s">
        <v>132</v>
      </c>
      <c r="AB62" s="121" t="s">
        <v>127</v>
      </c>
      <c r="AC62" s="126">
        <v>126040</v>
      </c>
      <c r="AD62" s="127">
        <v>120820</v>
      </c>
      <c r="AF62" s="106">
        <v>111</v>
      </c>
      <c r="AG62" s="128" t="s">
        <v>138</v>
      </c>
      <c r="AH62" s="126">
        <v>1450</v>
      </c>
      <c r="AI62" s="129"/>
      <c r="AJ62" s="106">
        <v>111</v>
      </c>
      <c r="AK62" s="128" t="s">
        <v>138</v>
      </c>
      <c r="AL62" s="126">
        <v>3100</v>
      </c>
    </row>
    <row r="63" spans="2:38" ht="13.2" x14ac:dyDescent="0.45">
      <c r="B63" s="16" t="s">
        <v>67</v>
      </c>
      <c r="E63" s="53" t="s">
        <v>73</v>
      </c>
      <c r="F63" s="53" t="s">
        <v>74</v>
      </c>
      <c r="G63" s="53" t="s">
        <v>53</v>
      </c>
      <c r="H63" s="53" t="s">
        <v>33</v>
      </c>
      <c r="I63" s="53" t="s">
        <v>34</v>
      </c>
      <c r="J63" s="53" t="s">
        <v>35</v>
      </c>
      <c r="K63" s="53" t="s">
        <v>36</v>
      </c>
      <c r="L63" s="53" t="s">
        <v>37</v>
      </c>
      <c r="M63" s="53" t="s">
        <v>38</v>
      </c>
      <c r="N63" s="53" t="s">
        <v>39</v>
      </c>
      <c r="O63" s="53" t="s">
        <v>40</v>
      </c>
      <c r="P63" s="53" t="s">
        <v>41</v>
      </c>
      <c r="Q63" s="53" t="s">
        <v>42</v>
      </c>
      <c r="R63" s="53" t="s">
        <v>43</v>
      </c>
      <c r="S63" s="53" t="s">
        <v>44</v>
      </c>
      <c r="T63" s="52" t="s">
        <v>77</v>
      </c>
      <c r="U63" s="47" t="s">
        <v>120</v>
      </c>
      <c r="Z63" s="16">
        <v>52</v>
      </c>
      <c r="AA63" s="186"/>
      <c r="AB63" s="121" t="s">
        <v>128</v>
      </c>
      <c r="AC63" s="126">
        <v>79560</v>
      </c>
      <c r="AD63" s="127">
        <v>74340</v>
      </c>
    </row>
    <row r="64" spans="2:38" ht="13.2" x14ac:dyDescent="0.45">
      <c r="C64" s="98" t="str">
        <f>C18</f>
        <v>基準単価１</v>
      </c>
      <c r="D64" s="34"/>
      <c r="E64" s="42"/>
      <c r="F64" s="42"/>
      <c r="G64" s="87">
        <f>VLOOKUP($G$50,$AM$21:$AP$36,3,FALSE)</f>
        <v>110360</v>
      </c>
      <c r="H64" s="88">
        <f t="shared" ref="H64:S64" si="24">IF(AP69&gt;0,$G64,0)</f>
        <v>0</v>
      </c>
      <c r="I64" s="88">
        <f t="shared" si="24"/>
        <v>0</v>
      </c>
      <c r="J64" s="88">
        <f t="shared" si="24"/>
        <v>0</v>
      </c>
      <c r="K64" s="88">
        <f t="shared" si="24"/>
        <v>0</v>
      </c>
      <c r="L64" s="88">
        <f t="shared" si="24"/>
        <v>0</v>
      </c>
      <c r="M64" s="88">
        <f t="shared" si="24"/>
        <v>0</v>
      </c>
      <c r="N64" s="88">
        <f t="shared" si="24"/>
        <v>0</v>
      </c>
      <c r="O64" s="88">
        <f t="shared" si="24"/>
        <v>0</v>
      </c>
      <c r="P64" s="88">
        <f t="shared" si="24"/>
        <v>0</v>
      </c>
      <c r="Q64" s="88">
        <f t="shared" si="24"/>
        <v>0</v>
      </c>
      <c r="R64" s="88">
        <f t="shared" si="24"/>
        <v>0</v>
      </c>
      <c r="S64" s="88">
        <f t="shared" si="24"/>
        <v>0</v>
      </c>
      <c r="T64" s="89">
        <f>SUM(H64:S64)</f>
        <v>0</v>
      </c>
      <c r="U64" s="168">
        <f>SUM(T64:T66,T68)</f>
        <v>656040</v>
      </c>
      <c r="Z64" s="16">
        <v>53</v>
      </c>
      <c r="AA64" s="186"/>
      <c r="AB64" s="121" t="s">
        <v>129</v>
      </c>
      <c r="AC64" s="126">
        <v>44740</v>
      </c>
      <c r="AD64" s="127">
        <v>37870</v>
      </c>
    </row>
    <row r="65" spans="2:53" ht="13.2" x14ac:dyDescent="0.45">
      <c r="C65" s="98" t="str">
        <f>C19</f>
        <v>基準単価２</v>
      </c>
      <c r="D65" s="37"/>
      <c r="E65" s="42" t="s">
        <v>192</v>
      </c>
      <c r="F65" s="42" t="s">
        <v>197</v>
      </c>
      <c r="G65" s="87">
        <f>VLOOKUP($G$50,$AM$21:$AP$36,4,FALSE)</f>
        <v>107790</v>
      </c>
      <c r="H65" s="88">
        <f t="shared" ref="H65:S65" si="25">IF(AP75&gt;0,$G65,0)</f>
        <v>0</v>
      </c>
      <c r="I65" s="88">
        <f t="shared" si="25"/>
        <v>0</v>
      </c>
      <c r="J65" s="88">
        <f t="shared" si="25"/>
        <v>0</v>
      </c>
      <c r="K65" s="88">
        <f t="shared" si="25"/>
        <v>0</v>
      </c>
      <c r="L65" s="88">
        <f t="shared" si="25"/>
        <v>107790</v>
      </c>
      <c r="M65" s="88">
        <f t="shared" si="25"/>
        <v>107790</v>
      </c>
      <c r="N65" s="88">
        <f t="shared" si="25"/>
        <v>107790</v>
      </c>
      <c r="O65" s="88">
        <f t="shared" si="25"/>
        <v>107790</v>
      </c>
      <c r="P65" s="88">
        <f t="shared" si="25"/>
        <v>107790</v>
      </c>
      <c r="Q65" s="88">
        <f t="shared" si="25"/>
        <v>107790</v>
      </c>
      <c r="R65" s="88">
        <f t="shared" si="25"/>
        <v>0</v>
      </c>
      <c r="S65" s="88">
        <f t="shared" si="25"/>
        <v>0</v>
      </c>
      <c r="T65" s="89">
        <f>SUM(H65:S65)</f>
        <v>646740</v>
      </c>
      <c r="U65" s="169"/>
      <c r="Z65" s="16">
        <v>54</v>
      </c>
      <c r="AA65" s="186"/>
      <c r="AB65" s="121" t="s">
        <v>130</v>
      </c>
      <c r="AC65" s="126">
        <v>40220</v>
      </c>
      <c r="AD65" s="127">
        <v>33300</v>
      </c>
    </row>
    <row r="66" spans="2:53" ht="13.8" thickBot="1" x14ac:dyDescent="0.5">
      <c r="C66" s="98" t="str">
        <f>C20</f>
        <v>対象外※3</v>
      </c>
      <c r="D66" s="37"/>
      <c r="E66" s="42"/>
      <c r="F66" s="42"/>
      <c r="G66" s="35">
        <v>0</v>
      </c>
      <c r="H66" s="35">
        <v>0</v>
      </c>
      <c r="I66" s="35">
        <v>0</v>
      </c>
      <c r="J66" s="35">
        <v>0</v>
      </c>
      <c r="K66" s="35">
        <v>0</v>
      </c>
      <c r="L66" s="35">
        <v>0</v>
      </c>
      <c r="M66" s="35">
        <v>0</v>
      </c>
      <c r="N66" s="35">
        <v>0</v>
      </c>
      <c r="O66" s="35">
        <v>0</v>
      </c>
      <c r="P66" s="35">
        <v>0</v>
      </c>
      <c r="Q66" s="35">
        <v>0</v>
      </c>
      <c r="R66" s="35">
        <v>0</v>
      </c>
      <c r="S66" s="35">
        <v>0</v>
      </c>
      <c r="T66" s="31">
        <f>SUM(H66:S66)</f>
        <v>0</v>
      </c>
      <c r="U66" s="169"/>
      <c r="Z66" s="16">
        <v>61</v>
      </c>
      <c r="AA66" s="186" t="s">
        <v>133</v>
      </c>
      <c r="AB66" s="121" t="s">
        <v>127</v>
      </c>
      <c r="AC66" s="126">
        <v>122050</v>
      </c>
      <c r="AD66" s="127">
        <v>117540</v>
      </c>
      <c r="AM66" s="16" t="s">
        <v>205</v>
      </c>
    </row>
    <row r="67" spans="2:53" ht="13.2" x14ac:dyDescent="0.45">
      <c r="C67" s="16" t="s">
        <v>117</v>
      </c>
      <c r="L67" s="53" t="s">
        <v>30</v>
      </c>
      <c r="M67" s="53" t="s">
        <v>50</v>
      </c>
      <c r="N67" s="53" t="s">
        <v>47</v>
      </c>
      <c r="O67" s="53" t="s">
        <v>48</v>
      </c>
      <c r="P67" s="41" t="s">
        <v>70</v>
      </c>
      <c r="Q67" s="174" t="s">
        <v>75</v>
      </c>
      <c r="R67" s="41" t="s">
        <v>76</v>
      </c>
      <c r="S67" s="175" t="s">
        <v>92</v>
      </c>
      <c r="T67" s="38" t="s">
        <v>77</v>
      </c>
      <c r="U67" s="169"/>
      <c r="Z67" s="16">
        <v>62</v>
      </c>
      <c r="AA67" s="186"/>
      <c r="AB67" s="121" t="s">
        <v>128</v>
      </c>
      <c r="AC67" s="126">
        <v>75570</v>
      </c>
      <c r="AD67" s="127">
        <v>71060</v>
      </c>
      <c r="AM67" s="75" t="s">
        <v>202</v>
      </c>
      <c r="AN67" s="76" t="s">
        <v>203</v>
      </c>
      <c r="AO67" s="47" t="s">
        <v>204</v>
      </c>
      <c r="AP67" s="105" t="s">
        <v>188</v>
      </c>
      <c r="AQ67" s="106" t="s">
        <v>189</v>
      </c>
      <c r="AR67" s="106" t="s">
        <v>190</v>
      </c>
      <c r="AS67" s="106" t="s">
        <v>191</v>
      </c>
      <c r="AT67" s="106" t="s">
        <v>192</v>
      </c>
      <c r="AU67" s="106" t="s">
        <v>193</v>
      </c>
      <c r="AV67" s="106" t="s">
        <v>194</v>
      </c>
      <c r="AW67" s="106" t="s">
        <v>195</v>
      </c>
      <c r="AX67" s="106" t="s">
        <v>196</v>
      </c>
      <c r="AY67" s="106" t="s">
        <v>197</v>
      </c>
      <c r="AZ67" s="106" t="s">
        <v>198</v>
      </c>
      <c r="BA67" s="106" t="s">
        <v>199</v>
      </c>
    </row>
    <row r="68" spans="2:53" ht="13.8" thickBot="1" x14ac:dyDescent="0.5">
      <c r="L68" s="26">
        <v>100</v>
      </c>
      <c r="M68" s="88" t="str">
        <f>IF(G50="3歳",$AG$34,"加算算定無し")</f>
        <v>加算算定無し</v>
      </c>
      <c r="N68" s="88">
        <f>$AH$34</f>
        <v>1450</v>
      </c>
      <c r="O68" s="88" t="str">
        <f>$AI$34</f>
        <v>加算算定無し</v>
      </c>
      <c r="P68" s="88">
        <f>SUM(L68:O68)</f>
        <v>1550</v>
      </c>
      <c r="Q68" s="174"/>
      <c r="R68" s="91">
        <f>24-COUNTIF(H64:S64,0)-COUNTIF(H65:S65,0)</f>
        <v>6</v>
      </c>
      <c r="S68" s="175"/>
      <c r="T68" s="92">
        <f>P68*R68</f>
        <v>9300</v>
      </c>
      <c r="U68" s="170"/>
      <c r="Z68" s="16">
        <v>63</v>
      </c>
      <c r="AA68" s="186"/>
      <c r="AB68" s="121" t="s">
        <v>129</v>
      </c>
      <c r="AC68" s="126">
        <v>40790</v>
      </c>
      <c r="AD68" s="127">
        <v>34590</v>
      </c>
      <c r="AM68" s="77" t="e">
        <f>VLOOKUP(E64,$AI$6:$AJ$18,2,FALSE)</f>
        <v>#N/A</v>
      </c>
      <c r="AN68" s="78" t="e">
        <f>VLOOKUP(F64,$AI$6:$AJ$18,2,FALSE)</f>
        <v>#N/A</v>
      </c>
      <c r="AO68" s="81"/>
      <c r="AP68" s="105">
        <f t="shared" ref="AP68:BA68" si="26">IF($E64=AP67,$AN68-$AM68+1,0)</f>
        <v>0</v>
      </c>
      <c r="AQ68" s="105">
        <f t="shared" si="26"/>
        <v>0</v>
      </c>
      <c r="AR68" s="105">
        <f t="shared" si="26"/>
        <v>0</v>
      </c>
      <c r="AS68" s="105">
        <f t="shared" si="26"/>
        <v>0</v>
      </c>
      <c r="AT68" s="105">
        <f t="shared" si="26"/>
        <v>0</v>
      </c>
      <c r="AU68" s="105">
        <f t="shared" si="26"/>
        <v>0</v>
      </c>
      <c r="AV68" s="105">
        <f t="shared" si="26"/>
        <v>0</v>
      </c>
      <c r="AW68" s="105">
        <f t="shared" si="26"/>
        <v>0</v>
      </c>
      <c r="AX68" s="105">
        <f t="shared" si="26"/>
        <v>0</v>
      </c>
      <c r="AY68" s="105">
        <f t="shared" si="26"/>
        <v>0</v>
      </c>
      <c r="AZ68" s="105">
        <f t="shared" si="26"/>
        <v>0</v>
      </c>
      <c r="BA68" s="105">
        <f t="shared" si="26"/>
        <v>0</v>
      </c>
    </row>
    <row r="69" spans="2:53" ht="13.8" thickBot="1" x14ac:dyDescent="0.5">
      <c r="L69" s="48"/>
      <c r="M69" s="130"/>
      <c r="N69" s="130"/>
      <c r="O69" s="130"/>
      <c r="P69" s="130"/>
      <c r="Q69" s="50"/>
      <c r="R69" s="86" t="s">
        <v>218</v>
      </c>
      <c r="S69" s="50"/>
      <c r="T69" s="130"/>
      <c r="U69" s="131"/>
      <c r="Z69" s="16">
        <v>64</v>
      </c>
      <c r="AA69" s="186"/>
      <c r="AB69" s="121" t="s">
        <v>130</v>
      </c>
      <c r="AC69" s="126">
        <v>36260</v>
      </c>
      <c r="AD69" s="127">
        <v>30020</v>
      </c>
      <c r="AI69" s="16" t="s">
        <v>220</v>
      </c>
      <c r="AM69" s="79"/>
      <c r="AN69" s="80"/>
      <c r="AO69" s="74">
        <v>0</v>
      </c>
      <c r="AP69" s="105">
        <f>IF(AP68=0,AO69-1,AP68)</f>
        <v>-1</v>
      </c>
      <c r="AQ69" s="106">
        <f>IF(AQ68=0,AP69-1,AQ68)</f>
        <v>-2</v>
      </c>
      <c r="AR69" s="106">
        <f t="shared" ref="AR69" si="27">IF(AR68=0,AQ69-1,AR68)</f>
        <v>-3</v>
      </c>
      <c r="AS69" s="106">
        <f t="shared" ref="AS69" si="28">IF(AS68=0,AR69-1,AS68)</f>
        <v>-4</v>
      </c>
      <c r="AT69" s="106">
        <f t="shared" ref="AT69" si="29">IF(AT68=0,AS69-1,AT68)</f>
        <v>-5</v>
      </c>
      <c r="AU69" s="106">
        <f t="shared" ref="AU69" si="30">IF(AU68=0,AT69-1,AU68)</f>
        <v>-6</v>
      </c>
      <c r="AV69" s="106">
        <f t="shared" ref="AV69" si="31">IF(AV68=0,AU69-1,AV68)</f>
        <v>-7</v>
      </c>
      <c r="AW69" s="106">
        <f t="shared" ref="AW69" si="32">IF(AW68=0,AV69-1,AW68)</f>
        <v>-8</v>
      </c>
      <c r="AX69" s="106">
        <f t="shared" ref="AX69" si="33">IF(AX68=0,AW69-1,AX68)</f>
        <v>-9</v>
      </c>
      <c r="AY69" s="106">
        <f t="shared" ref="AY69" si="34">IF(AY68=0,AX69-1,AY68)</f>
        <v>-10</v>
      </c>
      <c r="AZ69" s="106">
        <f t="shared" ref="AZ69" si="35">IF(AZ68=0,AY69-1,AZ68)</f>
        <v>-11</v>
      </c>
      <c r="BA69" s="106">
        <f t="shared" ref="BA69" si="36">IF(BA68=0,AZ69-1,BA68)</f>
        <v>-12</v>
      </c>
    </row>
    <row r="70" spans="2:53" ht="13.8" thickBot="1" x14ac:dyDescent="0.5">
      <c r="Z70" s="16">
        <v>71</v>
      </c>
      <c r="AA70" s="186" t="s">
        <v>134</v>
      </c>
      <c r="AB70" s="121" t="s">
        <v>127</v>
      </c>
      <c r="AC70" s="126">
        <v>119130</v>
      </c>
      <c r="AD70" s="127">
        <v>115190</v>
      </c>
      <c r="AI70" s="106" t="s">
        <v>188</v>
      </c>
      <c r="AJ70" s="106">
        <v>4</v>
      </c>
    </row>
    <row r="71" spans="2:53" ht="13.2" x14ac:dyDescent="0.45">
      <c r="B71" s="16" t="s">
        <v>68</v>
      </c>
      <c r="E71" s="53" t="s">
        <v>73</v>
      </c>
      <c r="F71" s="53" t="s">
        <v>74</v>
      </c>
      <c r="G71" s="53" t="s">
        <v>53</v>
      </c>
      <c r="H71" s="53" t="s">
        <v>33</v>
      </c>
      <c r="I71" s="53" t="s">
        <v>34</v>
      </c>
      <c r="J71" s="53" t="s">
        <v>35</v>
      </c>
      <c r="K71" s="53" t="s">
        <v>36</v>
      </c>
      <c r="L71" s="53" t="s">
        <v>37</v>
      </c>
      <c r="M71" s="53" t="s">
        <v>38</v>
      </c>
      <c r="N71" s="53" t="s">
        <v>39</v>
      </c>
      <c r="O71" s="53" t="s">
        <v>40</v>
      </c>
      <c r="P71" s="53" t="s">
        <v>41</v>
      </c>
      <c r="Q71" s="53" t="s">
        <v>42</v>
      </c>
      <c r="R71" s="53" t="s">
        <v>43</v>
      </c>
      <c r="S71" s="53" t="s">
        <v>44</v>
      </c>
      <c r="T71" s="52" t="s">
        <v>77</v>
      </c>
      <c r="U71" s="47" t="s">
        <v>120</v>
      </c>
      <c r="Z71" s="16">
        <v>72</v>
      </c>
      <c r="AA71" s="186"/>
      <c r="AB71" s="121" t="s">
        <v>128</v>
      </c>
      <c r="AC71" s="126">
        <v>72650</v>
      </c>
      <c r="AD71" s="127">
        <v>68710</v>
      </c>
      <c r="AI71" s="106" t="s">
        <v>189</v>
      </c>
      <c r="AJ71" s="106">
        <v>5</v>
      </c>
    </row>
    <row r="72" spans="2:53" ht="13.8" thickBot="1" x14ac:dyDescent="0.5">
      <c r="C72" s="98" t="str">
        <f>C27</f>
        <v>加算算定</v>
      </c>
      <c r="D72" s="37"/>
      <c r="E72" s="42" t="s">
        <v>190</v>
      </c>
      <c r="F72" s="42" t="s">
        <v>197</v>
      </c>
      <c r="G72" s="85">
        <v>9000</v>
      </c>
      <c r="H72" s="88">
        <f t="shared" ref="H72:S72" si="37">IF(AP81&gt;0,$G72,0)</f>
        <v>0</v>
      </c>
      <c r="I72" s="88">
        <f t="shared" si="37"/>
        <v>0</v>
      </c>
      <c r="J72" s="88">
        <f t="shared" si="37"/>
        <v>9000</v>
      </c>
      <c r="K72" s="88">
        <f t="shared" si="37"/>
        <v>9000</v>
      </c>
      <c r="L72" s="88">
        <f t="shared" si="37"/>
        <v>9000</v>
      </c>
      <c r="M72" s="88">
        <f t="shared" si="37"/>
        <v>9000</v>
      </c>
      <c r="N72" s="88">
        <f t="shared" si="37"/>
        <v>9000</v>
      </c>
      <c r="O72" s="88">
        <f t="shared" si="37"/>
        <v>9000</v>
      </c>
      <c r="P72" s="88">
        <f t="shared" si="37"/>
        <v>9000</v>
      </c>
      <c r="Q72" s="88">
        <f t="shared" si="37"/>
        <v>9000</v>
      </c>
      <c r="R72" s="88">
        <f t="shared" si="37"/>
        <v>0</v>
      </c>
      <c r="S72" s="88">
        <f t="shared" si="37"/>
        <v>0</v>
      </c>
      <c r="T72" s="89">
        <f>SUM(H72:S72)</f>
        <v>72000</v>
      </c>
      <c r="U72" s="168">
        <f>SUM(T72:T73)</f>
        <v>72000</v>
      </c>
      <c r="Z72" s="16">
        <v>73</v>
      </c>
      <c r="AA72" s="186"/>
      <c r="AB72" s="121" t="s">
        <v>129</v>
      </c>
      <c r="AC72" s="126">
        <v>37800</v>
      </c>
      <c r="AD72" s="127">
        <v>32240</v>
      </c>
      <c r="AI72" s="106" t="s">
        <v>190</v>
      </c>
      <c r="AJ72" s="106">
        <v>6</v>
      </c>
      <c r="AM72" s="16" t="s">
        <v>206</v>
      </c>
    </row>
    <row r="73" spans="2:53" ht="13.8" thickBot="1" x14ac:dyDescent="0.5">
      <c r="C73" s="98" t="str">
        <f>C28</f>
        <v>対象外※4</v>
      </c>
      <c r="D73" s="37"/>
      <c r="E73" s="42"/>
      <c r="F73" s="42"/>
      <c r="G73" s="39">
        <v>0</v>
      </c>
      <c r="H73" s="26"/>
      <c r="I73" s="26"/>
      <c r="J73" s="26"/>
      <c r="K73" s="26"/>
      <c r="L73" s="26"/>
      <c r="M73" s="26"/>
      <c r="N73" s="26"/>
      <c r="O73" s="26"/>
      <c r="P73" s="26"/>
      <c r="Q73" s="26"/>
      <c r="R73" s="26"/>
      <c r="S73" s="26"/>
      <c r="T73" s="31">
        <f>SUM(H73:S73)</f>
        <v>0</v>
      </c>
      <c r="U73" s="170"/>
      <c r="Z73" s="16">
        <v>74</v>
      </c>
      <c r="AA73" s="186"/>
      <c r="AB73" s="121" t="s">
        <v>130</v>
      </c>
      <c r="AC73" s="126">
        <v>33270</v>
      </c>
      <c r="AD73" s="127">
        <v>27670</v>
      </c>
      <c r="AI73" s="106" t="s">
        <v>191</v>
      </c>
      <c r="AJ73" s="106">
        <v>7</v>
      </c>
      <c r="AM73" s="75" t="s">
        <v>202</v>
      </c>
      <c r="AN73" s="76" t="s">
        <v>203</v>
      </c>
      <c r="AO73" s="47" t="s">
        <v>204</v>
      </c>
      <c r="AP73" s="105" t="s">
        <v>188</v>
      </c>
      <c r="AQ73" s="106" t="s">
        <v>189</v>
      </c>
      <c r="AR73" s="106" t="s">
        <v>190</v>
      </c>
      <c r="AS73" s="106" t="s">
        <v>191</v>
      </c>
      <c r="AT73" s="106" t="s">
        <v>192</v>
      </c>
      <c r="AU73" s="106" t="s">
        <v>193</v>
      </c>
      <c r="AV73" s="106" t="s">
        <v>194</v>
      </c>
      <c r="AW73" s="106" t="s">
        <v>195</v>
      </c>
      <c r="AX73" s="106" t="s">
        <v>196</v>
      </c>
      <c r="AY73" s="106" t="s">
        <v>197</v>
      </c>
      <c r="AZ73" s="106" t="s">
        <v>198</v>
      </c>
      <c r="BA73" s="106" t="s">
        <v>199</v>
      </c>
    </row>
    <row r="74" spans="2:53" ht="13.2" x14ac:dyDescent="0.45">
      <c r="C74" s="16" t="s">
        <v>117</v>
      </c>
      <c r="D74" s="48"/>
      <c r="E74" s="83"/>
      <c r="F74" s="83"/>
      <c r="G74" s="65"/>
      <c r="H74" s="48"/>
      <c r="I74" s="48"/>
      <c r="J74" s="48"/>
      <c r="K74" s="48"/>
      <c r="L74" s="48"/>
      <c r="M74" s="48"/>
      <c r="N74" s="48"/>
      <c r="O74" s="48"/>
      <c r="P74" s="48"/>
      <c r="Q74" s="48"/>
      <c r="R74" s="48"/>
      <c r="S74" s="48"/>
      <c r="T74" s="82"/>
      <c r="U74" s="50"/>
      <c r="Z74" s="16">
        <v>81</v>
      </c>
      <c r="AA74" s="186" t="s">
        <v>135</v>
      </c>
      <c r="AB74" s="121" t="s">
        <v>127</v>
      </c>
      <c r="AC74" s="126">
        <v>116750</v>
      </c>
      <c r="AD74" s="127">
        <v>113270</v>
      </c>
      <c r="AI74" s="106" t="s">
        <v>192</v>
      </c>
      <c r="AJ74" s="106">
        <v>8</v>
      </c>
      <c r="AM74" s="77">
        <f>VLOOKUP(E65,$AI$6:$AJ$18,2,FALSE)</f>
        <v>8</v>
      </c>
      <c r="AN74" s="78">
        <f>VLOOKUP(F65,$AI$6:$AJ$18,2,FALSE)</f>
        <v>13</v>
      </c>
      <c r="AO74" s="81"/>
      <c r="AP74" s="105">
        <f t="shared" ref="AP74:BA74" si="38">IF($E65=AP73,$AN74-$AM74+1,0)</f>
        <v>0</v>
      </c>
      <c r="AQ74" s="105">
        <f t="shared" si="38"/>
        <v>0</v>
      </c>
      <c r="AR74" s="105">
        <f t="shared" si="38"/>
        <v>0</v>
      </c>
      <c r="AS74" s="105">
        <f t="shared" si="38"/>
        <v>0</v>
      </c>
      <c r="AT74" s="105">
        <f t="shared" si="38"/>
        <v>6</v>
      </c>
      <c r="AU74" s="105">
        <f t="shared" si="38"/>
        <v>0</v>
      </c>
      <c r="AV74" s="105">
        <f t="shared" si="38"/>
        <v>0</v>
      </c>
      <c r="AW74" s="105">
        <f t="shared" si="38"/>
        <v>0</v>
      </c>
      <c r="AX74" s="105">
        <f t="shared" si="38"/>
        <v>0</v>
      </c>
      <c r="AY74" s="105">
        <f t="shared" si="38"/>
        <v>0</v>
      </c>
      <c r="AZ74" s="105">
        <f t="shared" si="38"/>
        <v>0</v>
      </c>
      <c r="BA74" s="105">
        <f t="shared" si="38"/>
        <v>0</v>
      </c>
    </row>
    <row r="75" spans="2:53" ht="13.8" thickBot="1" x14ac:dyDescent="0.5">
      <c r="D75" s="48"/>
      <c r="E75" s="83"/>
      <c r="F75" s="83"/>
      <c r="G75" s="65"/>
      <c r="H75" s="48"/>
      <c r="I75" s="48"/>
      <c r="J75" s="48"/>
      <c r="K75" s="48"/>
      <c r="L75" s="48"/>
      <c r="M75" s="48"/>
      <c r="N75" s="48"/>
      <c r="O75" s="48"/>
      <c r="P75" s="48"/>
      <c r="Q75" s="48"/>
      <c r="R75" s="48"/>
      <c r="S75" s="48"/>
      <c r="T75" s="82"/>
      <c r="U75" s="50"/>
      <c r="Z75" s="16">
        <v>82</v>
      </c>
      <c r="AA75" s="186"/>
      <c r="AB75" s="121" t="s">
        <v>128</v>
      </c>
      <c r="AC75" s="126">
        <v>70270</v>
      </c>
      <c r="AD75" s="127">
        <v>66790</v>
      </c>
      <c r="AI75" s="106" t="s">
        <v>193</v>
      </c>
      <c r="AJ75" s="106">
        <v>9</v>
      </c>
      <c r="AM75" s="79"/>
      <c r="AN75" s="80"/>
      <c r="AO75" s="74">
        <v>0</v>
      </c>
      <c r="AP75" s="105">
        <f>IF(AP74=0,AO75-1,AP74)</f>
        <v>-1</v>
      </c>
      <c r="AQ75" s="105">
        <f t="shared" ref="AQ75" si="39">IF(AQ74=0,AP75-1,AQ74)</f>
        <v>-2</v>
      </c>
      <c r="AR75" s="105">
        <f t="shared" ref="AR75" si="40">IF(AR74=0,AQ75-1,AR74)</f>
        <v>-3</v>
      </c>
      <c r="AS75" s="105">
        <f t="shared" ref="AS75" si="41">IF(AS74=0,AR75-1,AS74)</f>
        <v>-4</v>
      </c>
      <c r="AT75" s="105">
        <f>IF(AT74=0,AS75-1,AT74)</f>
        <v>6</v>
      </c>
      <c r="AU75" s="105">
        <f t="shared" ref="AU75" si="42">IF(AU74=0,AT75-1,AU74)</f>
        <v>5</v>
      </c>
      <c r="AV75" s="105">
        <f t="shared" ref="AV75" si="43">IF(AV74=0,AU75-1,AV74)</f>
        <v>4</v>
      </c>
      <c r="AW75" s="105">
        <f t="shared" ref="AW75" si="44">IF(AW74=0,AV75-1,AW74)</f>
        <v>3</v>
      </c>
      <c r="AX75" s="105">
        <f t="shared" ref="AX75" si="45">IF(AX74=0,AW75-1,AX74)</f>
        <v>2</v>
      </c>
      <c r="AY75" s="105">
        <f t="shared" ref="AY75" si="46">IF(AY74=0,AX75-1,AY74)</f>
        <v>1</v>
      </c>
      <c r="AZ75" s="105">
        <f t="shared" ref="AZ75" si="47">IF(AZ74=0,AY75-1,AZ74)</f>
        <v>0</v>
      </c>
      <c r="BA75" s="105">
        <f t="shared" ref="BA75" si="48">IF(BA74=0,AZ75-1,BA74)</f>
        <v>-1</v>
      </c>
    </row>
    <row r="76" spans="2:53" ht="13.2" x14ac:dyDescent="0.45">
      <c r="D76" s="48"/>
      <c r="E76" s="83"/>
      <c r="F76" s="83"/>
      <c r="G76" s="65"/>
      <c r="H76" s="48"/>
      <c r="I76" s="48"/>
      <c r="J76" s="48"/>
      <c r="K76" s="48"/>
      <c r="L76" s="48"/>
      <c r="M76" s="48"/>
      <c r="N76" s="48"/>
      <c r="O76" s="48"/>
      <c r="P76" s="48"/>
      <c r="Q76" s="48"/>
      <c r="R76" s="48"/>
      <c r="S76" s="48"/>
      <c r="T76" s="82"/>
      <c r="U76" s="50"/>
      <c r="Z76" s="16">
        <v>83</v>
      </c>
      <c r="AA76" s="186"/>
      <c r="AB76" s="121" t="s">
        <v>129</v>
      </c>
      <c r="AC76" s="126">
        <v>35620</v>
      </c>
      <c r="AD76" s="127">
        <v>30320</v>
      </c>
      <c r="AI76" s="106" t="s">
        <v>194</v>
      </c>
      <c r="AJ76" s="106">
        <v>10</v>
      </c>
    </row>
    <row r="77" spans="2:53" ht="13.8" thickBot="1" x14ac:dyDescent="0.5">
      <c r="D77" s="48"/>
      <c r="E77" s="83"/>
      <c r="F77" s="83"/>
      <c r="G77" s="65"/>
      <c r="H77" s="48"/>
      <c r="I77" s="48"/>
      <c r="J77" s="48"/>
      <c r="K77" s="48"/>
      <c r="L77" s="48"/>
      <c r="M77" s="48"/>
      <c r="N77" s="48"/>
      <c r="O77" s="48"/>
      <c r="P77" s="48"/>
      <c r="Q77" s="48"/>
      <c r="R77" s="48"/>
      <c r="S77" s="48"/>
      <c r="T77" s="82"/>
      <c r="U77" s="50"/>
      <c r="Z77" s="16">
        <v>84</v>
      </c>
      <c r="AA77" s="186"/>
      <c r="AB77" s="121" t="s">
        <v>130</v>
      </c>
      <c r="AC77" s="126">
        <v>31100</v>
      </c>
      <c r="AD77" s="127">
        <v>25750</v>
      </c>
      <c r="AI77" s="106" t="s">
        <v>195</v>
      </c>
      <c r="AJ77" s="106">
        <v>11</v>
      </c>
    </row>
    <row r="78" spans="2:53" ht="16.8" thickBot="1" x14ac:dyDescent="0.5">
      <c r="B78" s="16" t="s">
        <v>154</v>
      </c>
      <c r="F78" s="108" t="s">
        <v>78</v>
      </c>
      <c r="G78" s="19" t="s">
        <v>175</v>
      </c>
      <c r="R78" s="48"/>
      <c r="S78" s="48"/>
      <c r="T78" s="48"/>
      <c r="U78" s="50"/>
      <c r="Z78" s="16">
        <v>91</v>
      </c>
      <c r="AA78" s="186" t="s">
        <v>136</v>
      </c>
      <c r="AB78" s="121" t="s">
        <v>127</v>
      </c>
      <c r="AC78" s="126">
        <v>112830</v>
      </c>
      <c r="AD78" s="127">
        <v>109640</v>
      </c>
      <c r="AI78" s="106" t="s">
        <v>196</v>
      </c>
      <c r="AJ78" s="106">
        <v>12</v>
      </c>
      <c r="AM78" s="16" t="s">
        <v>214</v>
      </c>
    </row>
    <row r="79" spans="2:53" ht="13.8" thickBot="1" x14ac:dyDescent="0.5">
      <c r="B79" s="16" t="s">
        <v>93</v>
      </c>
      <c r="Z79" s="16">
        <v>92</v>
      </c>
      <c r="AA79" s="186"/>
      <c r="AB79" s="121" t="s">
        <v>128</v>
      </c>
      <c r="AC79" s="126">
        <v>66350</v>
      </c>
      <c r="AD79" s="127">
        <v>63160</v>
      </c>
      <c r="AI79" s="106" t="s">
        <v>197</v>
      </c>
      <c r="AJ79" s="106">
        <v>13</v>
      </c>
      <c r="AM79" s="75" t="s">
        <v>202</v>
      </c>
      <c r="AN79" s="76" t="s">
        <v>203</v>
      </c>
      <c r="AO79" s="47" t="s">
        <v>204</v>
      </c>
      <c r="AP79" s="26" t="s">
        <v>188</v>
      </c>
      <c r="AQ79" s="26" t="s">
        <v>189</v>
      </c>
      <c r="AR79" s="26" t="s">
        <v>190</v>
      </c>
      <c r="AS79" s="26" t="s">
        <v>191</v>
      </c>
      <c r="AT79" s="26" t="s">
        <v>192</v>
      </c>
      <c r="AU79" s="26" t="s">
        <v>193</v>
      </c>
      <c r="AV79" s="26" t="s">
        <v>194</v>
      </c>
      <c r="AW79" s="26" t="s">
        <v>195</v>
      </c>
      <c r="AX79" s="26" t="s">
        <v>196</v>
      </c>
      <c r="AY79" s="26" t="s">
        <v>197</v>
      </c>
      <c r="AZ79" s="26" t="s">
        <v>198</v>
      </c>
      <c r="BA79" s="26" t="s">
        <v>199</v>
      </c>
    </row>
    <row r="80" spans="2:53" ht="13.2" x14ac:dyDescent="0.45">
      <c r="D80" s="26"/>
      <c r="E80" s="162" t="s">
        <v>79</v>
      </c>
      <c r="F80" s="163"/>
      <c r="G80" s="164"/>
      <c r="H80" s="53" t="s">
        <v>33</v>
      </c>
      <c r="I80" s="53" t="s">
        <v>34</v>
      </c>
      <c r="J80" s="53" t="s">
        <v>35</v>
      </c>
      <c r="K80" s="53" t="s">
        <v>36</v>
      </c>
      <c r="L80" s="53" t="s">
        <v>37</v>
      </c>
      <c r="M80" s="53" t="s">
        <v>38</v>
      </c>
      <c r="N80" s="53" t="s">
        <v>39</v>
      </c>
      <c r="O80" s="53" t="s">
        <v>40</v>
      </c>
      <c r="P80" s="53" t="s">
        <v>41</v>
      </c>
      <c r="Q80" s="53" t="s">
        <v>42</v>
      </c>
      <c r="R80" s="53" t="s">
        <v>43</v>
      </c>
      <c r="S80" s="52" t="s">
        <v>44</v>
      </c>
      <c r="T80" s="52" t="s">
        <v>77</v>
      </c>
      <c r="U80" s="47" t="s">
        <v>120</v>
      </c>
      <c r="Z80" s="16">
        <v>93</v>
      </c>
      <c r="AA80" s="186"/>
      <c r="AB80" s="121" t="s">
        <v>129</v>
      </c>
      <c r="AC80" s="126">
        <v>31650</v>
      </c>
      <c r="AD80" s="127">
        <v>26690</v>
      </c>
      <c r="AI80" s="106" t="s">
        <v>198</v>
      </c>
      <c r="AJ80" s="106">
        <v>14</v>
      </c>
      <c r="AM80" s="77">
        <f>VLOOKUP(E72,$AI$6:$AJ$18,2,FALSE)</f>
        <v>6</v>
      </c>
      <c r="AN80" s="78">
        <f>VLOOKUP(F72,$AI$6:$AJ$18,2,FALSE)</f>
        <v>13</v>
      </c>
      <c r="AO80" s="81"/>
      <c r="AP80" s="105">
        <f t="shared" ref="AP80:BA80" si="49">IF($E72=AP79,$AN80-$AM80+1,0)</f>
        <v>0</v>
      </c>
      <c r="AQ80" s="105">
        <f t="shared" si="49"/>
        <v>0</v>
      </c>
      <c r="AR80" s="105">
        <f t="shared" si="49"/>
        <v>8</v>
      </c>
      <c r="AS80" s="105">
        <f t="shared" si="49"/>
        <v>0</v>
      </c>
      <c r="AT80" s="105">
        <f t="shared" si="49"/>
        <v>0</v>
      </c>
      <c r="AU80" s="105">
        <f t="shared" si="49"/>
        <v>0</v>
      </c>
      <c r="AV80" s="105">
        <f t="shared" si="49"/>
        <v>0</v>
      </c>
      <c r="AW80" s="105">
        <f t="shared" si="49"/>
        <v>0</v>
      </c>
      <c r="AX80" s="105">
        <f t="shared" si="49"/>
        <v>0</v>
      </c>
      <c r="AY80" s="105">
        <f t="shared" si="49"/>
        <v>0</v>
      </c>
      <c r="AZ80" s="105">
        <f t="shared" si="49"/>
        <v>0</v>
      </c>
      <c r="BA80" s="105">
        <f t="shared" si="49"/>
        <v>0</v>
      </c>
    </row>
    <row r="81" spans="2:53" ht="16.8" thickBot="1" x14ac:dyDescent="0.5">
      <c r="C81" s="27" t="s">
        <v>103</v>
      </c>
      <c r="D81" s="28"/>
      <c r="E81" s="190" t="str">
        <f>E8</f>
        <v>３歳未満児の場合８０千円（１０４千円）、３歳以上児の場合７７千円（１０１千円）以内。</v>
      </c>
      <c r="F81" s="191"/>
      <c r="G81" s="192"/>
      <c r="H81" s="29"/>
      <c r="I81" s="30">
        <v>80000</v>
      </c>
      <c r="J81" s="30">
        <v>80000</v>
      </c>
      <c r="K81" s="30">
        <v>80000</v>
      </c>
      <c r="L81" s="30">
        <v>80000</v>
      </c>
      <c r="M81" s="30">
        <v>80000</v>
      </c>
      <c r="N81" s="30">
        <v>80000</v>
      </c>
      <c r="O81" s="30">
        <v>80000</v>
      </c>
      <c r="P81" s="30">
        <v>80000</v>
      </c>
      <c r="Q81" s="30">
        <v>80000</v>
      </c>
      <c r="R81" s="30">
        <v>80000</v>
      </c>
      <c r="S81" s="30">
        <v>80000</v>
      </c>
      <c r="T81" s="89">
        <f>SUM(H81:S81)</f>
        <v>880000</v>
      </c>
      <c r="U81" s="168">
        <f>T81+T82</f>
        <v>1596600</v>
      </c>
      <c r="Z81" s="16">
        <v>94</v>
      </c>
      <c r="AA81" s="186"/>
      <c r="AB81" s="121" t="s">
        <v>130</v>
      </c>
      <c r="AC81" s="126">
        <v>27130</v>
      </c>
      <c r="AD81" s="127">
        <v>22120</v>
      </c>
      <c r="AI81" s="106" t="s">
        <v>199</v>
      </c>
      <c r="AJ81" s="106">
        <v>15</v>
      </c>
      <c r="AM81" s="79"/>
      <c r="AN81" s="80"/>
      <c r="AO81" s="74">
        <v>0</v>
      </c>
      <c r="AP81" s="105">
        <f>IF(AP80=0,AO81-1,AP80)</f>
        <v>-1</v>
      </c>
      <c r="AQ81" s="105">
        <f t="shared" ref="AQ81" si="50">IF(AQ80=0,AP81-1,AQ80)</f>
        <v>-2</v>
      </c>
      <c r="AR81" s="105">
        <f t="shared" ref="AR81" si="51">IF(AR80=0,AQ81-1,AR80)</f>
        <v>8</v>
      </c>
      <c r="AS81" s="105">
        <f t="shared" ref="AS81" si="52">IF(AS80=0,AR81-1,AS80)</f>
        <v>7</v>
      </c>
      <c r="AT81" s="105">
        <f t="shared" ref="AT81" si="53">IF(AT80=0,AS81-1,AT80)</f>
        <v>6</v>
      </c>
      <c r="AU81" s="105">
        <f t="shared" ref="AU81" si="54">IF(AU80=0,AT81-1,AU80)</f>
        <v>5</v>
      </c>
      <c r="AV81" s="105">
        <f t="shared" ref="AV81" si="55">IF(AV80=0,AU81-1,AV80)</f>
        <v>4</v>
      </c>
      <c r="AW81" s="105">
        <f t="shared" ref="AW81" si="56">IF(AW80=0,AV81-1,AW80)</f>
        <v>3</v>
      </c>
      <c r="AX81" s="105">
        <f t="shared" ref="AX81" si="57">IF(AX80=0,AW81-1,AX80)</f>
        <v>2</v>
      </c>
      <c r="AY81" s="105">
        <f t="shared" ref="AY81" si="58">IF(AY80=0,AX81-1,AY80)</f>
        <v>1</v>
      </c>
      <c r="AZ81" s="105">
        <f t="shared" ref="AZ81" si="59">IF(AZ80=0,AY81-1,AZ80)</f>
        <v>0</v>
      </c>
      <c r="BA81" s="105">
        <f t="shared" ref="BA81" si="60">IF(BA80=0,AZ81-1,BA80)</f>
        <v>-1</v>
      </c>
    </row>
    <row r="82" spans="2:53" ht="16.2" x14ac:dyDescent="0.45">
      <c r="C82" s="102" t="str">
        <f>C9</f>
        <v>基準イ　※２</v>
      </c>
      <c r="D82" s="32"/>
      <c r="E82" s="171" t="s">
        <v>90</v>
      </c>
      <c r="F82" s="172"/>
      <c r="G82" s="173"/>
      <c r="H82" s="90">
        <f>SUM(H83:H87)</f>
        <v>0</v>
      </c>
      <c r="I82" s="90">
        <f t="shared" ref="I82:S82" si="61">SUM(I83:I87)</f>
        <v>65200</v>
      </c>
      <c r="J82" s="90">
        <f t="shared" si="61"/>
        <v>65000</v>
      </c>
      <c r="K82" s="90">
        <f t="shared" si="61"/>
        <v>65300</v>
      </c>
      <c r="L82" s="90">
        <f t="shared" si="61"/>
        <v>65000</v>
      </c>
      <c r="M82" s="90">
        <f t="shared" si="61"/>
        <v>65400</v>
      </c>
      <c r="N82" s="90">
        <f t="shared" si="61"/>
        <v>65000</v>
      </c>
      <c r="O82" s="90">
        <f t="shared" si="61"/>
        <v>65200</v>
      </c>
      <c r="P82" s="90">
        <f t="shared" si="61"/>
        <v>65000</v>
      </c>
      <c r="Q82" s="90">
        <f t="shared" si="61"/>
        <v>65300</v>
      </c>
      <c r="R82" s="90">
        <f t="shared" si="61"/>
        <v>65000</v>
      </c>
      <c r="S82" s="90">
        <f t="shared" si="61"/>
        <v>65200</v>
      </c>
      <c r="T82" s="89">
        <f>SUM(H82:S82)</f>
        <v>716600</v>
      </c>
      <c r="U82" s="169"/>
      <c r="Z82" s="16">
        <v>101</v>
      </c>
      <c r="AA82" s="186" t="s">
        <v>137</v>
      </c>
      <c r="AB82" s="121" t="s">
        <v>127</v>
      </c>
      <c r="AC82" s="126">
        <v>111510</v>
      </c>
      <c r="AD82" s="127">
        <v>108650</v>
      </c>
    </row>
    <row r="83" spans="2:53" ht="13.2" x14ac:dyDescent="0.45">
      <c r="C83" s="155" t="s">
        <v>72</v>
      </c>
      <c r="D83" s="26" t="s">
        <v>83</v>
      </c>
      <c r="E83" s="156" t="s">
        <v>82</v>
      </c>
      <c r="F83" s="157"/>
      <c r="G83" s="158"/>
      <c r="H83" s="29"/>
      <c r="I83" s="30">
        <v>50000</v>
      </c>
      <c r="J83" s="30">
        <v>50000</v>
      </c>
      <c r="K83" s="30">
        <v>50000</v>
      </c>
      <c r="L83" s="30">
        <v>50000</v>
      </c>
      <c r="M83" s="30">
        <v>50000</v>
      </c>
      <c r="N83" s="30">
        <v>50000</v>
      </c>
      <c r="O83" s="30">
        <v>50000</v>
      </c>
      <c r="P83" s="30">
        <v>50000</v>
      </c>
      <c r="Q83" s="30">
        <v>50000</v>
      </c>
      <c r="R83" s="30">
        <v>50000</v>
      </c>
      <c r="S83" s="30">
        <v>50000</v>
      </c>
      <c r="T83" s="33"/>
      <c r="U83" s="169"/>
      <c r="Z83" s="16">
        <v>102</v>
      </c>
      <c r="AA83" s="186"/>
      <c r="AB83" s="121" t="s">
        <v>128</v>
      </c>
      <c r="AC83" s="126">
        <v>65030</v>
      </c>
      <c r="AD83" s="127">
        <v>62170</v>
      </c>
    </row>
    <row r="84" spans="2:53" ht="13.2" x14ac:dyDescent="0.45">
      <c r="C84" s="155"/>
      <c r="D84" s="26" t="s">
        <v>84</v>
      </c>
      <c r="E84" s="156" t="s">
        <v>87</v>
      </c>
      <c r="F84" s="157"/>
      <c r="G84" s="158"/>
      <c r="H84" s="29"/>
      <c r="I84" s="30">
        <v>5000</v>
      </c>
      <c r="J84" s="30">
        <v>5000</v>
      </c>
      <c r="K84" s="30">
        <v>5000</v>
      </c>
      <c r="L84" s="30">
        <v>5000</v>
      </c>
      <c r="M84" s="30">
        <v>5000</v>
      </c>
      <c r="N84" s="30">
        <v>5000</v>
      </c>
      <c r="O84" s="30">
        <v>5000</v>
      </c>
      <c r="P84" s="30">
        <v>5000</v>
      </c>
      <c r="Q84" s="30">
        <v>5000</v>
      </c>
      <c r="R84" s="30">
        <v>5000</v>
      </c>
      <c r="S84" s="30">
        <v>5000</v>
      </c>
      <c r="T84" s="33"/>
      <c r="U84" s="169"/>
      <c r="Z84" s="16">
        <v>103</v>
      </c>
      <c r="AA84" s="186"/>
      <c r="AB84" s="121" t="s">
        <v>129</v>
      </c>
      <c r="AC84" s="126">
        <v>30350</v>
      </c>
      <c r="AD84" s="127">
        <v>25700</v>
      </c>
    </row>
    <row r="85" spans="2:53" ht="13.8" thickBot="1" x14ac:dyDescent="0.5">
      <c r="C85" s="155"/>
      <c r="D85" s="26" t="s">
        <v>85</v>
      </c>
      <c r="E85" s="156" t="s">
        <v>88</v>
      </c>
      <c r="F85" s="157"/>
      <c r="G85" s="158"/>
      <c r="H85" s="29"/>
      <c r="I85" s="30">
        <v>5000</v>
      </c>
      <c r="J85" s="30">
        <v>5000</v>
      </c>
      <c r="K85" s="30">
        <v>5000</v>
      </c>
      <c r="L85" s="30">
        <v>5000</v>
      </c>
      <c r="M85" s="30">
        <v>5000</v>
      </c>
      <c r="N85" s="30">
        <v>5000</v>
      </c>
      <c r="O85" s="30">
        <v>5000</v>
      </c>
      <c r="P85" s="30">
        <v>5000</v>
      </c>
      <c r="Q85" s="30">
        <v>5000</v>
      </c>
      <c r="R85" s="30">
        <v>5000</v>
      </c>
      <c r="S85" s="30">
        <v>5000</v>
      </c>
      <c r="T85" s="33"/>
      <c r="U85" s="169"/>
      <c r="Z85" s="16">
        <v>104</v>
      </c>
      <c r="AA85" s="186"/>
      <c r="AB85" s="121" t="s">
        <v>130</v>
      </c>
      <c r="AC85" s="126">
        <v>25820</v>
      </c>
      <c r="AD85" s="127">
        <v>21130</v>
      </c>
      <c r="AM85" s="16" t="s">
        <v>205</v>
      </c>
    </row>
    <row r="86" spans="2:53" ht="13.2" x14ac:dyDescent="0.45">
      <c r="C86" s="155"/>
      <c r="D86" s="26" t="s">
        <v>86</v>
      </c>
      <c r="E86" s="156" t="s">
        <v>89</v>
      </c>
      <c r="F86" s="157"/>
      <c r="G86" s="158"/>
      <c r="H86" s="29"/>
      <c r="I86" s="30">
        <v>200</v>
      </c>
      <c r="J86" s="30"/>
      <c r="K86" s="29">
        <v>300</v>
      </c>
      <c r="L86" s="29"/>
      <c r="M86" s="30">
        <v>400</v>
      </c>
      <c r="N86" s="30"/>
      <c r="O86" s="29">
        <v>200</v>
      </c>
      <c r="P86" s="29"/>
      <c r="Q86" s="30">
        <v>300</v>
      </c>
      <c r="R86" s="30"/>
      <c r="S86" s="29">
        <v>200</v>
      </c>
      <c r="T86" s="33"/>
      <c r="U86" s="169"/>
      <c r="Z86" s="16">
        <v>111</v>
      </c>
      <c r="AA86" s="186" t="s">
        <v>138</v>
      </c>
      <c r="AB86" s="121" t="s">
        <v>127</v>
      </c>
      <c r="AC86" s="126">
        <v>110360</v>
      </c>
      <c r="AD86" s="127">
        <v>107790</v>
      </c>
      <c r="AM86" s="75" t="s">
        <v>202</v>
      </c>
      <c r="AN86" s="76" t="s">
        <v>203</v>
      </c>
      <c r="AO86" s="47" t="s">
        <v>204</v>
      </c>
      <c r="AP86" s="105" t="s">
        <v>188</v>
      </c>
      <c r="AQ86" s="106" t="s">
        <v>189</v>
      </c>
      <c r="AR86" s="106" t="s">
        <v>190</v>
      </c>
      <c r="AS86" s="106" t="s">
        <v>191</v>
      </c>
      <c r="AT86" s="106" t="s">
        <v>192</v>
      </c>
      <c r="AU86" s="106" t="s">
        <v>193</v>
      </c>
      <c r="AV86" s="106" t="s">
        <v>194</v>
      </c>
      <c r="AW86" s="106" t="s">
        <v>195</v>
      </c>
      <c r="AX86" s="106" t="s">
        <v>196</v>
      </c>
      <c r="AY86" s="106" t="s">
        <v>197</v>
      </c>
      <c r="AZ86" s="106" t="s">
        <v>198</v>
      </c>
      <c r="BA86" s="106" t="s">
        <v>199</v>
      </c>
    </row>
    <row r="87" spans="2:53" ht="13.8" thickBot="1" x14ac:dyDescent="0.5">
      <c r="C87" s="155"/>
      <c r="D87" s="26" t="s">
        <v>112</v>
      </c>
      <c r="E87" s="156" t="s">
        <v>71</v>
      </c>
      <c r="F87" s="157"/>
      <c r="G87" s="158"/>
      <c r="H87" s="29"/>
      <c r="I87" s="30">
        <v>5000</v>
      </c>
      <c r="J87" s="30">
        <v>5000</v>
      </c>
      <c r="K87" s="30">
        <v>5000</v>
      </c>
      <c r="L87" s="30">
        <v>5000</v>
      </c>
      <c r="M87" s="30">
        <v>5000</v>
      </c>
      <c r="N87" s="30">
        <v>5000</v>
      </c>
      <c r="O87" s="30">
        <v>5000</v>
      </c>
      <c r="P87" s="30">
        <v>5000</v>
      </c>
      <c r="Q87" s="30">
        <v>5000</v>
      </c>
      <c r="R87" s="30">
        <v>5000</v>
      </c>
      <c r="S87" s="30">
        <v>5000</v>
      </c>
      <c r="T87" s="33"/>
      <c r="U87" s="170"/>
      <c r="Z87" s="16">
        <v>112</v>
      </c>
      <c r="AA87" s="186"/>
      <c r="AB87" s="121" t="s">
        <v>128</v>
      </c>
      <c r="AC87" s="126">
        <v>63880</v>
      </c>
      <c r="AD87" s="127">
        <v>61310</v>
      </c>
      <c r="AM87" s="77">
        <f>VLOOKUP(E91,$AI$6:$AJ$18,2,FALSE)</f>
        <v>7</v>
      </c>
      <c r="AN87" s="78">
        <f>VLOOKUP(F91,$AI$6:$AJ$18,2,FALSE)</f>
        <v>11</v>
      </c>
      <c r="AO87" s="81"/>
      <c r="AP87" s="105">
        <f t="shared" ref="AP87:BA87" si="62">IF($E91=AP86,$AN87-$AM87+1,0)</f>
        <v>0</v>
      </c>
      <c r="AQ87" s="105">
        <f t="shared" si="62"/>
        <v>0</v>
      </c>
      <c r="AR87" s="105">
        <f t="shared" si="62"/>
        <v>0</v>
      </c>
      <c r="AS87" s="105">
        <f t="shared" si="62"/>
        <v>5</v>
      </c>
      <c r="AT87" s="105">
        <f t="shared" si="62"/>
        <v>0</v>
      </c>
      <c r="AU87" s="105">
        <f t="shared" si="62"/>
        <v>0</v>
      </c>
      <c r="AV87" s="105">
        <f t="shared" si="62"/>
        <v>0</v>
      </c>
      <c r="AW87" s="105">
        <f t="shared" si="62"/>
        <v>0</v>
      </c>
      <c r="AX87" s="105">
        <f t="shared" si="62"/>
        <v>0</v>
      </c>
      <c r="AY87" s="105">
        <f t="shared" si="62"/>
        <v>0</v>
      </c>
      <c r="AZ87" s="105">
        <f t="shared" si="62"/>
        <v>0</v>
      </c>
      <c r="BA87" s="105">
        <f t="shared" si="62"/>
        <v>0</v>
      </c>
    </row>
    <row r="88" spans="2:53" ht="13.8" thickBot="1" x14ac:dyDescent="0.5">
      <c r="C88" s="16" t="str">
        <f>C15</f>
        <v>※１　別表　保育料相当額　保育料の月額　　　※２　別表　保育料相当額　その他実費等。</v>
      </c>
      <c r="Z88" s="16">
        <v>113</v>
      </c>
      <c r="AA88" s="186"/>
      <c r="AB88" s="121" t="s">
        <v>129</v>
      </c>
      <c r="AC88" s="126">
        <v>29200</v>
      </c>
      <c r="AD88" s="127">
        <v>24750</v>
      </c>
      <c r="AM88" s="79"/>
      <c r="AN88" s="80"/>
      <c r="AO88" s="74">
        <v>0</v>
      </c>
      <c r="AP88" s="105">
        <f>IF(AP87=0,AO88-1,AP87)</f>
        <v>-1</v>
      </c>
      <c r="AQ88" s="106">
        <f>IF(AQ87=0,AP88-1,AQ87)</f>
        <v>-2</v>
      </c>
      <c r="AR88" s="106">
        <f t="shared" ref="AR88" si="63">IF(AR87=0,AQ88-1,AR87)</f>
        <v>-3</v>
      </c>
      <c r="AS88" s="106">
        <f t="shared" ref="AS88" si="64">IF(AS87=0,AR88-1,AS87)</f>
        <v>5</v>
      </c>
      <c r="AT88" s="106">
        <f t="shared" ref="AT88" si="65">IF(AT87=0,AS88-1,AT87)</f>
        <v>4</v>
      </c>
      <c r="AU88" s="106">
        <f t="shared" ref="AU88" si="66">IF(AU87=0,AT88-1,AU87)</f>
        <v>3</v>
      </c>
      <c r="AV88" s="106">
        <f t="shared" ref="AV88" si="67">IF(AV87=0,AU88-1,AV87)</f>
        <v>2</v>
      </c>
      <c r="AW88" s="106">
        <f t="shared" ref="AW88" si="68">IF(AW87=0,AV88-1,AW87)</f>
        <v>1</v>
      </c>
      <c r="AX88" s="106">
        <f t="shared" ref="AX88" si="69">IF(AX87=0,AW88-1,AX87)</f>
        <v>0</v>
      </c>
      <c r="AY88" s="106">
        <f t="shared" ref="AY88" si="70">IF(AY87=0,AX88-1,AY87)</f>
        <v>-1</v>
      </c>
      <c r="AZ88" s="106">
        <f t="shared" ref="AZ88" si="71">IF(AZ87=0,AY88-1,AZ87)</f>
        <v>-2</v>
      </c>
      <c r="BA88" s="106">
        <f t="shared" ref="BA88" si="72">IF(BA87=0,AZ88-1,BA87)</f>
        <v>-3</v>
      </c>
    </row>
    <row r="89" spans="2:53" ht="13.8" thickBot="1" x14ac:dyDescent="0.5">
      <c r="Z89" s="16">
        <v>114</v>
      </c>
      <c r="AA89" s="186"/>
      <c r="AB89" s="121" t="s">
        <v>130</v>
      </c>
      <c r="AC89" s="126">
        <v>24670</v>
      </c>
      <c r="AD89" s="127">
        <v>20180</v>
      </c>
    </row>
    <row r="90" spans="2:53" ht="13.2" x14ac:dyDescent="0.45">
      <c r="B90" s="16" t="s">
        <v>67</v>
      </c>
      <c r="E90" s="53" t="s">
        <v>73</v>
      </c>
      <c r="F90" s="53" t="s">
        <v>74</v>
      </c>
      <c r="G90" s="53" t="s">
        <v>53</v>
      </c>
      <c r="H90" s="53" t="s">
        <v>33</v>
      </c>
      <c r="I90" s="53" t="s">
        <v>34</v>
      </c>
      <c r="J90" s="53" t="s">
        <v>35</v>
      </c>
      <c r="K90" s="53" t="s">
        <v>36</v>
      </c>
      <c r="L90" s="53" t="s">
        <v>37</v>
      </c>
      <c r="M90" s="53" t="s">
        <v>38</v>
      </c>
      <c r="N90" s="53" t="s">
        <v>39</v>
      </c>
      <c r="O90" s="53" t="s">
        <v>40</v>
      </c>
      <c r="P90" s="53" t="s">
        <v>41</v>
      </c>
      <c r="Q90" s="53" t="s">
        <v>42</v>
      </c>
      <c r="R90" s="53" t="s">
        <v>43</v>
      </c>
      <c r="S90" s="53" t="s">
        <v>44</v>
      </c>
      <c r="T90" s="52" t="s">
        <v>77</v>
      </c>
      <c r="U90" s="47" t="s">
        <v>120</v>
      </c>
    </row>
    <row r="91" spans="2:53" ht="13.8" thickBot="1" x14ac:dyDescent="0.5">
      <c r="C91" s="98" t="str">
        <f>C18</f>
        <v>基準単価１</v>
      </c>
      <c r="D91" s="34"/>
      <c r="E91" s="42" t="s">
        <v>191</v>
      </c>
      <c r="F91" s="42" t="s">
        <v>195</v>
      </c>
      <c r="G91" s="87">
        <f>VLOOKUP($G$78,$AM$21:$AP$36,3,FALSE)</f>
        <v>24670</v>
      </c>
      <c r="H91" s="88">
        <f t="shared" ref="H91:S91" si="73">IF(AP88&gt;0,$G91,0)</f>
        <v>0</v>
      </c>
      <c r="I91" s="88">
        <f t="shared" si="73"/>
        <v>0</v>
      </c>
      <c r="J91" s="88">
        <f t="shared" si="73"/>
        <v>0</v>
      </c>
      <c r="K91" s="88">
        <f t="shared" si="73"/>
        <v>24670</v>
      </c>
      <c r="L91" s="88">
        <f t="shared" si="73"/>
        <v>24670</v>
      </c>
      <c r="M91" s="88">
        <f t="shared" si="73"/>
        <v>24670</v>
      </c>
      <c r="N91" s="88">
        <f t="shared" si="73"/>
        <v>24670</v>
      </c>
      <c r="O91" s="88">
        <f t="shared" si="73"/>
        <v>24670</v>
      </c>
      <c r="P91" s="88">
        <f t="shared" si="73"/>
        <v>0</v>
      </c>
      <c r="Q91" s="88">
        <f t="shared" si="73"/>
        <v>0</v>
      </c>
      <c r="R91" s="88">
        <f t="shared" si="73"/>
        <v>0</v>
      </c>
      <c r="S91" s="88">
        <f t="shared" si="73"/>
        <v>0</v>
      </c>
      <c r="T91" s="89">
        <f>SUM(H91:S91)</f>
        <v>123350</v>
      </c>
      <c r="U91" s="168">
        <f>SUM(T91:T93,T95)</f>
        <v>239750</v>
      </c>
      <c r="AM91" s="16" t="s">
        <v>206</v>
      </c>
    </row>
    <row r="92" spans="2:53" ht="13.2" x14ac:dyDescent="0.45">
      <c r="C92" s="98" t="str">
        <f>C19</f>
        <v>基準単価２</v>
      </c>
      <c r="D92" s="37"/>
      <c r="E92" s="42" t="s">
        <v>91</v>
      </c>
      <c r="F92" s="42" t="s">
        <v>193</v>
      </c>
      <c r="G92" s="87">
        <f>VLOOKUP($G$78,$AM$21:$AP$36,4,FALSE)</f>
        <v>20180</v>
      </c>
      <c r="H92" s="88">
        <f t="shared" ref="H92:S92" si="74">IF(AP94&gt;0,$G92,0)</f>
        <v>0</v>
      </c>
      <c r="I92" s="88">
        <f t="shared" si="74"/>
        <v>20180</v>
      </c>
      <c r="J92" s="88">
        <f t="shared" si="74"/>
        <v>20180</v>
      </c>
      <c r="K92" s="88">
        <f t="shared" si="74"/>
        <v>20180</v>
      </c>
      <c r="L92" s="88">
        <f t="shared" si="74"/>
        <v>20180</v>
      </c>
      <c r="M92" s="88">
        <f t="shared" si="74"/>
        <v>20180</v>
      </c>
      <c r="N92" s="88">
        <f t="shared" si="74"/>
        <v>0</v>
      </c>
      <c r="O92" s="88">
        <f t="shared" si="74"/>
        <v>0</v>
      </c>
      <c r="P92" s="88">
        <f t="shared" si="74"/>
        <v>0</v>
      </c>
      <c r="Q92" s="88">
        <f t="shared" si="74"/>
        <v>0</v>
      </c>
      <c r="R92" s="88">
        <f t="shared" si="74"/>
        <v>0</v>
      </c>
      <c r="S92" s="88">
        <f t="shared" si="74"/>
        <v>0</v>
      </c>
      <c r="T92" s="89">
        <f>SUM(H92:S92)</f>
        <v>100900</v>
      </c>
      <c r="U92" s="169"/>
      <c r="AM92" s="75" t="s">
        <v>202</v>
      </c>
      <c r="AN92" s="76" t="s">
        <v>203</v>
      </c>
      <c r="AO92" s="47" t="s">
        <v>204</v>
      </c>
      <c r="AP92" s="105" t="s">
        <v>188</v>
      </c>
      <c r="AQ92" s="106" t="s">
        <v>189</v>
      </c>
      <c r="AR92" s="106" t="s">
        <v>190</v>
      </c>
      <c r="AS92" s="106" t="s">
        <v>191</v>
      </c>
      <c r="AT92" s="106" t="s">
        <v>192</v>
      </c>
      <c r="AU92" s="106" t="s">
        <v>193</v>
      </c>
      <c r="AV92" s="106" t="s">
        <v>194</v>
      </c>
      <c r="AW92" s="106" t="s">
        <v>195</v>
      </c>
      <c r="AX92" s="106" t="s">
        <v>196</v>
      </c>
      <c r="AY92" s="106" t="s">
        <v>197</v>
      </c>
      <c r="AZ92" s="106" t="s">
        <v>198</v>
      </c>
      <c r="BA92" s="106" t="s">
        <v>199</v>
      </c>
    </row>
    <row r="93" spans="2:53" ht="13.2" x14ac:dyDescent="0.45">
      <c r="C93" s="98" t="str">
        <f>C20</f>
        <v>対象外※3</v>
      </c>
      <c r="D93" s="37"/>
      <c r="E93" s="42" t="s">
        <v>196</v>
      </c>
      <c r="F93" s="42" t="s">
        <v>196</v>
      </c>
      <c r="G93" s="35">
        <v>0</v>
      </c>
      <c r="H93" s="35">
        <v>0</v>
      </c>
      <c r="I93" s="35">
        <v>0</v>
      </c>
      <c r="J93" s="35">
        <v>0</v>
      </c>
      <c r="K93" s="35">
        <v>0</v>
      </c>
      <c r="L93" s="35">
        <v>0</v>
      </c>
      <c r="M93" s="35">
        <v>0</v>
      </c>
      <c r="N93" s="35">
        <v>0</v>
      </c>
      <c r="O93" s="35">
        <v>0</v>
      </c>
      <c r="P93" s="35">
        <v>0</v>
      </c>
      <c r="Q93" s="35">
        <v>0</v>
      </c>
      <c r="R93" s="35">
        <v>0</v>
      </c>
      <c r="S93" s="35">
        <v>0</v>
      </c>
      <c r="T93" s="31">
        <f>SUM(H93:S93)</f>
        <v>0</v>
      </c>
      <c r="U93" s="169"/>
      <c r="AM93" s="77">
        <f>VLOOKUP(E92,$AI$6:$AJ$18,2,FALSE)</f>
        <v>5</v>
      </c>
      <c r="AN93" s="78">
        <f>VLOOKUP(F92,$AI$6:$AJ$18,2,FALSE)</f>
        <v>9</v>
      </c>
      <c r="AO93" s="81"/>
      <c r="AP93" s="105">
        <f t="shared" ref="AP93:BA93" si="75">IF($E92=AP92,$AN93-$AM93+1,0)</f>
        <v>0</v>
      </c>
      <c r="AQ93" s="105">
        <f t="shared" si="75"/>
        <v>5</v>
      </c>
      <c r="AR93" s="105">
        <f t="shared" si="75"/>
        <v>0</v>
      </c>
      <c r="AS93" s="105">
        <f t="shared" si="75"/>
        <v>0</v>
      </c>
      <c r="AT93" s="105">
        <f t="shared" si="75"/>
        <v>0</v>
      </c>
      <c r="AU93" s="105">
        <f t="shared" si="75"/>
        <v>0</v>
      </c>
      <c r="AV93" s="105">
        <f t="shared" si="75"/>
        <v>0</v>
      </c>
      <c r="AW93" s="105">
        <f t="shared" si="75"/>
        <v>0</v>
      </c>
      <c r="AX93" s="105">
        <f t="shared" si="75"/>
        <v>0</v>
      </c>
      <c r="AY93" s="105">
        <f t="shared" si="75"/>
        <v>0</v>
      </c>
      <c r="AZ93" s="105">
        <f t="shared" si="75"/>
        <v>0</v>
      </c>
      <c r="BA93" s="105">
        <f t="shared" si="75"/>
        <v>0</v>
      </c>
    </row>
    <row r="94" spans="2:53" ht="13.8" thickBot="1" x14ac:dyDescent="0.5">
      <c r="C94" s="16" t="s">
        <v>117</v>
      </c>
      <c r="L94" s="53" t="s">
        <v>30</v>
      </c>
      <c r="M94" s="53" t="s">
        <v>50</v>
      </c>
      <c r="N94" s="53" t="s">
        <v>47</v>
      </c>
      <c r="O94" s="53" t="s">
        <v>48</v>
      </c>
      <c r="P94" s="41" t="s">
        <v>70</v>
      </c>
      <c r="Q94" s="174" t="s">
        <v>75</v>
      </c>
      <c r="R94" s="41" t="s">
        <v>76</v>
      </c>
      <c r="S94" s="175" t="s">
        <v>92</v>
      </c>
      <c r="T94" s="38" t="s">
        <v>77</v>
      </c>
      <c r="U94" s="169"/>
      <c r="AM94" s="79"/>
      <c r="AN94" s="80"/>
      <c r="AO94" s="74">
        <v>0</v>
      </c>
      <c r="AP94" s="105">
        <f>IF(AP93=0,AO94-1,AP93)</f>
        <v>-1</v>
      </c>
      <c r="AQ94" s="105">
        <f t="shared" ref="AQ94" si="76">IF(AQ93=0,AP94-1,AQ93)</f>
        <v>5</v>
      </c>
      <c r="AR94" s="105">
        <f t="shared" ref="AR94" si="77">IF(AR93=0,AQ94-1,AR93)</f>
        <v>4</v>
      </c>
      <c r="AS94" s="105">
        <f t="shared" ref="AS94" si="78">IF(AS93=0,AR94-1,AS93)</f>
        <v>3</v>
      </c>
      <c r="AT94" s="105">
        <f t="shared" ref="AT94" si="79">IF(AT93=0,AS94-1,AT93)</f>
        <v>2</v>
      </c>
      <c r="AU94" s="105">
        <f t="shared" ref="AU94" si="80">IF(AU93=0,AT94-1,AU93)</f>
        <v>1</v>
      </c>
      <c r="AV94" s="105">
        <f t="shared" ref="AV94" si="81">IF(AV93=0,AU94-1,AV93)</f>
        <v>0</v>
      </c>
      <c r="AW94" s="105">
        <f t="shared" ref="AW94" si="82">IF(AW93=0,AV94-1,AW93)</f>
        <v>-1</v>
      </c>
      <c r="AX94" s="105">
        <f t="shared" ref="AX94" si="83">IF(AX93=0,AW94-1,AX93)</f>
        <v>-2</v>
      </c>
      <c r="AY94" s="105">
        <f t="shared" ref="AY94" si="84">IF(AY93=0,AX94-1,AY93)</f>
        <v>-3</v>
      </c>
      <c r="AZ94" s="105">
        <f t="shared" ref="AZ94" si="85">IF(AZ93=0,AY94-1,AZ93)</f>
        <v>-4</v>
      </c>
      <c r="BA94" s="105">
        <f t="shared" ref="BA94" si="86">IF(BA93=0,AZ94-1,BA93)</f>
        <v>-5</v>
      </c>
    </row>
    <row r="95" spans="2:53" ht="13.8" thickBot="1" x14ac:dyDescent="0.5">
      <c r="L95" s="26">
        <v>100</v>
      </c>
      <c r="M95" s="88" t="str">
        <f>IF(G78="3歳",$AG$34,"加算算定無し")</f>
        <v>加算算定無し</v>
      </c>
      <c r="N95" s="88">
        <f>$AH$34</f>
        <v>1450</v>
      </c>
      <c r="O95" s="88" t="str">
        <f>$AI$34</f>
        <v>加算算定無し</v>
      </c>
      <c r="P95" s="88">
        <f>SUM(L95:O95)</f>
        <v>1550</v>
      </c>
      <c r="Q95" s="174"/>
      <c r="R95" s="91">
        <f>24-COUNTIF(H91:S91,0)-COUNTIF(H92:S92,0)</f>
        <v>10</v>
      </c>
      <c r="S95" s="175"/>
      <c r="T95" s="92">
        <f>P95*R95</f>
        <v>15500</v>
      </c>
      <c r="U95" s="170"/>
    </row>
    <row r="96" spans="2:53" ht="13.2" x14ac:dyDescent="0.45">
      <c r="L96" s="48"/>
      <c r="M96" s="130"/>
      <c r="N96" s="130"/>
      <c r="O96" s="130"/>
      <c r="P96" s="130"/>
      <c r="Q96" s="50"/>
      <c r="R96" s="86" t="s">
        <v>218</v>
      </c>
      <c r="S96" s="50"/>
      <c r="T96" s="130"/>
      <c r="U96" s="131"/>
    </row>
    <row r="97" spans="2:53" ht="19.2" customHeight="1" thickBot="1" x14ac:dyDescent="0.5">
      <c r="AM97" s="16" t="s">
        <v>214</v>
      </c>
    </row>
    <row r="98" spans="2:53" ht="19.2" customHeight="1" x14ac:dyDescent="0.45">
      <c r="B98" s="16" t="s">
        <v>68</v>
      </c>
      <c r="E98" s="53" t="s">
        <v>73</v>
      </c>
      <c r="F98" s="53" t="s">
        <v>74</v>
      </c>
      <c r="G98" s="53" t="s">
        <v>53</v>
      </c>
      <c r="H98" s="53" t="s">
        <v>33</v>
      </c>
      <c r="I98" s="53" t="s">
        <v>34</v>
      </c>
      <c r="J98" s="53" t="s">
        <v>35</v>
      </c>
      <c r="K98" s="53" t="s">
        <v>36</v>
      </c>
      <c r="L98" s="53" t="s">
        <v>37</v>
      </c>
      <c r="M98" s="53" t="s">
        <v>38</v>
      </c>
      <c r="N98" s="53" t="s">
        <v>39</v>
      </c>
      <c r="O98" s="53" t="s">
        <v>40</v>
      </c>
      <c r="P98" s="53" t="s">
        <v>41</v>
      </c>
      <c r="Q98" s="53" t="s">
        <v>42</v>
      </c>
      <c r="R98" s="53" t="s">
        <v>43</v>
      </c>
      <c r="S98" s="53" t="s">
        <v>44</v>
      </c>
      <c r="T98" s="52" t="s">
        <v>77</v>
      </c>
      <c r="U98" s="47" t="s">
        <v>120</v>
      </c>
      <c r="AM98" s="75" t="s">
        <v>202</v>
      </c>
      <c r="AN98" s="76" t="s">
        <v>203</v>
      </c>
      <c r="AO98" s="47" t="s">
        <v>204</v>
      </c>
      <c r="AP98" s="26" t="s">
        <v>188</v>
      </c>
      <c r="AQ98" s="26" t="s">
        <v>189</v>
      </c>
      <c r="AR98" s="26" t="s">
        <v>190</v>
      </c>
      <c r="AS98" s="26" t="s">
        <v>191</v>
      </c>
      <c r="AT98" s="26" t="s">
        <v>192</v>
      </c>
      <c r="AU98" s="26" t="s">
        <v>193</v>
      </c>
      <c r="AV98" s="26" t="s">
        <v>194</v>
      </c>
      <c r="AW98" s="26" t="s">
        <v>195</v>
      </c>
      <c r="AX98" s="26" t="s">
        <v>196</v>
      </c>
      <c r="AY98" s="26" t="s">
        <v>197</v>
      </c>
      <c r="AZ98" s="26" t="s">
        <v>198</v>
      </c>
      <c r="BA98" s="26" t="s">
        <v>199</v>
      </c>
    </row>
    <row r="99" spans="2:53" ht="19.2" customHeight="1" x14ac:dyDescent="0.45">
      <c r="C99" s="98" t="str">
        <f>C27</f>
        <v>加算算定</v>
      </c>
      <c r="D99" s="37"/>
      <c r="E99" s="42" t="s">
        <v>91</v>
      </c>
      <c r="F99" s="42" t="s">
        <v>195</v>
      </c>
      <c r="G99" s="85">
        <v>9000</v>
      </c>
      <c r="H99" s="88">
        <f t="shared" ref="H99:S99" si="87">IF(AP100&gt;0,$G99,0)</f>
        <v>0</v>
      </c>
      <c r="I99" s="88">
        <f t="shared" si="87"/>
        <v>9000</v>
      </c>
      <c r="J99" s="88">
        <f t="shared" si="87"/>
        <v>9000</v>
      </c>
      <c r="K99" s="88">
        <f t="shared" si="87"/>
        <v>9000</v>
      </c>
      <c r="L99" s="88">
        <f t="shared" si="87"/>
        <v>9000</v>
      </c>
      <c r="M99" s="88">
        <f t="shared" si="87"/>
        <v>9000</v>
      </c>
      <c r="N99" s="88">
        <f t="shared" si="87"/>
        <v>9000</v>
      </c>
      <c r="O99" s="88">
        <f t="shared" si="87"/>
        <v>9000</v>
      </c>
      <c r="P99" s="88">
        <f t="shared" si="87"/>
        <v>0</v>
      </c>
      <c r="Q99" s="88">
        <f t="shared" si="87"/>
        <v>0</v>
      </c>
      <c r="R99" s="88">
        <f t="shared" si="87"/>
        <v>0</v>
      </c>
      <c r="S99" s="88">
        <f t="shared" si="87"/>
        <v>0</v>
      </c>
      <c r="T99" s="97">
        <f>SUM(H99:S99)</f>
        <v>63000</v>
      </c>
      <c r="U99" s="168">
        <f>SUM(T99:T100)</f>
        <v>63000</v>
      </c>
      <c r="AM99" s="77">
        <f>VLOOKUP(E99,$AI$6:$AJ$18,2,FALSE)</f>
        <v>5</v>
      </c>
      <c r="AN99" s="78">
        <f>VLOOKUP(F99,$AI$6:$AJ$18,2,FALSE)</f>
        <v>11</v>
      </c>
      <c r="AO99" s="81"/>
      <c r="AP99" s="105">
        <f t="shared" ref="AP99:BA99" si="88">IF($E99=AP98,$AN99-$AM99+1,0)</f>
        <v>0</v>
      </c>
      <c r="AQ99" s="105">
        <f t="shared" si="88"/>
        <v>7</v>
      </c>
      <c r="AR99" s="105">
        <f t="shared" si="88"/>
        <v>0</v>
      </c>
      <c r="AS99" s="105">
        <f t="shared" si="88"/>
        <v>0</v>
      </c>
      <c r="AT99" s="105">
        <f t="shared" si="88"/>
        <v>0</v>
      </c>
      <c r="AU99" s="105">
        <f t="shared" si="88"/>
        <v>0</v>
      </c>
      <c r="AV99" s="105">
        <f t="shared" si="88"/>
        <v>0</v>
      </c>
      <c r="AW99" s="105">
        <f t="shared" si="88"/>
        <v>0</v>
      </c>
      <c r="AX99" s="105">
        <f t="shared" si="88"/>
        <v>0</v>
      </c>
      <c r="AY99" s="105">
        <f t="shared" si="88"/>
        <v>0</v>
      </c>
      <c r="AZ99" s="105">
        <f t="shared" si="88"/>
        <v>0</v>
      </c>
      <c r="BA99" s="105">
        <f t="shared" si="88"/>
        <v>0</v>
      </c>
    </row>
    <row r="100" spans="2:53" ht="19.2" customHeight="1" thickBot="1" x14ac:dyDescent="0.5">
      <c r="C100" s="98" t="str">
        <f>C28</f>
        <v>対象外※4</v>
      </c>
      <c r="D100" s="37"/>
      <c r="E100" s="42" t="s">
        <v>196</v>
      </c>
      <c r="F100" s="42" t="s">
        <v>196</v>
      </c>
      <c r="G100" s="39">
        <v>0</v>
      </c>
      <c r="H100" s="39">
        <v>0</v>
      </c>
      <c r="I100" s="39">
        <v>0</v>
      </c>
      <c r="J100" s="39">
        <v>0</v>
      </c>
      <c r="K100" s="39">
        <v>0</v>
      </c>
      <c r="L100" s="39">
        <v>0</v>
      </c>
      <c r="M100" s="39">
        <v>0</v>
      </c>
      <c r="N100" s="39">
        <v>0</v>
      </c>
      <c r="O100" s="39">
        <v>0</v>
      </c>
      <c r="P100" s="39">
        <v>0</v>
      </c>
      <c r="Q100" s="39">
        <v>0</v>
      </c>
      <c r="R100" s="39">
        <v>0</v>
      </c>
      <c r="S100" s="39">
        <v>0</v>
      </c>
      <c r="T100" s="39">
        <v>0</v>
      </c>
      <c r="U100" s="170"/>
      <c r="AM100" s="79"/>
      <c r="AN100" s="80"/>
      <c r="AO100" s="74">
        <v>0</v>
      </c>
      <c r="AP100" s="105">
        <f>IF(AP99=0,AO100-1,AP99)</f>
        <v>-1</v>
      </c>
      <c r="AQ100" s="105">
        <f t="shared" ref="AQ100" si="89">IF(AQ99=0,AP100-1,AQ99)</f>
        <v>7</v>
      </c>
      <c r="AR100" s="105">
        <f t="shared" ref="AR100" si="90">IF(AR99=0,AQ100-1,AR99)</f>
        <v>6</v>
      </c>
      <c r="AS100" s="105">
        <f t="shared" ref="AS100" si="91">IF(AS99=0,AR100-1,AS99)</f>
        <v>5</v>
      </c>
      <c r="AT100" s="105">
        <f t="shared" ref="AT100" si="92">IF(AT99=0,AS100-1,AT99)</f>
        <v>4</v>
      </c>
      <c r="AU100" s="105">
        <f t="shared" ref="AU100" si="93">IF(AU99=0,AT100-1,AU99)</f>
        <v>3</v>
      </c>
      <c r="AV100" s="105">
        <f t="shared" ref="AV100" si="94">IF(AV99=0,AU100-1,AV99)</f>
        <v>2</v>
      </c>
      <c r="AW100" s="105">
        <f t="shared" ref="AW100" si="95">IF(AW99=0,AV100-1,AW99)</f>
        <v>1</v>
      </c>
      <c r="AX100" s="105">
        <f t="shared" ref="AX100" si="96">IF(AX99=0,AW100-1,AX99)</f>
        <v>0</v>
      </c>
      <c r="AY100" s="105">
        <f t="shared" ref="AY100" si="97">IF(AY99=0,AX100-1,AY99)</f>
        <v>-1</v>
      </c>
      <c r="AZ100" s="105">
        <f t="shared" ref="AZ100" si="98">IF(AZ99=0,AY100-1,AZ99)</f>
        <v>-2</v>
      </c>
      <c r="BA100" s="105">
        <f t="shared" ref="BA100" si="99">IF(BA99=0,AZ100-1,BA99)</f>
        <v>-3</v>
      </c>
    </row>
    <row r="101" spans="2:53" ht="19.2" customHeight="1" x14ac:dyDescent="0.45">
      <c r="C101" s="16" t="str">
        <f>C29</f>
        <v>※４　区市町村が行う運営費補助の対象であり、都補助の対象外。</v>
      </c>
    </row>
  </sheetData>
  <protectedRanges>
    <protectedRange sqref="O2 P49" name="範囲1_3_1"/>
  </protectedRanges>
  <mergeCells count="80">
    <mergeCell ref="AA74:AA77"/>
    <mergeCell ref="AA78:AA81"/>
    <mergeCell ref="AA82:AA85"/>
    <mergeCell ref="AA86:AA89"/>
    <mergeCell ref="AB34:AB37"/>
    <mergeCell ref="AA54:AA57"/>
    <mergeCell ref="AA58:AA61"/>
    <mergeCell ref="AA62:AA65"/>
    <mergeCell ref="AA66:AA69"/>
    <mergeCell ref="AA70:AA73"/>
    <mergeCell ref="U91:U95"/>
    <mergeCell ref="Q94:Q95"/>
    <mergeCell ref="S94:S95"/>
    <mergeCell ref="U99:U100"/>
    <mergeCell ref="E81:G81"/>
    <mergeCell ref="U81:U87"/>
    <mergeCell ref="E82:G82"/>
    <mergeCell ref="C83:C87"/>
    <mergeCell ref="E83:G83"/>
    <mergeCell ref="E84:G84"/>
    <mergeCell ref="E85:G85"/>
    <mergeCell ref="E86:G86"/>
    <mergeCell ref="E87:G87"/>
    <mergeCell ref="E80:G80"/>
    <mergeCell ref="U49:U50"/>
    <mergeCell ref="E53:G53"/>
    <mergeCell ref="E54:G54"/>
    <mergeCell ref="U54:U60"/>
    <mergeCell ref="E55:G55"/>
    <mergeCell ref="E60:G60"/>
    <mergeCell ref="U64:U68"/>
    <mergeCell ref="Q67:Q68"/>
    <mergeCell ref="S67:S68"/>
    <mergeCell ref="U72:U73"/>
    <mergeCell ref="Q49:R49"/>
    <mergeCell ref="H49:J49"/>
    <mergeCell ref="K49:L49"/>
    <mergeCell ref="M49:P49"/>
    <mergeCell ref="E40:G40"/>
    <mergeCell ref="F49:G49"/>
    <mergeCell ref="C56:C60"/>
    <mergeCell ref="E56:G56"/>
    <mergeCell ref="E57:G57"/>
    <mergeCell ref="E58:G58"/>
    <mergeCell ref="E59:G59"/>
    <mergeCell ref="U27:U28"/>
    <mergeCell ref="C32:F32"/>
    <mergeCell ref="H31:I31"/>
    <mergeCell ref="C33:F33"/>
    <mergeCell ref="G33:G39"/>
    <mergeCell ref="J33:J39"/>
    <mergeCell ref="K33:K39"/>
    <mergeCell ref="C34:F34"/>
    <mergeCell ref="C38:F38"/>
    <mergeCell ref="C39:F39"/>
    <mergeCell ref="C35:F35"/>
    <mergeCell ref="C36:F36"/>
    <mergeCell ref="C37:F37"/>
    <mergeCell ref="O34:Q34"/>
    <mergeCell ref="T35:U35"/>
    <mergeCell ref="C10:C14"/>
    <mergeCell ref="E10:G10"/>
    <mergeCell ref="E11:G11"/>
    <mergeCell ref="E12:G12"/>
    <mergeCell ref="E13:G13"/>
    <mergeCell ref="E14:G14"/>
    <mergeCell ref="R1:S1"/>
    <mergeCell ref="U4:U5"/>
    <mergeCell ref="E2:F2"/>
    <mergeCell ref="G2:I2"/>
    <mergeCell ref="J2:K2"/>
    <mergeCell ref="L2:O2"/>
    <mergeCell ref="P2:Q2"/>
    <mergeCell ref="E7:G7"/>
    <mergeCell ref="E8:G8"/>
    <mergeCell ref="U8:U14"/>
    <mergeCell ref="E9:G9"/>
    <mergeCell ref="U18:U23"/>
    <mergeCell ref="Q22:Q23"/>
    <mergeCell ref="S22:S23"/>
  </mergeCells>
  <phoneticPr fontId="3"/>
  <dataValidations count="4">
    <dataValidation type="list" allowBlank="1" showInputMessage="1" showErrorMessage="1" sqref="R1:S1">
      <formula1>$AA$8:$AA$9</formula1>
    </dataValidation>
    <dataValidation type="list" allowBlank="1" showInputMessage="1" showErrorMessage="1" sqref="H3 L3 J3">
      <formula1>$AE$8:$AE$9</formula1>
    </dataValidation>
    <dataValidation type="list" allowBlank="1" showInputMessage="1" showErrorMessage="1" sqref="E18:F20 E27:F28 E64:F66 E91:F93 E72:F73 E99:F100">
      <formula1>$AI$6:$AI$19</formula1>
    </dataValidation>
    <dataValidation type="list" allowBlank="1" showInputMessage="1" showErrorMessage="1" sqref="F3 G50 G78">
      <formula1>$AM$22:$AM$37</formula1>
    </dataValidation>
  </dataValidations>
  <pageMargins left="0.7" right="0.7" top="0.75" bottom="0.75" header="0.3" footer="0.3"/>
  <pageSetup paperSize="8" scale="80" fitToHeight="2" orientation="landscape" r:id="rId1"/>
  <rowBreaks count="1" manualBreakCount="1">
    <brk id="43" max="21" man="1"/>
  </rowBreaks>
  <ignoredErrors>
    <ignoredError sqref="T18:T20 T66 T97:T99 T72:T73 T91:T95" formulaRange="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1"/>
  <sheetViews>
    <sheetView showGridLines="0" view="pageBreakPreview" zoomScale="70" zoomScaleNormal="70" zoomScaleSheetLayoutView="70" workbookViewId="0">
      <selection activeCell="R1" sqref="R1:S1"/>
    </sheetView>
  </sheetViews>
  <sheetFormatPr defaultRowHeight="19.2" customHeight="1" x14ac:dyDescent="0.45"/>
  <cols>
    <col min="1" max="1" width="7.19921875" style="16" customWidth="1"/>
    <col min="2" max="2" width="2.19921875" style="16" customWidth="1"/>
    <col min="3" max="3" width="4" style="16" customWidth="1"/>
    <col min="4" max="4" width="12" style="16" customWidth="1"/>
    <col min="5" max="19" width="10.09765625" style="16" customWidth="1"/>
    <col min="20" max="20" width="12" style="16" customWidth="1"/>
    <col min="21" max="22" width="13" style="16" customWidth="1"/>
    <col min="23" max="23" width="1.8984375" style="16" customWidth="1"/>
    <col min="24" max="54" width="11.3984375" style="16" customWidth="1"/>
    <col min="55" max="16384" width="8.796875" style="16"/>
  </cols>
  <sheetData>
    <row r="1" spans="2:53" ht="28.8" customHeight="1" thickBot="1" x14ac:dyDescent="0.5">
      <c r="D1" s="14"/>
      <c r="E1" s="15"/>
      <c r="F1" s="15"/>
      <c r="G1" s="100" t="str">
        <f>"受入事業補助金　"&amp;IF(AC8=1,"所要額計算書","精算額計算書")</f>
        <v>受入事業補助金　所要額計算書</v>
      </c>
      <c r="H1" s="15"/>
      <c r="J1" s="15"/>
      <c r="K1" s="15"/>
      <c r="L1" s="73" t="str">
        <f>IF(AA2=1,AB2,"")&amp;IF(AA3=2,AB3,"")&amp;IF(AA4=4,"",AB4)</f>
        <v>3歳児配置加算対象外算定。定員か児童年齢が入力されていません。</v>
      </c>
      <c r="M1" s="15"/>
      <c r="N1" s="15"/>
      <c r="O1" s="15"/>
      <c r="P1" s="15"/>
      <c r="Q1" s="15"/>
      <c r="R1" s="144" t="s">
        <v>227</v>
      </c>
      <c r="S1" s="145"/>
      <c r="T1" s="64" t="s">
        <v>158</v>
      </c>
      <c r="U1" s="64"/>
      <c r="AA1" s="16" t="s">
        <v>207</v>
      </c>
    </row>
    <row r="2" spans="2:53" ht="19.2" customHeight="1" thickBot="1" x14ac:dyDescent="0.5">
      <c r="C2" s="13"/>
      <c r="D2" s="14"/>
      <c r="E2" s="146" t="s">
        <v>21</v>
      </c>
      <c r="F2" s="147"/>
      <c r="G2" s="148"/>
      <c r="H2" s="149"/>
      <c r="I2" s="150"/>
      <c r="J2" s="151" t="s">
        <v>22</v>
      </c>
      <c r="K2" s="152"/>
      <c r="L2" s="147"/>
      <c r="M2" s="147"/>
      <c r="N2" s="147"/>
      <c r="O2" s="153"/>
      <c r="P2" s="151" t="s">
        <v>0</v>
      </c>
      <c r="Q2" s="154"/>
      <c r="R2" s="66"/>
      <c r="T2" s="13" t="s">
        <v>51</v>
      </c>
      <c r="AA2" s="26">
        <f>IF(H3="〇","",1)</f>
        <v>1</v>
      </c>
      <c r="AB2" s="84" t="s">
        <v>200</v>
      </c>
      <c r="AC2" s="34"/>
      <c r="AD2" s="34"/>
      <c r="AE2" s="37"/>
      <c r="AM2" s="16" t="s">
        <v>205</v>
      </c>
    </row>
    <row r="3" spans="2:53" ht="26.4" customHeight="1" thickBot="1" x14ac:dyDescent="0.5">
      <c r="E3" s="18" t="s">
        <v>78</v>
      </c>
      <c r="F3" s="19"/>
      <c r="G3" s="20" t="s">
        <v>179</v>
      </c>
      <c r="H3" s="19"/>
      <c r="I3" s="21" t="s">
        <v>180</v>
      </c>
      <c r="J3" s="19"/>
      <c r="K3" s="20" t="s">
        <v>181</v>
      </c>
      <c r="L3" s="19"/>
      <c r="M3" s="22" t="s">
        <v>102</v>
      </c>
      <c r="N3" s="23"/>
      <c r="O3" s="101" t="s">
        <v>121</v>
      </c>
      <c r="P3" s="24"/>
      <c r="Q3" s="24"/>
      <c r="R3" s="24"/>
      <c r="S3" s="25"/>
      <c r="T3" s="16" t="s">
        <v>219</v>
      </c>
      <c r="AA3" s="26">
        <f>IF(J3="〇",1)+IF(L3="〇",1)</f>
        <v>0</v>
      </c>
      <c r="AB3" s="84" t="s">
        <v>186</v>
      </c>
      <c r="AC3" s="34"/>
      <c r="AD3" s="34"/>
      <c r="AE3" s="37"/>
      <c r="AM3" s="75" t="s">
        <v>202</v>
      </c>
      <c r="AN3" s="76" t="s">
        <v>203</v>
      </c>
      <c r="AO3" s="47" t="s">
        <v>204</v>
      </c>
      <c r="AP3" s="134" t="s">
        <v>188</v>
      </c>
      <c r="AQ3" s="137" t="s">
        <v>189</v>
      </c>
      <c r="AR3" s="137" t="s">
        <v>190</v>
      </c>
      <c r="AS3" s="137" t="s">
        <v>191</v>
      </c>
      <c r="AT3" s="137" t="s">
        <v>192</v>
      </c>
      <c r="AU3" s="137" t="s">
        <v>193</v>
      </c>
      <c r="AV3" s="137" t="s">
        <v>194</v>
      </c>
      <c r="AW3" s="137" t="s">
        <v>195</v>
      </c>
      <c r="AX3" s="137" t="s">
        <v>196</v>
      </c>
      <c r="AY3" s="137" t="s">
        <v>197</v>
      </c>
      <c r="AZ3" s="137" t="s">
        <v>198</v>
      </c>
      <c r="BA3" s="137" t="s">
        <v>199</v>
      </c>
    </row>
    <row r="4" spans="2:53" ht="19.2" customHeight="1" x14ac:dyDescent="0.45">
      <c r="T4" s="46" t="s">
        <v>101</v>
      </c>
      <c r="U4" s="160">
        <v>0</v>
      </c>
      <c r="AA4" s="26">
        <f>IF(F3="",0,2)+IF(N3="",0,2)</f>
        <v>0</v>
      </c>
      <c r="AB4" s="84" t="s">
        <v>187</v>
      </c>
      <c r="AC4" s="34"/>
      <c r="AD4" s="34"/>
      <c r="AE4" s="37"/>
      <c r="AM4" s="77" t="e">
        <f>VLOOKUP(E18,$AI$6:$AJ$18,2,FALSE)</f>
        <v>#N/A</v>
      </c>
      <c r="AN4" s="78" t="e">
        <f>VLOOKUP(F18,$AI$6:$AJ$18,2,FALSE)</f>
        <v>#N/A</v>
      </c>
      <c r="AO4" s="81"/>
      <c r="AP4" s="134">
        <f>IF($E18=AP3,$AN4-$AM4+1,0)</f>
        <v>0</v>
      </c>
      <c r="AQ4" s="134">
        <f t="shared" ref="AQ4:BA4" si="0">IF($E18=AQ3,$AN4-$AM4+1,0)</f>
        <v>0</v>
      </c>
      <c r="AR4" s="134">
        <f t="shared" si="0"/>
        <v>0</v>
      </c>
      <c r="AS4" s="134">
        <f t="shared" si="0"/>
        <v>0</v>
      </c>
      <c r="AT4" s="134">
        <f t="shared" si="0"/>
        <v>0</v>
      </c>
      <c r="AU4" s="134">
        <f t="shared" si="0"/>
        <v>0</v>
      </c>
      <c r="AV4" s="134">
        <f t="shared" si="0"/>
        <v>0</v>
      </c>
      <c r="AW4" s="134">
        <f t="shared" si="0"/>
        <v>0</v>
      </c>
      <c r="AX4" s="134">
        <f t="shared" si="0"/>
        <v>0</v>
      </c>
      <c r="AY4" s="134">
        <f t="shared" si="0"/>
        <v>0</v>
      </c>
      <c r="AZ4" s="134">
        <f t="shared" si="0"/>
        <v>0</v>
      </c>
      <c r="BA4" s="134">
        <f t="shared" si="0"/>
        <v>0</v>
      </c>
    </row>
    <row r="5" spans="2:53" ht="19.2" customHeight="1" thickBot="1" x14ac:dyDescent="0.5">
      <c r="B5" s="16" t="s">
        <v>66</v>
      </c>
      <c r="T5" s="16" t="s">
        <v>120</v>
      </c>
      <c r="U5" s="161"/>
      <c r="AI5" s="16" t="s">
        <v>211</v>
      </c>
      <c r="AM5" s="79"/>
      <c r="AN5" s="80"/>
      <c r="AO5" s="74">
        <v>0</v>
      </c>
      <c r="AP5" s="134">
        <f>IF(AP4=0,AO5-1,AP4)</f>
        <v>-1</v>
      </c>
      <c r="AQ5" s="137">
        <f>IF(AQ4=0,AP5-1,AQ4)</f>
        <v>-2</v>
      </c>
      <c r="AR5" s="137">
        <f t="shared" ref="AR5:BA5" si="1">IF(AR4=0,AQ5-1,AR4)</f>
        <v>-3</v>
      </c>
      <c r="AS5" s="137">
        <f t="shared" si="1"/>
        <v>-4</v>
      </c>
      <c r="AT5" s="137">
        <f t="shared" si="1"/>
        <v>-5</v>
      </c>
      <c r="AU5" s="137">
        <f t="shared" si="1"/>
        <v>-6</v>
      </c>
      <c r="AV5" s="137">
        <f t="shared" si="1"/>
        <v>-7</v>
      </c>
      <c r="AW5" s="137">
        <f t="shared" si="1"/>
        <v>-8</v>
      </c>
      <c r="AX5" s="137">
        <f t="shared" si="1"/>
        <v>-9</v>
      </c>
      <c r="AY5" s="137">
        <f t="shared" si="1"/>
        <v>-10</v>
      </c>
      <c r="AZ5" s="137">
        <f t="shared" si="1"/>
        <v>-11</v>
      </c>
      <c r="BA5" s="137">
        <f t="shared" si="1"/>
        <v>-12</v>
      </c>
    </row>
    <row r="6" spans="2:53" ht="19.2" customHeight="1" thickBot="1" x14ac:dyDescent="0.5">
      <c r="B6" s="16" t="s">
        <v>93</v>
      </c>
      <c r="AI6" s="137" t="s">
        <v>188</v>
      </c>
      <c r="AJ6" s="137">
        <v>4</v>
      </c>
    </row>
    <row r="7" spans="2:53" ht="19.2" customHeight="1" thickBot="1" x14ac:dyDescent="0.5">
      <c r="D7" s="26"/>
      <c r="E7" s="162" t="s">
        <v>79</v>
      </c>
      <c r="F7" s="163"/>
      <c r="G7" s="164"/>
      <c r="H7" s="137" t="s">
        <v>33</v>
      </c>
      <c r="I7" s="137" t="s">
        <v>34</v>
      </c>
      <c r="J7" s="137" t="s">
        <v>35</v>
      </c>
      <c r="K7" s="137" t="s">
        <v>36</v>
      </c>
      <c r="L7" s="137" t="s">
        <v>37</v>
      </c>
      <c r="M7" s="137" t="s">
        <v>38</v>
      </c>
      <c r="N7" s="137" t="s">
        <v>39</v>
      </c>
      <c r="O7" s="137" t="s">
        <v>40</v>
      </c>
      <c r="P7" s="137" t="s">
        <v>41</v>
      </c>
      <c r="Q7" s="137" t="s">
        <v>42</v>
      </c>
      <c r="R7" s="137" t="s">
        <v>43</v>
      </c>
      <c r="S7" s="133" t="s">
        <v>44</v>
      </c>
      <c r="T7" s="133" t="s">
        <v>77</v>
      </c>
      <c r="U7" s="47" t="s">
        <v>120</v>
      </c>
      <c r="AA7" s="16" t="s">
        <v>209</v>
      </c>
      <c r="AE7" s="16" t="s">
        <v>210</v>
      </c>
      <c r="AI7" s="137" t="s">
        <v>189</v>
      </c>
      <c r="AJ7" s="137">
        <v>5</v>
      </c>
    </row>
    <row r="8" spans="2:53" ht="26.4" customHeight="1" thickBot="1" x14ac:dyDescent="0.5">
      <c r="C8" s="27" t="s">
        <v>222</v>
      </c>
      <c r="D8" s="28"/>
      <c r="E8" s="165" t="s">
        <v>104</v>
      </c>
      <c r="F8" s="166"/>
      <c r="G8" s="167"/>
      <c r="H8" s="29"/>
      <c r="I8" s="30"/>
      <c r="J8" s="30"/>
      <c r="K8" s="30"/>
      <c r="L8" s="30"/>
      <c r="M8" s="30"/>
      <c r="N8" s="30"/>
      <c r="O8" s="30"/>
      <c r="P8" s="30"/>
      <c r="Q8" s="30"/>
      <c r="R8" s="30"/>
      <c r="S8" s="30"/>
      <c r="T8" s="89">
        <f>SUM(H8:S8)</f>
        <v>0</v>
      </c>
      <c r="U8" s="168">
        <f>T8+T9</f>
        <v>0</v>
      </c>
      <c r="AA8" s="26" t="s">
        <v>159</v>
      </c>
      <c r="AB8" s="16" t="s">
        <v>208</v>
      </c>
      <c r="AC8" s="63">
        <f>IF(R1="第1号様式",1)</f>
        <v>1</v>
      </c>
      <c r="AE8" s="71" t="s">
        <v>105</v>
      </c>
      <c r="AF8" s="16" t="s">
        <v>182</v>
      </c>
      <c r="AI8" s="137" t="s">
        <v>190</v>
      </c>
      <c r="AJ8" s="137">
        <v>6</v>
      </c>
      <c r="AM8" s="16" t="s">
        <v>206</v>
      </c>
    </row>
    <row r="9" spans="2:53" ht="16.8" thickBot="1" x14ac:dyDescent="0.5">
      <c r="C9" s="102" t="s">
        <v>221</v>
      </c>
      <c r="D9" s="32"/>
      <c r="E9" s="171" t="s">
        <v>90</v>
      </c>
      <c r="F9" s="172"/>
      <c r="G9" s="173"/>
      <c r="H9" s="90">
        <f>SUM(H10:H14)</f>
        <v>0</v>
      </c>
      <c r="I9" s="90">
        <f t="shared" ref="I9:S9" si="2">SUM(I10:I14)</f>
        <v>0</v>
      </c>
      <c r="J9" s="90">
        <f t="shared" si="2"/>
        <v>0</v>
      </c>
      <c r="K9" s="90">
        <f t="shared" si="2"/>
        <v>0</v>
      </c>
      <c r="L9" s="90">
        <f t="shared" si="2"/>
        <v>0</v>
      </c>
      <c r="M9" s="90">
        <f t="shared" si="2"/>
        <v>0</v>
      </c>
      <c r="N9" s="90">
        <f t="shared" si="2"/>
        <v>0</v>
      </c>
      <c r="O9" s="90">
        <f t="shared" si="2"/>
        <v>0</v>
      </c>
      <c r="P9" s="90">
        <f t="shared" si="2"/>
        <v>0</v>
      </c>
      <c r="Q9" s="90">
        <f t="shared" si="2"/>
        <v>0</v>
      </c>
      <c r="R9" s="90">
        <f t="shared" si="2"/>
        <v>0</v>
      </c>
      <c r="S9" s="90">
        <f t="shared" si="2"/>
        <v>0</v>
      </c>
      <c r="T9" s="89">
        <f>SUM(H9:S9)</f>
        <v>0</v>
      </c>
      <c r="U9" s="169"/>
      <c r="AA9" s="26" t="s">
        <v>13</v>
      </c>
      <c r="AE9" s="135" t="s">
        <v>75</v>
      </c>
      <c r="AI9" s="137" t="s">
        <v>191</v>
      </c>
      <c r="AJ9" s="137">
        <v>7</v>
      </c>
      <c r="AM9" s="75" t="s">
        <v>202</v>
      </c>
      <c r="AN9" s="76" t="s">
        <v>203</v>
      </c>
      <c r="AO9" s="47" t="s">
        <v>204</v>
      </c>
      <c r="AP9" s="134" t="s">
        <v>188</v>
      </c>
      <c r="AQ9" s="137" t="s">
        <v>189</v>
      </c>
      <c r="AR9" s="137" t="s">
        <v>190</v>
      </c>
      <c r="AS9" s="137" t="s">
        <v>191</v>
      </c>
      <c r="AT9" s="137" t="s">
        <v>192</v>
      </c>
      <c r="AU9" s="137" t="s">
        <v>193</v>
      </c>
      <c r="AV9" s="137" t="s">
        <v>194</v>
      </c>
      <c r="AW9" s="137" t="s">
        <v>195</v>
      </c>
      <c r="AX9" s="137" t="s">
        <v>196</v>
      </c>
      <c r="AY9" s="137" t="s">
        <v>197</v>
      </c>
      <c r="AZ9" s="137" t="s">
        <v>198</v>
      </c>
      <c r="BA9" s="137" t="s">
        <v>199</v>
      </c>
    </row>
    <row r="10" spans="2:53" ht="19.2" customHeight="1" x14ac:dyDescent="0.45">
      <c r="C10" s="155" t="s">
        <v>72</v>
      </c>
      <c r="D10" s="26" t="s">
        <v>83</v>
      </c>
      <c r="E10" s="156"/>
      <c r="F10" s="157"/>
      <c r="G10" s="158"/>
      <c r="H10" s="29"/>
      <c r="I10" s="30"/>
      <c r="J10" s="30"/>
      <c r="K10" s="30"/>
      <c r="L10" s="30"/>
      <c r="M10" s="30"/>
      <c r="N10" s="30"/>
      <c r="O10" s="30"/>
      <c r="P10" s="30"/>
      <c r="Q10" s="30"/>
      <c r="R10" s="30"/>
      <c r="S10" s="30"/>
      <c r="T10" s="33"/>
      <c r="U10" s="169"/>
      <c r="AI10" s="137" t="s">
        <v>192</v>
      </c>
      <c r="AJ10" s="137">
        <v>8</v>
      </c>
      <c r="AM10" s="77" t="e">
        <f>VLOOKUP(E19,$AI$6:$AJ$18,2,FALSE)</f>
        <v>#N/A</v>
      </c>
      <c r="AN10" s="78" t="e">
        <f>VLOOKUP(F19,$AI$6:$AJ$18,2,FALSE)</f>
        <v>#N/A</v>
      </c>
      <c r="AO10" s="81"/>
      <c r="AP10" s="134">
        <f>IF($E19=AP9,$AN10-$AM10+1,0)</f>
        <v>0</v>
      </c>
      <c r="AQ10" s="134">
        <f t="shared" ref="AQ10:BA10" si="3">IF($E19=AQ9,$AN10-$AM10+1,0)</f>
        <v>0</v>
      </c>
      <c r="AR10" s="134">
        <f t="shared" si="3"/>
        <v>0</v>
      </c>
      <c r="AS10" s="134">
        <f t="shared" si="3"/>
        <v>0</v>
      </c>
      <c r="AT10" s="134">
        <f t="shared" si="3"/>
        <v>0</v>
      </c>
      <c r="AU10" s="134">
        <f t="shared" si="3"/>
        <v>0</v>
      </c>
      <c r="AV10" s="134">
        <f t="shared" si="3"/>
        <v>0</v>
      </c>
      <c r="AW10" s="134">
        <f t="shared" si="3"/>
        <v>0</v>
      </c>
      <c r="AX10" s="134">
        <f t="shared" si="3"/>
        <v>0</v>
      </c>
      <c r="AY10" s="134">
        <f t="shared" si="3"/>
        <v>0</v>
      </c>
      <c r="AZ10" s="134">
        <f t="shared" si="3"/>
        <v>0</v>
      </c>
      <c r="BA10" s="134">
        <f t="shared" si="3"/>
        <v>0</v>
      </c>
    </row>
    <row r="11" spans="2:53" ht="19.2" customHeight="1" thickBot="1" x14ac:dyDescent="0.5">
      <c r="C11" s="155"/>
      <c r="D11" s="26" t="s">
        <v>84</v>
      </c>
      <c r="E11" s="156"/>
      <c r="F11" s="157"/>
      <c r="G11" s="158"/>
      <c r="H11" s="29"/>
      <c r="I11" s="30"/>
      <c r="J11" s="30"/>
      <c r="K11" s="30"/>
      <c r="L11" s="30"/>
      <c r="M11" s="30"/>
      <c r="N11" s="30"/>
      <c r="O11" s="30"/>
      <c r="P11" s="30"/>
      <c r="Q11" s="30"/>
      <c r="R11" s="30"/>
      <c r="S11" s="30"/>
      <c r="T11" s="33"/>
      <c r="U11" s="169"/>
      <c r="AI11" s="137" t="s">
        <v>193</v>
      </c>
      <c r="AJ11" s="137">
        <v>9</v>
      </c>
      <c r="AM11" s="79"/>
      <c r="AN11" s="80"/>
      <c r="AO11" s="74">
        <v>0</v>
      </c>
      <c r="AP11" s="134">
        <f>IF(AP10=0,AO11-1,AP10)</f>
        <v>-1</v>
      </c>
      <c r="AQ11" s="134">
        <f t="shared" ref="AQ11:BA11" si="4">IF(AQ10=0,AP11-1,AQ10)</f>
        <v>-2</v>
      </c>
      <c r="AR11" s="134">
        <f t="shared" si="4"/>
        <v>-3</v>
      </c>
      <c r="AS11" s="134">
        <f t="shared" si="4"/>
        <v>-4</v>
      </c>
      <c r="AT11" s="134">
        <f t="shared" si="4"/>
        <v>-5</v>
      </c>
      <c r="AU11" s="134">
        <f t="shared" si="4"/>
        <v>-6</v>
      </c>
      <c r="AV11" s="134">
        <f t="shared" si="4"/>
        <v>-7</v>
      </c>
      <c r="AW11" s="134">
        <f t="shared" si="4"/>
        <v>-8</v>
      </c>
      <c r="AX11" s="134">
        <f t="shared" si="4"/>
        <v>-9</v>
      </c>
      <c r="AY11" s="134">
        <f t="shared" si="4"/>
        <v>-10</v>
      </c>
      <c r="AZ11" s="134">
        <f t="shared" si="4"/>
        <v>-11</v>
      </c>
      <c r="BA11" s="134">
        <f t="shared" si="4"/>
        <v>-12</v>
      </c>
    </row>
    <row r="12" spans="2:53" ht="19.2" customHeight="1" x14ac:dyDescent="0.45">
      <c r="C12" s="155"/>
      <c r="D12" s="26" t="s">
        <v>85</v>
      </c>
      <c r="E12" s="156"/>
      <c r="F12" s="157"/>
      <c r="G12" s="158"/>
      <c r="H12" s="29"/>
      <c r="I12" s="30"/>
      <c r="J12" s="30"/>
      <c r="K12" s="30"/>
      <c r="L12" s="30"/>
      <c r="M12" s="30"/>
      <c r="N12" s="30"/>
      <c r="O12" s="30"/>
      <c r="P12" s="30"/>
      <c r="Q12" s="30"/>
      <c r="R12" s="30"/>
      <c r="S12" s="30"/>
      <c r="T12" s="33"/>
      <c r="U12" s="169"/>
      <c r="AI12" s="137" t="s">
        <v>194</v>
      </c>
      <c r="AJ12" s="137">
        <v>10</v>
      </c>
    </row>
    <row r="13" spans="2:53" ht="19.2" customHeight="1" x14ac:dyDescent="0.45">
      <c r="C13" s="155"/>
      <c r="D13" s="26" t="s">
        <v>86</v>
      </c>
      <c r="E13" s="156"/>
      <c r="F13" s="157"/>
      <c r="G13" s="158"/>
      <c r="H13" s="29"/>
      <c r="I13" s="30"/>
      <c r="J13" s="30"/>
      <c r="K13" s="29"/>
      <c r="L13" s="29"/>
      <c r="M13" s="30"/>
      <c r="N13" s="30"/>
      <c r="O13" s="29"/>
      <c r="P13" s="29"/>
      <c r="Q13" s="30"/>
      <c r="R13" s="30"/>
      <c r="S13" s="29"/>
      <c r="T13" s="33"/>
      <c r="U13" s="169"/>
      <c r="AI13" s="137" t="s">
        <v>195</v>
      </c>
      <c r="AJ13" s="137">
        <v>11</v>
      </c>
    </row>
    <row r="14" spans="2:53" ht="19.2" customHeight="1" thickBot="1" x14ac:dyDescent="0.5">
      <c r="C14" s="155"/>
      <c r="D14" s="26" t="s">
        <v>112</v>
      </c>
      <c r="E14" s="156"/>
      <c r="F14" s="157"/>
      <c r="G14" s="158"/>
      <c r="H14" s="29"/>
      <c r="I14" s="30"/>
      <c r="J14" s="30"/>
      <c r="K14" s="30"/>
      <c r="L14" s="30"/>
      <c r="M14" s="30"/>
      <c r="N14" s="30"/>
      <c r="O14" s="30"/>
      <c r="P14" s="30"/>
      <c r="Q14" s="30"/>
      <c r="R14" s="30"/>
      <c r="S14" s="30"/>
      <c r="T14" s="33"/>
      <c r="U14" s="170"/>
      <c r="AI14" s="137" t="s">
        <v>196</v>
      </c>
      <c r="AJ14" s="137">
        <v>12</v>
      </c>
      <c r="AM14" s="16" t="s">
        <v>214</v>
      </c>
    </row>
    <row r="15" spans="2:53" ht="19.2" customHeight="1" x14ac:dyDescent="0.45">
      <c r="C15" s="16" t="s">
        <v>223</v>
      </c>
      <c r="AI15" s="137" t="s">
        <v>197</v>
      </c>
      <c r="AJ15" s="137">
        <v>13</v>
      </c>
      <c r="AM15" s="75" t="s">
        <v>202</v>
      </c>
      <c r="AN15" s="76" t="s">
        <v>203</v>
      </c>
      <c r="AO15" s="47" t="s">
        <v>204</v>
      </c>
      <c r="AP15" s="26" t="s">
        <v>188</v>
      </c>
      <c r="AQ15" s="26" t="s">
        <v>189</v>
      </c>
      <c r="AR15" s="26" t="s">
        <v>190</v>
      </c>
      <c r="AS15" s="26" t="s">
        <v>191</v>
      </c>
      <c r="AT15" s="26" t="s">
        <v>192</v>
      </c>
      <c r="AU15" s="26" t="s">
        <v>193</v>
      </c>
      <c r="AV15" s="26" t="s">
        <v>194</v>
      </c>
      <c r="AW15" s="26" t="s">
        <v>195</v>
      </c>
      <c r="AX15" s="26" t="s">
        <v>196</v>
      </c>
      <c r="AY15" s="26" t="s">
        <v>197</v>
      </c>
      <c r="AZ15" s="26" t="s">
        <v>198</v>
      </c>
      <c r="BA15" s="26" t="s">
        <v>199</v>
      </c>
    </row>
    <row r="16" spans="2:53" ht="19.2" customHeight="1" thickBot="1" x14ac:dyDescent="0.5">
      <c r="AI16" s="137"/>
      <c r="AJ16" s="137"/>
      <c r="AM16" s="116"/>
      <c r="AN16" s="117"/>
      <c r="AO16" s="118"/>
      <c r="AP16" s="37"/>
      <c r="AQ16" s="37"/>
      <c r="AR16" s="37"/>
      <c r="AS16" s="37"/>
      <c r="AT16" s="37"/>
      <c r="AU16" s="37"/>
      <c r="AV16" s="37"/>
      <c r="AW16" s="37"/>
      <c r="AX16" s="37"/>
      <c r="AY16" s="37"/>
      <c r="AZ16" s="37"/>
      <c r="BA16" s="37"/>
    </row>
    <row r="17" spans="2:53" ht="19.2" customHeight="1" x14ac:dyDescent="0.45">
      <c r="B17" s="16" t="s">
        <v>67</v>
      </c>
      <c r="E17" s="137" t="s">
        <v>73</v>
      </c>
      <c r="F17" s="137" t="s">
        <v>74</v>
      </c>
      <c r="G17" s="137" t="s">
        <v>53</v>
      </c>
      <c r="H17" s="137" t="s">
        <v>33</v>
      </c>
      <c r="I17" s="137" t="s">
        <v>34</v>
      </c>
      <c r="J17" s="137" t="s">
        <v>35</v>
      </c>
      <c r="K17" s="137" t="s">
        <v>36</v>
      </c>
      <c r="L17" s="137" t="s">
        <v>37</v>
      </c>
      <c r="M17" s="137" t="s">
        <v>38</v>
      </c>
      <c r="N17" s="137" t="s">
        <v>39</v>
      </c>
      <c r="O17" s="137" t="s">
        <v>40</v>
      </c>
      <c r="P17" s="137" t="s">
        <v>41</v>
      </c>
      <c r="Q17" s="137" t="s">
        <v>42</v>
      </c>
      <c r="R17" s="137" t="s">
        <v>43</v>
      </c>
      <c r="S17" s="137" t="s">
        <v>44</v>
      </c>
      <c r="T17" s="133" t="s">
        <v>77</v>
      </c>
      <c r="U17" s="47" t="s">
        <v>120</v>
      </c>
      <c r="AI17" s="137" t="s">
        <v>198</v>
      </c>
      <c r="AJ17" s="137">
        <v>14</v>
      </c>
      <c r="AM17" s="77" t="e">
        <f>VLOOKUP(E27,$AI$6:$AJ$18,2,FALSE)</f>
        <v>#N/A</v>
      </c>
      <c r="AN17" s="78" t="e">
        <f>VLOOKUP(F27,$AI$6:$AJ$18,2,FALSE)</f>
        <v>#N/A</v>
      </c>
      <c r="AO17" s="81"/>
      <c r="AP17" s="134">
        <f>IF($E27=AP15,$AN17-$AM17+1,0)</f>
        <v>0</v>
      </c>
      <c r="AQ17" s="134">
        <f t="shared" ref="AQ17:BA17" si="5">IF($E27=AQ15,$AN17-$AM17+1,0)</f>
        <v>0</v>
      </c>
      <c r="AR17" s="134">
        <f t="shared" si="5"/>
        <v>0</v>
      </c>
      <c r="AS17" s="134">
        <f t="shared" si="5"/>
        <v>0</v>
      </c>
      <c r="AT17" s="134">
        <f t="shared" si="5"/>
        <v>0</v>
      </c>
      <c r="AU17" s="134">
        <f t="shared" si="5"/>
        <v>0</v>
      </c>
      <c r="AV17" s="134">
        <f t="shared" si="5"/>
        <v>0</v>
      </c>
      <c r="AW17" s="134">
        <f t="shared" si="5"/>
        <v>0</v>
      </c>
      <c r="AX17" s="134">
        <f t="shared" si="5"/>
        <v>0</v>
      </c>
      <c r="AY17" s="134">
        <f t="shared" si="5"/>
        <v>0</v>
      </c>
      <c r="AZ17" s="134">
        <f t="shared" si="5"/>
        <v>0</v>
      </c>
      <c r="BA17" s="134">
        <f t="shared" si="5"/>
        <v>0</v>
      </c>
    </row>
    <row r="18" spans="2:53" ht="26.4" customHeight="1" thickBot="1" x14ac:dyDescent="0.5">
      <c r="C18" s="26" t="s">
        <v>114</v>
      </c>
      <c r="D18" s="34"/>
      <c r="E18" s="42"/>
      <c r="F18" s="42"/>
      <c r="G18" s="87" t="e">
        <f>VLOOKUP($F$3,$AM$21:$AP$36,3,FALSE)</f>
        <v>#N/A</v>
      </c>
      <c r="H18" s="88">
        <f t="shared" ref="H18:S18" si="6">IF(AP5&gt;0,$G18,0)</f>
        <v>0</v>
      </c>
      <c r="I18" s="88">
        <f t="shared" si="6"/>
        <v>0</v>
      </c>
      <c r="J18" s="88">
        <f t="shared" si="6"/>
        <v>0</v>
      </c>
      <c r="K18" s="88">
        <f t="shared" si="6"/>
        <v>0</v>
      </c>
      <c r="L18" s="88">
        <f t="shared" si="6"/>
        <v>0</v>
      </c>
      <c r="M18" s="88">
        <f t="shared" si="6"/>
        <v>0</v>
      </c>
      <c r="N18" s="88">
        <f t="shared" si="6"/>
        <v>0</v>
      </c>
      <c r="O18" s="88">
        <f t="shared" si="6"/>
        <v>0</v>
      </c>
      <c r="P18" s="88">
        <f t="shared" si="6"/>
        <v>0</v>
      </c>
      <c r="Q18" s="88">
        <f t="shared" si="6"/>
        <v>0</v>
      </c>
      <c r="R18" s="88">
        <f t="shared" si="6"/>
        <v>0</v>
      </c>
      <c r="S18" s="88">
        <f t="shared" si="6"/>
        <v>0</v>
      </c>
      <c r="T18" s="89">
        <f>SUM(H18:S18)</f>
        <v>0</v>
      </c>
      <c r="U18" s="168">
        <f>SUM(T18:T20,T23)</f>
        <v>0</v>
      </c>
      <c r="AI18" s="137" t="s">
        <v>199</v>
      </c>
      <c r="AJ18" s="137">
        <v>15</v>
      </c>
      <c r="AM18" s="79"/>
      <c r="AN18" s="80"/>
      <c r="AO18" s="74">
        <v>0</v>
      </c>
      <c r="AP18" s="134">
        <f>IF(AP17=0,AO18-1,AP17)</f>
        <v>-1</v>
      </c>
      <c r="AQ18" s="134">
        <f t="shared" ref="AQ18:BA18" si="7">IF(AQ17=0,AP18-1,AQ17)</f>
        <v>-2</v>
      </c>
      <c r="AR18" s="134">
        <f t="shared" si="7"/>
        <v>-3</v>
      </c>
      <c r="AS18" s="134">
        <f t="shared" si="7"/>
        <v>-4</v>
      </c>
      <c r="AT18" s="134">
        <f t="shared" si="7"/>
        <v>-5</v>
      </c>
      <c r="AU18" s="134">
        <f t="shared" si="7"/>
        <v>-6</v>
      </c>
      <c r="AV18" s="134">
        <f t="shared" si="7"/>
        <v>-7</v>
      </c>
      <c r="AW18" s="134">
        <f t="shared" si="7"/>
        <v>-8</v>
      </c>
      <c r="AX18" s="134">
        <f t="shared" si="7"/>
        <v>-9</v>
      </c>
      <c r="AY18" s="134">
        <f t="shared" si="7"/>
        <v>-10</v>
      </c>
      <c r="AZ18" s="134">
        <f t="shared" si="7"/>
        <v>-11</v>
      </c>
      <c r="BA18" s="134">
        <f t="shared" si="7"/>
        <v>-12</v>
      </c>
    </row>
    <row r="19" spans="2:53" ht="26.4" customHeight="1" x14ac:dyDescent="0.45">
      <c r="C19" s="26" t="s">
        <v>115</v>
      </c>
      <c r="D19" s="37"/>
      <c r="E19" s="42"/>
      <c r="F19" s="42"/>
      <c r="G19" s="87" t="e">
        <f>VLOOKUP($F$3,$AM$21:$AP$36,4,FALSE)</f>
        <v>#N/A</v>
      </c>
      <c r="H19" s="88">
        <f t="shared" ref="H19:S19" si="8">IF(AP11&gt;0,$G19,0)</f>
        <v>0</v>
      </c>
      <c r="I19" s="88">
        <f t="shared" si="8"/>
        <v>0</v>
      </c>
      <c r="J19" s="88">
        <f t="shared" si="8"/>
        <v>0</v>
      </c>
      <c r="K19" s="88">
        <f t="shared" si="8"/>
        <v>0</v>
      </c>
      <c r="L19" s="88">
        <f t="shared" si="8"/>
        <v>0</v>
      </c>
      <c r="M19" s="88">
        <f t="shared" si="8"/>
        <v>0</v>
      </c>
      <c r="N19" s="88">
        <f t="shared" si="8"/>
        <v>0</v>
      </c>
      <c r="O19" s="88">
        <f t="shared" si="8"/>
        <v>0</v>
      </c>
      <c r="P19" s="88">
        <f t="shared" si="8"/>
        <v>0</v>
      </c>
      <c r="Q19" s="88">
        <f t="shared" si="8"/>
        <v>0</v>
      </c>
      <c r="R19" s="88">
        <f t="shared" si="8"/>
        <v>0</v>
      </c>
      <c r="S19" s="88">
        <f t="shared" si="8"/>
        <v>0</v>
      </c>
      <c r="T19" s="89">
        <f>SUM(H19:S19)</f>
        <v>0</v>
      </c>
      <c r="U19" s="169"/>
      <c r="AA19" s="16" t="s">
        <v>215</v>
      </c>
      <c r="AI19" s="26"/>
      <c r="AJ19" s="26"/>
    </row>
    <row r="20" spans="2:53" ht="19.2" customHeight="1" x14ac:dyDescent="0.45">
      <c r="C20" s="26" t="s">
        <v>116</v>
      </c>
      <c r="D20" s="37"/>
      <c r="E20" s="42"/>
      <c r="F20" s="42"/>
      <c r="G20" s="35">
        <v>0</v>
      </c>
      <c r="H20" s="35">
        <v>0</v>
      </c>
      <c r="I20" s="35">
        <v>0</v>
      </c>
      <c r="J20" s="35">
        <v>0</v>
      </c>
      <c r="K20" s="35">
        <v>0</v>
      </c>
      <c r="L20" s="35">
        <v>0</v>
      </c>
      <c r="M20" s="35">
        <v>0</v>
      </c>
      <c r="N20" s="35">
        <v>0</v>
      </c>
      <c r="O20" s="35">
        <v>0</v>
      </c>
      <c r="P20" s="35">
        <v>0</v>
      </c>
      <c r="Q20" s="35">
        <v>0</v>
      </c>
      <c r="R20" s="35">
        <v>0</v>
      </c>
      <c r="S20" s="35">
        <v>0</v>
      </c>
      <c r="T20" s="31">
        <f>SUM(H20:S20)</f>
        <v>0</v>
      </c>
      <c r="U20" s="169"/>
      <c r="AA20" s="137" t="s">
        <v>164</v>
      </c>
      <c r="AB20" s="137" t="s">
        <v>165</v>
      </c>
      <c r="AM20" s="16" t="s">
        <v>217</v>
      </c>
    </row>
    <row r="21" spans="2:53" ht="19.2" customHeight="1" x14ac:dyDescent="0.45">
      <c r="C21" s="16" t="s">
        <v>117</v>
      </c>
      <c r="U21" s="169"/>
      <c r="AA21" s="26">
        <f>ROUNDDOWN(N3/10,0)</f>
        <v>0</v>
      </c>
      <c r="AB21" s="26">
        <f>IF(AA21&lt;4,30,AA21*10)</f>
        <v>30</v>
      </c>
      <c r="AN21" s="137"/>
      <c r="AO21" s="137" t="s">
        <v>114</v>
      </c>
      <c r="AP21" s="137" t="s">
        <v>115</v>
      </c>
    </row>
    <row r="22" spans="2:53" ht="19.2" customHeight="1" x14ac:dyDescent="0.45">
      <c r="L22" s="137" t="s">
        <v>30</v>
      </c>
      <c r="M22" s="137" t="s">
        <v>50</v>
      </c>
      <c r="N22" s="137" t="s">
        <v>47</v>
      </c>
      <c r="O22" s="137" t="s">
        <v>48</v>
      </c>
      <c r="P22" s="41" t="s">
        <v>70</v>
      </c>
      <c r="Q22" s="174" t="s">
        <v>75</v>
      </c>
      <c r="R22" s="41" t="s">
        <v>76</v>
      </c>
      <c r="S22" s="175" t="s">
        <v>92</v>
      </c>
      <c r="T22" s="38" t="s">
        <v>77</v>
      </c>
      <c r="U22" s="169"/>
      <c r="AM22" s="137" t="s">
        <v>166</v>
      </c>
      <c r="AN22" s="134">
        <f>AB21+1</f>
        <v>31</v>
      </c>
      <c r="AO22" s="36">
        <f>VLOOKUP(AN22,$AA$33:$AE$37,4,FALSE)</f>
        <v>166400</v>
      </c>
      <c r="AP22" s="36">
        <f>VLOOKUP(AN22,$AA$33:$AE$37,5,FALSE)</f>
        <v>150820</v>
      </c>
    </row>
    <row r="23" spans="2:53" ht="19.2" customHeight="1" thickBot="1" x14ac:dyDescent="0.5">
      <c r="L23" s="36">
        <v>100</v>
      </c>
      <c r="M23" s="88" t="str">
        <f>IF(F3="3歳",$AG$34,"加算算定無し")</f>
        <v>加算算定無し</v>
      </c>
      <c r="N23" s="88" t="str">
        <f>AH34</f>
        <v>加算算定無し</v>
      </c>
      <c r="O23" s="88" t="str">
        <f>AI34</f>
        <v>加算算定無し</v>
      </c>
      <c r="P23" s="88">
        <f>SUM(L23:O23)</f>
        <v>100</v>
      </c>
      <c r="Q23" s="174"/>
      <c r="R23" s="91">
        <f>24-COUNTIF(H18:S18,0)-COUNTIF(H19:S19,0)</f>
        <v>0</v>
      </c>
      <c r="S23" s="175"/>
      <c r="T23" s="92">
        <f>P23*R23</f>
        <v>0</v>
      </c>
      <c r="U23" s="170"/>
      <c r="AM23" s="137" t="s">
        <v>167</v>
      </c>
      <c r="AN23" s="134">
        <f>AN22+1</f>
        <v>32</v>
      </c>
      <c r="AO23" s="36">
        <f>VLOOKUP(AN23,$AA$33:$AE$37,4,FALSE)</f>
        <v>119920</v>
      </c>
      <c r="AP23" s="36">
        <f>VLOOKUP(AN23,$AA$33:$AE$37,5,FALSE)</f>
        <v>104340</v>
      </c>
    </row>
    <row r="24" spans="2:53" ht="19.2" customHeight="1" x14ac:dyDescent="0.45">
      <c r="R24" s="86" t="s">
        <v>218</v>
      </c>
      <c r="AM24" s="137" t="s">
        <v>168</v>
      </c>
      <c r="AN24" s="134">
        <f>AN23</f>
        <v>32</v>
      </c>
      <c r="AO24" s="36">
        <f>VLOOKUP(AN24,$AA$33:$AE$37,4,FALSE)</f>
        <v>119920</v>
      </c>
      <c r="AP24" s="36">
        <f>VLOOKUP(AN24,$AA$33:$AE$37,5,FALSE)</f>
        <v>104340</v>
      </c>
    </row>
    <row r="25" spans="2:53" ht="19.2" customHeight="1" thickBot="1" x14ac:dyDescent="0.5">
      <c r="R25" s="86"/>
      <c r="AM25" s="137"/>
      <c r="AN25" s="134"/>
      <c r="AO25" s="36"/>
      <c r="AP25" s="36"/>
    </row>
    <row r="26" spans="2:53" ht="19.2" customHeight="1" x14ac:dyDescent="0.45">
      <c r="B26" s="16" t="s">
        <v>68</v>
      </c>
      <c r="E26" s="137" t="s">
        <v>73</v>
      </c>
      <c r="F26" s="137" t="s">
        <v>74</v>
      </c>
      <c r="G26" s="137" t="s">
        <v>53</v>
      </c>
      <c r="H26" s="137" t="s">
        <v>33</v>
      </c>
      <c r="I26" s="137" t="s">
        <v>34</v>
      </c>
      <c r="J26" s="137" t="s">
        <v>35</v>
      </c>
      <c r="K26" s="137" t="s">
        <v>36</v>
      </c>
      <c r="L26" s="137" t="s">
        <v>37</v>
      </c>
      <c r="M26" s="137" t="s">
        <v>38</v>
      </c>
      <c r="N26" s="137" t="s">
        <v>39</v>
      </c>
      <c r="O26" s="137" t="s">
        <v>40</v>
      </c>
      <c r="P26" s="137" t="s">
        <v>41</v>
      </c>
      <c r="Q26" s="137" t="s">
        <v>42</v>
      </c>
      <c r="R26" s="137" t="s">
        <v>43</v>
      </c>
      <c r="S26" s="137" t="s">
        <v>44</v>
      </c>
      <c r="T26" s="133" t="s">
        <v>77</v>
      </c>
      <c r="U26" s="47" t="s">
        <v>120</v>
      </c>
      <c r="AH26" s="16" t="s">
        <v>216</v>
      </c>
      <c r="AM26" s="137" t="s">
        <v>169</v>
      </c>
      <c r="AN26" s="134">
        <f>AN24+1</f>
        <v>33</v>
      </c>
      <c r="AO26" s="36">
        <f>VLOOKUP(AN26,$AA$33:$AE$37,4,FALSE)</f>
        <v>84780</v>
      </c>
      <c r="AP26" s="36">
        <f>VLOOKUP(AN26,$AA$33:$AE$37,5,FALSE)</f>
        <v>67870</v>
      </c>
    </row>
    <row r="27" spans="2:53" ht="26.4" customHeight="1" x14ac:dyDescent="0.45">
      <c r="C27" s="26" t="s">
        <v>69</v>
      </c>
      <c r="D27" s="37"/>
      <c r="E27" s="42"/>
      <c r="F27" s="42"/>
      <c r="G27" s="85">
        <v>9000</v>
      </c>
      <c r="H27" s="88">
        <f t="shared" ref="H27:S27" si="9">IF(AP18&gt;0,$G27,0)</f>
        <v>0</v>
      </c>
      <c r="I27" s="88">
        <f t="shared" si="9"/>
        <v>0</v>
      </c>
      <c r="J27" s="88">
        <f t="shared" si="9"/>
        <v>0</v>
      </c>
      <c r="K27" s="88">
        <f t="shared" si="9"/>
        <v>0</v>
      </c>
      <c r="L27" s="88">
        <f t="shared" si="9"/>
        <v>0</v>
      </c>
      <c r="M27" s="88">
        <f t="shared" si="9"/>
        <v>0</v>
      </c>
      <c r="N27" s="88">
        <f t="shared" si="9"/>
        <v>0</v>
      </c>
      <c r="O27" s="88">
        <f t="shared" si="9"/>
        <v>0</v>
      </c>
      <c r="P27" s="88">
        <f t="shared" si="9"/>
        <v>0</v>
      </c>
      <c r="Q27" s="88">
        <f t="shared" si="9"/>
        <v>0</v>
      </c>
      <c r="R27" s="88">
        <f t="shared" si="9"/>
        <v>0</v>
      </c>
      <c r="S27" s="88">
        <f t="shared" si="9"/>
        <v>0</v>
      </c>
      <c r="T27" s="89">
        <f>SUM(H27:S27)</f>
        <v>0</v>
      </c>
      <c r="U27" s="168">
        <f>SUM(T27:T28)</f>
        <v>0</v>
      </c>
      <c r="AH27" s="26" t="s">
        <v>143</v>
      </c>
      <c r="AI27" s="26" t="s">
        <v>144</v>
      </c>
      <c r="AM27" s="137" t="s">
        <v>170</v>
      </c>
      <c r="AN27" s="134">
        <f>AN26+1</f>
        <v>34</v>
      </c>
      <c r="AO27" s="36">
        <f>VLOOKUP(AN27,$AA$33:$AE$37,4,FALSE)</f>
        <v>80250</v>
      </c>
      <c r="AP27" s="36">
        <f>VLOOKUP(AN27,$AA$33:$AE$37,5,FALSE)</f>
        <v>63300</v>
      </c>
    </row>
    <row r="28" spans="2:53" ht="19.2" customHeight="1" thickBot="1" x14ac:dyDescent="0.5">
      <c r="C28" s="26" t="s">
        <v>224</v>
      </c>
      <c r="D28" s="37"/>
      <c r="E28" s="42"/>
      <c r="F28" s="42"/>
      <c r="G28" s="39">
        <v>0</v>
      </c>
      <c r="H28" s="39">
        <v>0</v>
      </c>
      <c r="I28" s="39">
        <v>0</v>
      </c>
      <c r="J28" s="39">
        <v>0</v>
      </c>
      <c r="K28" s="39">
        <v>0</v>
      </c>
      <c r="L28" s="39">
        <v>0</v>
      </c>
      <c r="M28" s="39">
        <v>0</v>
      </c>
      <c r="N28" s="39">
        <v>0</v>
      </c>
      <c r="O28" s="39">
        <v>0</v>
      </c>
      <c r="P28" s="39">
        <v>0</v>
      </c>
      <c r="Q28" s="39">
        <v>0</v>
      </c>
      <c r="R28" s="39">
        <v>0</v>
      </c>
      <c r="S28" s="39">
        <v>0</v>
      </c>
      <c r="T28" s="39">
        <v>0</v>
      </c>
      <c r="U28" s="170"/>
      <c r="AH28" s="36">
        <f>VLOOKUP($AA34,$AF$54:$AH$62,3,FALSE)</f>
        <v>4000</v>
      </c>
      <c r="AI28" s="36">
        <f>VLOOKUP($AA34,$AJ$54:$AL$62,3,FALSE)</f>
        <v>8800</v>
      </c>
      <c r="AM28" s="137" t="s">
        <v>171</v>
      </c>
      <c r="AN28" s="134">
        <f t="shared" ref="AN28:AN36" si="10">AN27</f>
        <v>34</v>
      </c>
      <c r="AO28" s="36">
        <f>VLOOKUP(AN28,$AA$33:$AE$37,4,FALSE)</f>
        <v>80250</v>
      </c>
      <c r="AP28" s="36">
        <f>VLOOKUP(AN28,$AA$33:$AE$37,5,FALSE)</f>
        <v>63300</v>
      </c>
    </row>
    <row r="29" spans="2:53" ht="19.2" customHeight="1" x14ac:dyDescent="0.45">
      <c r="C29" s="16" t="s">
        <v>225</v>
      </c>
      <c r="AM29" s="137" t="s">
        <v>172</v>
      </c>
      <c r="AN29" s="134">
        <f t="shared" si="10"/>
        <v>34</v>
      </c>
      <c r="AO29" s="36">
        <f>VLOOKUP(AN29,$AA$33:$AE$37,4,FALSE)</f>
        <v>80250</v>
      </c>
      <c r="AP29" s="36">
        <f>VLOOKUP(AN29,$AA$33:$AE$37,5,FALSE)</f>
        <v>63300</v>
      </c>
    </row>
    <row r="30" spans="2:53" ht="19.2" customHeight="1" x14ac:dyDescent="0.45">
      <c r="AM30" s="137"/>
      <c r="AN30" s="134"/>
      <c r="AO30" s="36"/>
      <c r="AP30" s="36"/>
    </row>
    <row r="31" spans="2:53" ht="19.2" customHeight="1" thickBot="1" x14ac:dyDescent="0.5">
      <c r="B31" s="16" t="s">
        <v>118</v>
      </c>
      <c r="H31" s="159" t="str">
        <f>IF(AC8=1,"実支出予定額","実支出額")</f>
        <v>実支出予定額</v>
      </c>
      <c r="I31" s="159"/>
      <c r="AM31" s="137" t="s">
        <v>173</v>
      </c>
      <c r="AN31" s="134">
        <f>AN29</f>
        <v>34</v>
      </c>
      <c r="AO31" s="36">
        <f t="shared" ref="AO31:AO36" si="11">VLOOKUP(AN31,$AA$33:$AE$37,4,FALSE)</f>
        <v>80250</v>
      </c>
      <c r="AP31" s="36">
        <f t="shared" ref="AP31:AP36" si="12">VLOOKUP(AN31,$AA$33:$AE$37,5,FALSE)</f>
        <v>63300</v>
      </c>
    </row>
    <row r="32" spans="2:53" ht="19.2" customHeight="1" x14ac:dyDescent="0.45">
      <c r="C32" s="176" t="s">
        <v>80</v>
      </c>
      <c r="D32" s="176"/>
      <c r="E32" s="176"/>
      <c r="F32" s="176"/>
      <c r="G32" s="137" t="s">
        <v>53</v>
      </c>
      <c r="H32" s="137" t="s">
        <v>45</v>
      </c>
      <c r="I32" s="137" t="s">
        <v>96</v>
      </c>
      <c r="J32" s="133" t="s">
        <v>77</v>
      </c>
      <c r="K32" s="47" t="s">
        <v>120</v>
      </c>
      <c r="AM32" s="137" t="s">
        <v>174</v>
      </c>
      <c r="AN32" s="134">
        <f t="shared" si="10"/>
        <v>34</v>
      </c>
      <c r="AO32" s="36">
        <f t="shared" si="11"/>
        <v>80250</v>
      </c>
      <c r="AP32" s="36">
        <f t="shared" si="12"/>
        <v>63300</v>
      </c>
    </row>
    <row r="33" spans="3:42" ht="26.4" customHeight="1" x14ac:dyDescent="0.45">
      <c r="C33" s="177" t="s">
        <v>95</v>
      </c>
      <c r="D33" s="177"/>
      <c r="E33" s="177"/>
      <c r="F33" s="177"/>
      <c r="G33" s="178" t="s">
        <v>81</v>
      </c>
      <c r="H33" s="40"/>
      <c r="I33" s="30"/>
      <c r="J33" s="180">
        <f>SUM(I33:I39)</f>
        <v>0</v>
      </c>
      <c r="K33" s="183">
        <f>MIN(J33,150000)</f>
        <v>0</v>
      </c>
      <c r="AB33" s="132" t="s">
        <v>122</v>
      </c>
      <c r="AC33" s="132" t="s">
        <v>123</v>
      </c>
      <c r="AD33" s="122" t="s">
        <v>145</v>
      </c>
      <c r="AE33" s="122" t="s">
        <v>146</v>
      </c>
      <c r="AF33" s="26" t="s">
        <v>141</v>
      </c>
      <c r="AG33" s="26" t="s">
        <v>142</v>
      </c>
      <c r="AH33" s="26" t="s">
        <v>143</v>
      </c>
      <c r="AI33" s="26" t="s">
        <v>144</v>
      </c>
      <c r="AM33" s="137" t="s">
        <v>175</v>
      </c>
      <c r="AN33" s="134">
        <f t="shared" si="10"/>
        <v>34</v>
      </c>
      <c r="AO33" s="36">
        <f t="shared" si="11"/>
        <v>80250</v>
      </c>
      <c r="AP33" s="36">
        <f t="shared" si="12"/>
        <v>63300</v>
      </c>
    </row>
    <row r="34" spans="3:42" ht="26.4" customHeight="1" x14ac:dyDescent="0.45">
      <c r="C34" s="177" t="s">
        <v>95</v>
      </c>
      <c r="D34" s="177"/>
      <c r="E34" s="177"/>
      <c r="F34" s="177"/>
      <c r="G34" s="175"/>
      <c r="H34" s="40"/>
      <c r="I34" s="30"/>
      <c r="J34" s="181"/>
      <c r="K34" s="184"/>
      <c r="M34" s="16" t="str">
        <f>IF(AC8=1,"２　補助金所要額","２　補助金精算額")</f>
        <v>２　補助金所要額</v>
      </c>
      <c r="O34" s="162" t="s">
        <v>46</v>
      </c>
      <c r="P34" s="163"/>
      <c r="Q34" s="164"/>
      <c r="AA34" s="26">
        <f>AB21+1</f>
        <v>31</v>
      </c>
      <c r="AB34" s="186" t="str">
        <f>VLOOKUP(AA34,Z53:AA89,2,FALSE)</f>
        <v>～40人</v>
      </c>
      <c r="AC34" s="132" t="s">
        <v>127</v>
      </c>
      <c r="AD34" s="123">
        <f>VLOOKUP($AA34,$Z$54:$AD$89,4,FALSE)</f>
        <v>166400</v>
      </c>
      <c r="AE34" s="123">
        <f>VLOOKUP($AA34,$Z$54:$AD$89,5,FALSE)</f>
        <v>150820</v>
      </c>
      <c r="AF34" s="36">
        <v>100</v>
      </c>
      <c r="AG34" s="72" t="str">
        <f>IF(H3="〇",3900,"加算算定無し")</f>
        <v>加算算定無し</v>
      </c>
      <c r="AH34" s="72" t="str">
        <f>IF(J3="〇",AH28,"加算算定無し")</f>
        <v>加算算定無し</v>
      </c>
      <c r="AI34" s="72" t="str">
        <f>IF(L3="〇",AI28,"加算算定無し")</f>
        <v>加算算定無し</v>
      </c>
      <c r="AJ34" s="70"/>
      <c r="AM34" s="137" t="s">
        <v>176</v>
      </c>
      <c r="AN34" s="134">
        <f t="shared" si="10"/>
        <v>34</v>
      </c>
      <c r="AO34" s="36">
        <f t="shared" si="11"/>
        <v>80250</v>
      </c>
      <c r="AP34" s="36">
        <f t="shared" si="12"/>
        <v>63300</v>
      </c>
    </row>
    <row r="35" spans="3:42" ht="26.4" customHeight="1" thickBot="1" x14ac:dyDescent="0.5">
      <c r="C35" s="177" t="s">
        <v>95</v>
      </c>
      <c r="D35" s="177"/>
      <c r="E35" s="177"/>
      <c r="F35" s="177"/>
      <c r="G35" s="175"/>
      <c r="H35" s="40"/>
      <c r="I35" s="30"/>
      <c r="J35" s="181"/>
      <c r="K35" s="184"/>
      <c r="M35" s="61" t="s">
        <v>99</v>
      </c>
      <c r="N35" s="61" t="s">
        <v>150</v>
      </c>
      <c r="O35" s="99" t="str">
        <f>IF(AC8=1,"実支出予定額","実支出額")</f>
        <v>実支出予定額</v>
      </c>
      <c r="P35" s="61" t="s">
        <v>97</v>
      </c>
      <c r="Q35" s="61" t="s">
        <v>100</v>
      </c>
      <c r="R35" s="61" t="s">
        <v>31</v>
      </c>
      <c r="S35" s="61" t="s">
        <v>32</v>
      </c>
      <c r="T35" s="187" t="str">
        <f>IF(AC8=1,"交付申請額","実績報告額")</f>
        <v>交付申請額</v>
      </c>
      <c r="U35" s="188"/>
      <c r="AA35" s="26">
        <f>AA34+1</f>
        <v>32</v>
      </c>
      <c r="AB35" s="186"/>
      <c r="AC35" s="132" t="s">
        <v>128</v>
      </c>
      <c r="AD35" s="123">
        <f>VLOOKUP($AA35,$Z$54:$AD$89,4,FALSE)</f>
        <v>119920</v>
      </c>
      <c r="AE35" s="123">
        <f>VLOOKUP($AA35,$Z$54:$AD$89,5,FALSE)</f>
        <v>104340</v>
      </c>
      <c r="AF35" s="70"/>
      <c r="AG35" s="70"/>
      <c r="AH35" s="70"/>
      <c r="AI35" s="70"/>
      <c r="AJ35" s="70"/>
      <c r="AM35" s="137" t="s">
        <v>177</v>
      </c>
      <c r="AN35" s="134">
        <f t="shared" si="10"/>
        <v>34</v>
      </c>
      <c r="AO35" s="36">
        <f t="shared" si="11"/>
        <v>80250</v>
      </c>
      <c r="AP35" s="36">
        <f t="shared" si="12"/>
        <v>63300</v>
      </c>
    </row>
    <row r="36" spans="3:42" ht="26.4" customHeight="1" thickBot="1" x14ac:dyDescent="0.5">
      <c r="C36" s="177" t="s">
        <v>95</v>
      </c>
      <c r="D36" s="177"/>
      <c r="E36" s="177"/>
      <c r="F36" s="177"/>
      <c r="G36" s="175"/>
      <c r="H36" s="40"/>
      <c r="I36" s="30"/>
      <c r="J36" s="181"/>
      <c r="K36" s="184"/>
      <c r="M36" s="44"/>
      <c r="N36" s="93">
        <f>K33+U27+U18+U8</f>
        <v>0</v>
      </c>
      <c r="O36" s="94">
        <f>M36</f>
        <v>0</v>
      </c>
      <c r="P36" s="45"/>
      <c r="Q36" s="94">
        <f>O36-P36</f>
        <v>0</v>
      </c>
      <c r="R36" s="93">
        <f>MIN(M36,N36,Q36)</f>
        <v>0</v>
      </c>
      <c r="S36" s="43" t="s">
        <v>98</v>
      </c>
      <c r="T36" s="119"/>
      <c r="U36" s="120"/>
      <c r="AA36" s="26">
        <f>AA35+1</f>
        <v>33</v>
      </c>
      <c r="AB36" s="186"/>
      <c r="AC36" s="132" t="s">
        <v>129</v>
      </c>
      <c r="AD36" s="123">
        <f>VLOOKUP($AA36,$Z$54:$AD$89,4,FALSE)</f>
        <v>84780</v>
      </c>
      <c r="AE36" s="123">
        <f>VLOOKUP($AA36,$Z$54:$AD$89,5,FALSE)</f>
        <v>67870</v>
      </c>
      <c r="AF36" s="70"/>
      <c r="AG36" s="70"/>
      <c r="AH36" s="70"/>
      <c r="AI36" s="70"/>
      <c r="AJ36" s="70"/>
      <c r="AM36" s="137" t="s">
        <v>178</v>
      </c>
      <c r="AN36" s="134">
        <f t="shared" si="10"/>
        <v>34</v>
      </c>
      <c r="AO36" s="36">
        <f t="shared" si="11"/>
        <v>80250</v>
      </c>
      <c r="AP36" s="36">
        <f t="shared" si="12"/>
        <v>63300</v>
      </c>
    </row>
    <row r="37" spans="3:42" ht="26.4" customHeight="1" x14ac:dyDescent="0.45">
      <c r="C37" s="177" t="s">
        <v>95</v>
      </c>
      <c r="D37" s="177"/>
      <c r="E37" s="177"/>
      <c r="F37" s="177"/>
      <c r="G37" s="175"/>
      <c r="H37" s="40"/>
      <c r="I37" s="30"/>
      <c r="J37" s="181"/>
      <c r="K37" s="184"/>
      <c r="M37" s="16" t="s">
        <v>119</v>
      </c>
      <c r="AA37" s="26">
        <f>AA36+1</f>
        <v>34</v>
      </c>
      <c r="AB37" s="186"/>
      <c r="AC37" s="132" t="s">
        <v>130</v>
      </c>
      <c r="AD37" s="123">
        <f>VLOOKUP($AA37,$Z$54:$AD$89,4,FALSE)</f>
        <v>80250</v>
      </c>
      <c r="AE37" s="123">
        <f>VLOOKUP($AA37,$Z$54:$AD$89,5,FALSE)</f>
        <v>63300</v>
      </c>
      <c r="AF37" s="70"/>
      <c r="AG37" s="70"/>
      <c r="AH37" s="70"/>
      <c r="AI37" s="70"/>
      <c r="AJ37" s="70"/>
      <c r="AM37" s="26"/>
      <c r="AN37" s="26"/>
      <c r="AO37" s="26"/>
      <c r="AP37" s="26"/>
    </row>
    <row r="38" spans="3:42" ht="26.4" customHeight="1" x14ac:dyDescent="0.45">
      <c r="C38" s="177" t="s">
        <v>95</v>
      </c>
      <c r="D38" s="177"/>
      <c r="E38" s="177"/>
      <c r="F38" s="177"/>
      <c r="G38" s="175"/>
      <c r="H38" s="40"/>
      <c r="I38" s="30"/>
      <c r="J38" s="181"/>
      <c r="K38" s="184"/>
    </row>
    <row r="39" spans="3:42" ht="26.4" customHeight="1" thickBot="1" x14ac:dyDescent="0.5">
      <c r="C39" s="177" t="s">
        <v>95</v>
      </c>
      <c r="D39" s="177"/>
      <c r="E39" s="177"/>
      <c r="F39" s="177"/>
      <c r="G39" s="179"/>
      <c r="H39" s="40"/>
      <c r="I39" s="30"/>
      <c r="J39" s="182"/>
      <c r="K39" s="185"/>
    </row>
    <row r="40" spans="3:42" ht="13.8" customHeight="1" x14ac:dyDescent="0.45">
      <c r="E40" s="189"/>
      <c r="F40" s="189"/>
      <c r="G40" s="189"/>
    </row>
    <row r="41" spans="3:42" ht="13.8" customHeight="1" x14ac:dyDescent="0.45">
      <c r="E41" s="136"/>
      <c r="F41" s="136"/>
      <c r="G41" s="136"/>
    </row>
    <row r="42" spans="3:42" ht="13.8" customHeight="1" x14ac:dyDescent="0.45">
      <c r="E42" s="136"/>
      <c r="F42" s="136"/>
      <c r="G42" s="136"/>
    </row>
    <row r="43" spans="3:42" ht="13.8" customHeight="1" x14ac:dyDescent="0.45">
      <c r="E43" s="136"/>
      <c r="F43" s="136"/>
      <c r="G43" s="136"/>
    </row>
    <row r="44" spans="3:42" ht="13.8" customHeight="1" x14ac:dyDescent="0.45">
      <c r="E44" s="136"/>
      <c r="F44" s="136"/>
      <c r="G44" s="136"/>
    </row>
    <row r="45" spans="3:42" ht="13.2" x14ac:dyDescent="0.45">
      <c r="C45" s="13"/>
      <c r="F45" s="15"/>
      <c r="G45" s="15"/>
      <c r="H45" s="15"/>
      <c r="J45" s="15"/>
      <c r="K45" s="15"/>
      <c r="L45" s="15"/>
      <c r="M45" s="15"/>
      <c r="N45" s="15"/>
      <c r="O45" s="15"/>
      <c r="P45" s="15"/>
    </row>
    <row r="46" spans="3:42" ht="13.2" x14ac:dyDescent="0.45">
      <c r="C46" s="13"/>
      <c r="F46" s="15"/>
      <c r="G46" s="15"/>
      <c r="H46" s="15"/>
      <c r="J46" s="15"/>
      <c r="K46" s="15"/>
      <c r="L46" s="15"/>
      <c r="M46" s="15"/>
      <c r="N46" s="15"/>
      <c r="O46" s="15"/>
      <c r="P46" s="15"/>
    </row>
    <row r="47" spans="3:42" ht="13.2" x14ac:dyDescent="0.45">
      <c r="C47" s="13"/>
      <c r="D47" s="14"/>
      <c r="L47" s="25"/>
      <c r="N47" s="16" t="s">
        <v>219</v>
      </c>
      <c r="O47" s="15"/>
      <c r="P47" s="13" t="s">
        <v>51</v>
      </c>
      <c r="T47" s="69" t="str">
        <f>D48</f>
        <v>第1号様式</v>
      </c>
      <c r="U47" s="16" t="s">
        <v>162</v>
      </c>
    </row>
    <row r="48" spans="3:42" ht="13.8" thickBot="1" x14ac:dyDescent="0.5">
      <c r="D48" s="68" t="str">
        <f>R1</f>
        <v>第1号様式</v>
      </c>
      <c r="E48" s="13" t="s">
        <v>161</v>
      </c>
      <c r="I48" s="67" t="str">
        <f>G1</f>
        <v>受入事業補助金　所要額計算書</v>
      </c>
      <c r="S48" s="25"/>
      <c r="T48" s="69" t="str">
        <f>D48</f>
        <v>第1号様式</v>
      </c>
      <c r="U48" s="16" t="s">
        <v>163</v>
      </c>
    </row>
    <row r="49" spans="2:38" ht="13.8" thickBot="1" x14ac:dyDescent="0.5">
      <c r="F49" s="146" t="s">
        <v>21</v>
      </c>
      <c r="G49" s="147"/>
      <c r="H49" s="148"/>
      <c r="I49" s="149"/>
      <c r="J49" s="150"/>
      <c r="K49" s="151" t="s">
        <v>22</v>
      </c>
      <c r="L49" s="152"/>
      <c r="M49" s="147"/>
      <c r="N49" s="147"/>
      <c r="O49" s="147"/>
      <c r="P49" s="153"/>
      <c r="Q49" s="151" t="s">
        <v>0</v>
      </c>
      <c r="R49" s="154"/>
      <c r="S49" s="17"/>
      <c r="T49" s="49"/>
      <c r="U49" s="160"/>
      <c r="V49" s="48"/>
    </row>
    <row r="50" spans="2:38" ht="16.8" thickBot="1" x14ac:dyDescent="0.5">
      <c r="F50" s="108" t="s">
        <v>78</v>
      </c>
      <c r="G50" s="19" t="s">
        <v>166</v>
      </c>
      <c r="H50" s="20" t="s">
        <v>50</v>
      </c>
      <c r="I50" s="96">
        <f>H3</f>
        <v>0</v>
      </c>
      <c r="J50" s="21" t="s">
        <v>47</v>
      </c>
      <c r="K50" s="96">
        <f>J3</f>
        <v>0</v>
      </c>
      <c r="L50" s="20" t="s">
        <v>48</v>
      </c>
      <c r="M50" s="96">
        <f>L3</f>
        <v>0</v>
      </c>
      <c r="N50" s="22" t="s">
        <v>49</v>
      </c>
      <c r="O50" s="95">
        <f>N3</f>
        <v>0</v>
      </c>
      <c r="P50" s="101" t="s">
        <v>52</v>
      </c>
      <c r="Q50" s="24"/>
      <c r="R50" s="24"/>
      <c r="S50" s="24"/>
      <c r="T50" s="48"/>
      <c r="U50" s="161"/>
      <c r="V50" s="48"/>
    </row>
    <row r="51" spans="2:38" ht="16.2" x14ac:dyDescent="0.45">
      <c r="B51" s="16" t="s">
        <v>153</v>
      </c>
      <c r="F51" s="109"/>
      <c r="G51" s="115"/>
      <c r="H51" s="110"/>
      <c r="I51" s="111"/>
      <c r="J51" s="110"/>
      <c r="K51" s="111"/>
      <c r="L51" s="110"/>
      <c r="M51" s="111"/>
      <c r="N51" s="112"/>
      <c r="O51" s="113"/>
      <c r="P51" s="114"/>
      <c r="Q51" s="24"/>
      <c r="R51" s="24"/>
      <c r="S51" s="24"/>
      <c r="T51" s="48"/>
      <c r="U51" s="50"/>
      <c r="V51" s="48"/>
    </row>
    <row r="52" spans="2:38" ht="13.8" thickBot="1" x14ac:dyDescent="0.5">
      <c r="B52" s="16" t="s">
        <v>93</v>
      </c>
    </row>
    <row r="53" spans="2:38" ht="39.6" x14ac:dyDescent="0.45">
      <c r="D53" s="26"/>
      <c r="E53" s="162" t="s">
        <v>79</v>
      </c>
      <c r="F53" s="163"/>
      <c r="G53" s="164"/>
      <c r="H53" s="137" t="s">
        <v>33</v>
      </c>
      <c r="I53" s="137" t="s">
        <v>34</v>
      </c>
      <c r="J53" s="137" t="s">
        <v>35</v>
      </c>
      <c r="K53" s="137" t="s">
        <v>36</v>
      </c>
      <c r="L53" s="137" t="s">
        <v>37</v>
      </c>
      <c r="M53" s="137" t="s">
        <v>38</v>
      </c>
      <c r="N53" s="137" t="s">
        <v>39</v>
      </c>
      <c r="O53" s="137" t="s">
        <v>40</v>
      </c>
      <c r="P53" s="137" t="s">
        <v>41</v>
      </c>
      <c r="Q53" s="137" t="s">
        <v>42</v>
      </c>
      <c r="R53" s="137" t="s">
        <v>43</v>
      </c>
      <c r="S53" s="133" t="s">
        <v>44</v>
      </c>
      <c r="T53" s="133" t="s">
        <v>77</v>
      </c>
      <c r="U53" s="47" t="s">
        <v>120</v>
      </c>
      <c r="AA53" s="132" t="s">
        <v>122</v>
      </c>
      <c r="AB53" s="132" t="s">
        <v>123</v>
      </c>
      <c r="AC53" s="122" t="s">
        <v>124</v>
      </c>
      <c r="AD53" s="122" t="s">
        <v>125</v>
      </c>
      <c r="AF53" s="136"/>
      <c r="AG53" s="124" t="s">
        <v>139</v>
      </c>
      <c r="AH53" s="124" t="s">
        <v>140</v>
      </c>
      <c r="AI53" s="125"/>
      <c r="AJ53" s="136"/>
      <c r="AK53" s="124" t="s">
        <v>139</v>
      </c>
      <c r="AL53" s="124" t="s">
        <v>140</v>
      </c>
    </row>
    <row r="54" spans="2:38" ht="16.2" x14ac:dyDescent="0.45">
      <c r="C54" s="27" t="str">
        <f>C8</f>
        <v>基準ア　※１</v>
      </c>
      <c r="D54" s="28"/>
      <c r="E54" s="190" t="str">
        <f>E8</f>
        <v>３歳未満児の場合８０千円（１０４千円）、３歳以上児の場合７７千円（１０１千円）以内。</v>
      </c>
      <c r="F54" s="191"/>
      <c r="G54" s="192"/>
      <c r="H54" s="29"/>
      <c r="I54" s="30"/>
      <c r="J54" s="30"/>
      <c r="K54" s="30"/>
      <c r="L54" s="30"/>
      <c r="M54" s="30"/>
      <c r="N54" s="30"/>
      <c r="O54" s="30"/>
      <c r="P54" s="30"/>
      <c r="Q54" s="30"/>
      <c r="R54" s="30"/>
      <c r="S54" s="30"/>
      <c r="T54" s="89">
        <f>SUM(H54:S54)</f>
        <v>0</v>
      </c>
      <c r="U54" s="168">
        <f>T54+T55</f>
        <v>0</v>
      </c>
      <c r="Z54" s="16">
        <v>31</v>
      </c>
      <c r="AA54" s="186" t="s">
        <v>126</v>
      </c>
      <c r="AB54" s="132" t="s">
        <v>127</v>
      </c>
      <c r="AC54" s="126">
        <v>166400</v>
      </c>
      <c r="AD54" s="127">
        <v>150820</v>
      </c>
      <c r="AF54" s="137">
        <v>31</v>
      </c>
      <c r="AG54" s="128" t="s">
        <v>126</v>
      </c>
      <c r="AH54" s="126">
        <v>4000</v>
      </c>
      <c r="AI54" s="129"/>
      <c r="AJ54" s="137">
        <v>31</v>
      </c>
      <c r="AK54" s="128" t="s">
        <v>126</v>
      </c>
      <c r="AL54" s="126">
        <v>8800</v>
      </c>
    </row>
    <row r="55" spans="2:38" ht="16.2" x14ac:dyDescent="0.45">
      <c r="C55" s="103" t="str">
        <f>C9</f>
        <v>基準イ　※２</v>
      </c>
      <c r="D55" s="32"/>
      <c r="E55" s="171" t="s">
        <v>90</v>
      </c>
      <c r="F55" s="172"/>
      <c r="G55" s="173"/>
      <c r="H55" s="90">
        <f>SUM(H56:H60)</f>
        <v>0</v>
      </c>
      <c r="I55" s="90">
        <f t="shared" ref="I55:S55" si="13">SUM(I56:I60)</f>
        <v>0</v>
      </c>
      <c r="J55" s="90">
        <f t="shared" si="13"/>
        <v>0</v>
      </c>
      <c r="K55" s="90">
        <f t="shared" si="13"/>
        <v>0</v>
      </c>
      <c r="L55" s="90">
        <f t="shared" si="13"/>
        <v>0</v>
      </c>
      <c r="M55" s="90">
        <f t="shared" si="13"/>
        <v>0</v>
      </c>
      <c r="N55" s="90">
        <f t="shared" si="13"/>
        <v>0</v>
      </c>
      <c r="O55" s="90">
        <f t="shared" si="13"/>
        <v>0</v>
      </c>
      <c r="P55" s="90">
        <f t="shared" si="13"/>
        <v>0</v>
      </c>
      <c r="Q55" s="90">
        <f t="shared" si="13"/>
        <v>0</v>
      </c>
      <c r="R55" s="90">
        <f t="shared" si="13"/>
        <v>0</v>
      </c>
      <c r="S55" s="90">
        <f t="shared" si="13"/>
        <v>0</v>
      </c>
      <c r="T55" s="89">
        <f>SUM(H55:S55)</f>
        <v>0</v>
      </c>
      <c r="U55" s="169"/>
      <c r="Z55" s="16">
        <v>32</v>
      </c>
      <c r="AA55" s="186"/>
      <c r="AB55" s="132" t="s">
        <v>128</v>
      </c>
      <c r="AC55" s="126">
        <v>119920</v>
      </c>
      <c r="AD55" s="127">
        <v>104340</v>
      </c>
      <c r="AF55" s="137">
        <v>41</v>
      </c>
      <c r="AG55" s="128" t="s">
        <v>131</v>
      </c>
      <c r="AH55" s="126">
        <v>2200</v>
      </c>
      <c r="AI55" s="129"/>
      <c r="AJ55" s="137">
        <v>41</v>
      </c>
      <c r="AK55" s="128" t="s">
        <v>131</v>
      </c>
      <c r="AL55" s="126">
        <v>4900</v>
      </c>
    </row>
    <row r="56" spans="2:38" ht="13.2" x14ac:dyDescent="0.45">
      <c r="C56" s="155" t="s">
        <v>72</v>
      </c>
      <c r="D56" s="26" t="s">
        <v>83</v>
      </c>
      <c r="E56" s="156"/>
      <c r="F56" s="157"/>
      <c r="G56" s="158"/>
      <c r="H56" s="29"/>
      <c r="I56" s="30"/>
      <c r="J56" s="30"/>
      <c r="K56" s="30"/>
      <c r="L56" s="30"/>
      <c r="M56" s="30"/>
      <c r="N56" s="30"/>
      <c r="O56" s="30"/>
      <c r="P56" s="30"/>
      <c r="Q56" s="30"/>
      <c r="R56" s="30"/>
      <c r="S56" s="30"/>
      <c r="T56" s="33"/>
      <c r="U56" s="169"/>
      <c r="Z56" s="16">
        <v>33</v>
      </c>
      <c r="AA56" s="186"/>
      <c r="AB56" s="132" t="s">
        <v>129</v>
      </c>
      <c r="AC56" s="126">
        <v>84780</v>
      </c>
      <c r="AD56" s="127">
        <v>67870</v>
      </c>
      <c r="AF56" s="137">
        <v>51</v>
      </c>
      <c r="AG56" s="128" t="s">
        <v>132</v>
      </c>
      <c r="AH56" s="126">
        <v>1850</v>
      </c>
      <c r="AI56" s="129"/>
      <c r="AJ56" s="137">
        <v>51</v>
      </c>
      <c r="AK56" s="128" t="s">
        <v>132</v>
      </c>
      <c r="AL56" s="126">
        <v>4050</v>
      </c>
    </row>
    <row r="57" spans="2:38" ht="13.2" x14ac:dyDescent="0.45">
      <c r="C57" s="155"/>
      <c r="D57" s="26" t="s">
        <v>84</v>
      </c>
      <c r="E57" s="156"/>
      <c r="F57" s="157"/>
      <c r="G57" s="158"/>
      <c r="H57" s="29"/>
      <c r="I57" s="30"/>
      <c r="J57" s="30"/>
      <c r="K57" s="30"/>
      <c r="L57" s="30"/>
      <c r="M57" s="30"/>
      <c r="N57" s="30"/>
      <c r="O57" s="30"/>
      <c r="P57" s="30"/>
      <c r="Q57" s="30"/>
      <c r="R57" s="30"/>
      <c r="S57" s="30"/>
      <c r="T57" s="33"/>
      <c r="U57" s="169"/>
      <c r="Z57" s="16">
        <v>34</v>
      </c>
      <c r="AA57" s="186"/>
      <c r="AB57" s="132" t="s">
        <v>130</v>
      </c>
      <c r="AC57" s="126">
        <v>80250</v>
      </c>
      <c r="AD57" s="127">
        <v>63300</v>
      </c>
      <c r="AF57" s="137">
        <v>61</v>
      </c>
      <c r="AG57" s="128" t="s">
        <v>133</v>
      </c>
      <c r="AH57" s="126">
        <v>1600</v>
      </c>
      <c r="AI57" s="129"/>
      <c r="AJ57" s="137">
        <v>61</v>
      </c>
      <c r="AK57" s="128" t="s">
        <v>133</v>
      </c>
      <c r="AL57" s="126">
        <v>3550</v>
      </c>
    </row>
    <row r="58" spans="2:38" ht="13.2" x14ac:dyDescent="0.45">
      <c r="C58" s="155"/>
      <c r="D58" s="26" t="s">
        <v>85</v>
      </c>
      <c r="E58" s="156"/>
      <c r="F58" s="157"/>
      <c r="G58" s="158"/>
      <c r="H58" s="29"/>
      <c r="I58" s="30"/>
      <c r="J58" s="30"/>
      <c r="K58" s="30"/>
      <c r="L58" s="30"/>
      <c r="M58" s="30"/>
      <c r="N58" s="30"/>
      <c r="O58" s="30"/>
      <c r="P58" s="30"/>
      <c r="Q58" s="30"/>
      <c r="R58" s="30"/>
      <c r="S58" s="30"/>
      <c r="T58" s="33"/>
      <c r="U58" s="169"/>
      <c r="Z58" s="16">
        <v>41</v>
      </c>
      <c r="AA58" s="186" t="s">
        <v>131</v>
      </c>
      <c r="AB58" s="132" t="s">
        <v>127</v>
      </c>
      <c r="AC58" s="126">
        <v>131740</v>
      </c>
      <c r="AD58" s="127">
        <v>125450</v>
      </c>
      <c r="AF58" s="137">
        <v>71</v>
      </c>
      <c r="AG58" s="128" t="s">
        <v>134</v>
      </c>
      <c r="AH58" s="126">
        <v>1800</v>
      </c>
      <c r="AI58" s="129"/>
      <c r="AJ58" s="137">
        <v>71</v>
      </c>
      <c r="AK58" s="128" t="s">
        <v>134</v>
      </c>
      <c r="AL58" s="126">
        <v>3950</v>
      </c>
    </row>
    <row r="59" spans="2:38" ht="13.2" x14ac:dyDescent="0.45">
      <c r="C59" s="155"/>
      <c r="D59" s="26" t="s">
        <v>86</v>
      </c>
      <c r="E59" s="156"/>
      <c r="F59" s="157"/>
      <c r="G59" s="158"/>
      <c r="H59" s="29"/>
      <c r="I59" s="30"/>
      <c r="J59" s="30"/>
      <c r="K59" s="29"/>
      <c r="L59" s="29"/>
      <c r="M59" s="30"/>
      <c r="N59" s="30"/>
      <c r="O59" s="29"/>
      <c r="P59" s="29"/>
      <c r="Q59" s="30"/>
      <c r="R59" s="30"/>
      <c r="S59" s="29"/>
      <c r="T59" s="33"/>
      <c r="U59" s="169"/>
      <c r="Z59" s="16">
        <v>42</v>
      </c>
      <c r="AA59" s="186"/>
      <c r="AB59" s="132" t="s">
        <v>128</v>
      </c>
      <c r="AC59" s="126">
        <v>85260</v>
      </c>
      <c r="AD59" s="127">
        <v>78970</v>
      </c>
      <c r="AF59" s="137">
        <v>81</v>
      </c>
      <c r="AG59" s="128" t="s">
        <v>135</v>
      </c>
      <c r="AH59" s="126">
        <v>1600</v>
      </c>
      <c r="AI59" s="129"/>
      <c r="AJ59" s="137">
        <v>81</v>
      </c>
      <c r="AK59" s="128" t="s">
        <v>135</v>
      </c>
      <c r="AL59" s="126">
        <v>3550</v>
      </c>
    </row>
    <row r="60" spans="2:38" ht="13.8" thickBot="1" x14ac:dyDescent="0.5">
      <c r="C60" s="155"/>
      <c r="D60" s="26" t="s">
        <v>112</v>
      </c>
      <c r="E60" s="156"/>
      <c r="F60" s="157"/>
      <c r="G60" s="158"/>
      <c r="H60" s="29"/>
      <c r="I60" s="30"/>
      <c r="J60" s="30"/>
      <c r="K60" s="30"/>
      <c r="L60" s="30"/>
      <c r="M60" s="30"/>
      <c r="N60" s="30"/>
      <c r="O60" s="30"/>
      <c r="P60" s="30"/>
      <c r="Q60" s="30"/>
      <c r="R60" s="30"/>
      <c r="S60" s="30"/>
      <c r="T60" s="33"/>
      <c r="U60" s="170"/>
      <c r="Z60" s="16">
        <v>43</v>
      </c>
      <c r="AA60" s="186"/>
      <c r="AB60" s="132" t="s">
        <v>129</v>
      </c>
      <c r="AC60" s="126">
        <v>50290</v>
      </c>
      <c r="AD60" s="127">
        <v>42500</v>
      </c>
      <c r="AF60" s="137">
        <v>91</v>
      </c>
      <c r="AG60" s="128" t="s">
        <v>136</v>
      </c>
      <c r="AH60" s="126">
        <v>1450</v>
      </c>
      <c r="AI60" s="129"/>
      <c r="AJ60" s="137">
        <v>91</v>
      </c>
      <c r="AK60" s="128" t="s">
        <v>136</v>
      </c>
      <c r="AL60" s="126">
        <v>3100</v>
      </c>
    </row>
    <row r="61" spans="2:38" ht="13.2" x14ac:dyDescent="0.45">
      <c r="C61" s="16" t="str">
        <f>C15</f>
        <v>※１　別表　保育料相当額　保育料の月額　　　※２　別表　保育料相当額　その他実費等。</v>
      </c>
      <c r="Z61" s="16">
        <v>44</v>
      </c>
      <c r="AA61" s="186"/>
      <c r="AB61" s="132" t="s">
        <v>130</v>
      </c>
      <c r="AC61" s="126">
        <v>45770</v>
      </c>
      <c r="AD61" s="127">
        <v>37930</v>
      </c>
      <c r="AF61" s="137">
        <v>101</v>
      </c>
      <c r="AG61" s="128" t="s">
        <v>137</v>
      </c>
      <c r="AH61" s="126">
        <v>1550</v>
      </c>
      <c r="AI61" s="129"/>
      <c r="AJ61" s="137">
        <v>101</v>
      </c>
      <c r="AK61" s="128" t="s">
        <v>137</v>
      </c>
      <c r="AL61" s="126">
        <v>3400</v>
      </c>
    </row>
    <row r="62" spans="2:38" ht="13.8" thickBot="1" x14ac:dyDescent="0.5">
      <c r="Z62" s="16">
        <v>51</v>
      </c>
      <c r="AA62" s="186" t="s">
        <v>132</v>
      </c>
      <c r="AB62" s="132" t="s">
        <v>127</v>
      </c>
      <c r="AC62" s="126">
        <v>126040</v>
      </c>
      <c r="AD62" s="127">
        <v>120820</v>
      </c>
      <c r="AF62" s="137">
        <v>111</v>
      </c>
      <c r="AG62" s="128" t="s">
        <v>138</v>
      </c>
      <c r="AH62" s="126">
        <v>1450</v>
      </c>
      <c r="AI62" s="129"/>
      <c r="AJ62" s="137">
        <v>111</v>
      </c>
      <c r="AK62" s="128" t="s">
        <v>138</v>
      </c>
      <c r="AL62" s="126">
        <v>3100</v>
      </c>
    </row>
    <row r="63" spans="2:38" ht="13.2" x14ac:dyDescent="0.45">
      <c r="B63" s="16" t="s">
        <v>67</v>
      </c>
      <c r="E63" s="137" t="s">
        <v>73</v>
      </c>
      <c r="F63" s="137" t="s">
        <v>74</v>
      </c>
      <c r="G63" s="137" t="s">
        <v>53</v>
      </c>
      <c r="H63" s="137" t="s">
        <v>33</v>
      </c>
      <c r="I63" s="137" t="s">
        <v>34</v>
      </c>
      <c r="J63" s="137" t="s">
        <v>35</v>
      </c>
      <c r="K63" s="137" t="s">
        <v>36</v>
      </c>
      <c r="L63" s="137" t="s">
        <v>37</v>
      </c>
      <c r="M63" s="137" t="s">
        <v>38</v>
      </c>
      <c r="N63" s="137" t="s">
        <v>39</v>
      </c>
      <c r="O63" s="137" t="s">
        <v>40</v>
      </c>
      <c r="P63" s="137" t="s">
        <v>41</v>
      </c>
      <c r="Q63" s="137" t="s">
        <v>42</v>
      </c>
      <c r="R63" s="137" t="s">
        <v>43</v>
      </c>
      <c r="S63" s="137" t="s">
        <v>44</v>
      </c>
      <c r="T63" s="133" t="s">
        <v>77</v>
      </c>
      <c r="U63" s="47" t="s">
        <v>120</v>
      </c>
      <c r="Z63" s="16">
        <v>52</v>
      </c>
      <c r="AA63" s="186"/>
      <c r="AB63" s="132" t="s">
        <v>128</v>
      </c>
      <c r="AC63" s="126">
        <v>79560</v>
      </c>
      <c r="AD63" s="127">
        <v>74340</v>
      </c>
    </row>
    <row r="64" spans="2:38" ht="13.2" x14ac:dyDescent="0.45">
      <c r="C64" s="98" t="str">
        <f>C18</f>
        <v>基準単価１</v>
      </c>
      <c r="D64" s="34"/>
      <c r="E64" s="42"/>
      <c r="F64" s="42"/>
      <c r="G64" s="87">
        <f>VLOOKUP($G$50,$AM$21:$AP$36,3,FALSE)</f>
        <v>166400</v>
      </c>
      <c r="H64" s="88">
        <f t="shared" ref="H64:S64" si="14">IF(AP69&gt;0,$G64,0)</f>
        <v>0</v>
      </c>
      <c r="I64" s="88">
        <f t="shared" si="14"/>
        <v>0</v>
      </c>
      <c r="J64" s="88">
        <f t="shared" si="14"/>
        <v>0</v>
      </c>
      <c r="K64" s="88">
        <f t="shared" si="14"/>
        <v>0</v>
      </c>
      <c r="L64" s="88">
        <f t="shared" si="14"/>
        <v>0</v>
      </c>
      <c r="M64" s="88">
        <f t="shared" si="14"/>
        <v>0</v>
      </c>
      <c r="N64" s="88">
        <f t="shared" si="14"/>
        <v>0</v>
      </c>
      <c r="O64" s="88">
        <f t="shared" si="14"/>
        <v>0</v>
      </c>
      <c r="P64" s="88">
        <f t="shared" si="14"/>
        <v>0</v>
      </c>
      <c r="Q64" s="88">
        <f t="shared" si="14"/>
        <v>0</v>
      </c>
      <c r="R64" s="88">
        <f t="shared" si="14"/>
        <v>0</v>
      </c>
      <c r="S64" s="88">
        <f t="shared" si="14"/>
        <v>0</v>
      </c>
      <c r="T64" s="89">
        <f>SUM(H64:S64)</f>
        <v>0</v>
      </c>
      <c r="U64" s="168">
        <f>SUM(T64:T66,T68)</f>
        <v>0</v>
      </c>
      <c r="Z64" s="16">
        <v>53</v>
      </c>
      <c r="AA64" s="186"/>
      <c r="AB64" s="132" t="s">
        <v>129</v>
      </c>
      <c r="AC64" s="126">
        <v>44740</v>
      </c>
      <c r="AD64" s="127">
        <v>37870</v>
      </c>
    </row>
    <row r="65" spans="2:53" ht="13.2" x14ac:dyDescent="0.45">
      <c r="C65" s="98" t="str">
        <f>C19</f>
        <v>基準単価２</v>
      </c>
      <c r="D65" s="37"/>
      <c r="E65" s="42"/>
      <c r="F65" s="42"/>
      <c r="G65" s="87">
        <f>VLOOKUP($G$50,$AM$21:$AP$36,4,FALSE)</f>
        <v>150820</v>
      </c>
      <c r="H65" s="88">
        <f t="shared" ref="H65:S65" si="15">IF(AP75&gt;0,$G65,0)</f>
        <v>0</v>
      </c>
      <c r="I65" s="88">
        <f t="shared" si="15"/>
        <v>0</v>
      </c>
      <c r="J65" s="88">
        <f t="shared" si="15"/>
        <v>0</v>
      </c>
      <c r="K65" s="88">
        <f t="shared" si="15"/>
        <v>0</v>
      </c>
      <c r="L65" s="88">
        <f t="shared" si="15"/>
        <v>0</v>
      </c>
      <c r="M65" s="88">
        <f t="shared" si="15"/>
        <v>0</v>
      </c>
      <c r="N65" s="88">
        <f t="shared" si="15"/>
        <v>0</v>
      </c>
      <c r="O65" s="88">
        <f t="shared" si="15"/>
        <v>0</v>
      </c>
      <c r="P65" s="88">
        <f t="shared" si="15"/>
        <v>0</v>
      </c>
      <c r="Q65" s="88">
        <f t="shared" si="15"/>
        <v>0</v>
      </c>
      <c r="R65" s="88">
        <f t="shared" si="15"/>
        <v>0</v>
      </c>
      <c r="S65" s="88">
        <f t="shared" si="15"/>
        <v>0</v>
      </c>
      <c r="T65" s="89">
        <f>SUM(H65:S65)</f>
        <v>0</v>
      </c>
      <c r="U65" s="169"/>
      <c r="Z65" s="16">
        <v>54</v>
      </c>
      <c r="AA65" s="186"/>
      <c r="AB65" s="132" t="s">
        <v>130</v>
      </c>
      <c r="AC65" s="126">
        <v>40220</v>
      </c>
      <c r="AD65" s="127">
        <v>33300</v>
      </c>
    </row>
    <row r="66" spans="2:53" ht="13.8" thickBot="1" x14ac:dyDescent="0.5">
      <c r="C66" s="98" t="str">
        <f>C20</f>
        <v>対象外※3</v>
      </c>
      <c r="D66" s="37"/>
      <c r="E66" s="42"/>
      <c r="F66" s="42"/>
      <c r="G66" s="35">
        <v>0</v>
      </c>
      <c r="H66" s="35">
        <v>0</v>
      </c>
      <c r="I66" s="35">
        <v>0</v>
      </c>
      <c r="J66" s="35">
        <v>0</v>
      </c>
      <c r="K66" s="35">
        <v>0</v>
      </c>
      <c r="L66" s="35">
        <v>0</v>
      </c>
      <c r="M66" s="35">
        <v>0</v>
      </c>
      <c r="N66" s="35">
        <v>0</v>
      </c>
      <c r="O66" s="35">
        <v>0</v>
      </c>
      <c r="P66" s="35">
        <v>0</v>
      </c>
      <c r="Q66" s="35">
        <v>0</v>
      </c>
      <c r="R66" s="35">
        <v>0</v>
      </c>
      <c r="S66" s="35">
        <v>0</v>
      </c>
      <c r="T66" s="31">
        <f>SUM(H66:S66)</f>
        <v>0</v>
      </c>
      <c r="U66" s="169"/>
      <c r="Z66" s="16">
        <v>61</v>
      </c>
      <c r="AA66" s="186" t="s">
        <v>133</v>
      </c>
      <c r="AB66" s="132" t="s">
        <v>127</v>
      </c>
      <c r="AC66" s="126">
        <v>122050</v>
      </c>
      <c r="AD66" s="127">
        <v>117540</v>
      </c>
      <c r="AM66" s="16" t="s">
        <v>205</v>
      </c>
    </row>
    <row r="67" spans="2:53" ht="13.2" x14ac:dyDescent="0.45">
      <c r="C67" s="16" t="s">
        <v>117</v>
      </c>
      <c r="L67" s="137" t="s">
        <v>30</v>
      </c>
      <c r="M67" s="137" t="s">
        <v>50</v>
      </c>
      <c r="N67" s="137" t="s">
        <v>47</v>
      </c>
      <c r="O67" s="137" t="s">
        <v>48</v>
      </c>
      <c r="P67" s="41" t="s">
        <v>70</v>
      </c>
      <c r="Q67" s="174" t="s">
        <v>75</v>
      </c>
      <c r="R67" s="41" t="s">
        <v>76</v>
      </c>
      <c r="S67" s="175" t="s">
        <v>92</v>
      </c>
      <c r="T67" s="38" t="s">
        <v>77</v>
      </c>
      <c r="U67" s="169"/>
      <c r="Z67" s="16">
        <v>62</v>
      </c>
      <c r="AA67" s="186"/>
      <c r="AB67" s="132" t="s">
        <v>128</v>
      </c>
      <c r="AC67" s="126">
        <v>75570</v>
      </c>
      <c r="AD67" s="127">
        <v>71060</v>
      </c>
      <c r="AM67" s="75" t="s">
        <v>202</v>
      </c>
      <c r="AN67" s="76" t="s">
        <v>203</v>
      </c>
      <c r="AO67" s="47" t="s">
        <v>204</v>
      </c>
      <c r="AP67" s="134" t="s">
        <v>188</v>
      </c>
      <c r="AQ67" s="137" t="s">
        <v>189</v>
      </c>
      <c r="AR67" s="137" t="s">
        <v>190</v>
      </c>
      <c r="AS67" s="137" t="s">
        <v>191</v>
      </c>
      <c r="AT67" s="137" t="s">
        <v>192</v>
      </c>
      <c r="AU67" s="137" t="s">
        <v>193</v>
      </c>
      <c r="AV67" s="137" t="s">
        <v>194</v>
      </c>
      <c r="AW67" s="137" t="s">
        <v>195</v>
      </c>
      <c r="AX67" s="137" t="s">
        <v>196</v>
      </c>
      <c r="AY67" s="137" t="s">
        <v>197</v>
      </c>
      <c r="AZ67" s="137" t="s">
        <v>198</v>
      </c>
      <c r="BA67" s="137" t="s">
        <v>199</v>
      </c>
    </row>
    <row r="68" spans="2:53" ht="13.8" thickBot="1" x14ac:dyDescent="0.5">
      <c r="L68" s="26">
        <v>100</v>
      </c>
      <c r="M68" s="88" t="str">
        <f>IF(G50="3歳",$AG$34,"加算算定無し")</f>
        <v>加算算定無し</v>
      </c>
      <c r="N68" s="88" t="str">
        <f>$AH$34</f>
        <v>加算算定無し</v>
      </c>
      <c r="O68" s="88" t="str">
        <f>$AI$34</f>
        <v>加算算定無し</v>
      </c>
      <c r="P68" s="88">
        <f>SUM(L68:O68)</f>
        <v>100</v>
      </c>
      <c r="Q68" s="174"/>
      <c r="R68" s="91">
        <f>24-COUNTIF(H64:S64,0)-COUNTIF(H65:S65,0)</f>
        <v>0</v>
      </c>
      <c r="S68" s="175"/>
      <c r="T68" s="92">
        <f>P68*R68</f>
        <v>0</v>
      </c>
      <c r="U68" s="170"/>
      <c r="Z68" s="16">
        <v>63</v>
      </c>
      <c r="AA68" s="186"/>
      <c r="AB68" s="132" t="s">
        <v>129</v>
      </c>
      <c r="AC68" s="126">
        <v>40790</v>
      </c>
      <c r="AD68" s="127">
        <v>34590</v>
      </c>
      <c r="AM68" s="77" t="e">
        <f>VLOOKUP(E64,$AI$6:$AJ$18,2,FALSE)</f>
        <v>#N/A</v>
      </c>
      <c r="AN68" s="78" t="e">
        <f>VLOOKUP(F64,$AI$6:$AJ$18,2,FALSE)</f>
        <v>#N/A</v>
      </c>
      <c r="AO68" s="81"/>
      <c r="AP68" s="134">
        <f t="shared" ref="AP68:BA68" si="16">IF($E64=AP67,$AN68-$AM68+1,0)</f>
        <v>0</v>
      </c>
      <c r="AQ68" s="134">
        <f t="shared" si="16"/>
        <v>0</v>
      </c>
      <c r="AR68" s="134">
        <f t="shared" si="16"/>
        <v>0</v>
      </c>
      <c r="AS68" s="134">
        <f t="shared" si="16"/>
        <v>0</v>
      </c>
      <c r="AT68" s="134">
        <f t="shared" si="16"/>
        <v>0</v>
      </c>
      <c r="AU68" s="134">
        <f t="shared" si="16"/>
        <v>0</v>
      </c>
      <c r="AV68" s="134">
        <f t="shared" si="16"/>
        <v>0</v>
      </c>
      <c r="AW68" s="134">
        <f t="shared" si="16"/>
        <v>0</v>
      </c>
      <c r="AX68" s="134">
        <f t="shared" si="16"/>
        <v>0</v>
      </c>
      <c r="AY68" s="134">
        <f t="shared" si="16"/>
        <v>0</v>
      </c>
      <c r="AZ68" s="134">
        <f t="shared" si="16"/>
        <v>0</v>
      </c>
      <c r="BA68" s="134">
        <f t="shared" si="16"/>
        <v>0</v>
      </c>
    </row>
    <row r="69" spans="2:53" ht="13.8" thickBot="1" x14ac:dyDescent="0.5">
      <c r="L69" s="48"/>
      <c r="M69" s="130"/>
      <c r="N69" s="130"/>
      <c r="O69" s="130"/>
      <c r="P69" s="130"/>
      <c r="Q69" s="50"/>
      <c r="R69" s="86" t="s">
        <v>218</v>
      </c>
      <c r="S69" s="50"/>
      <c r="T69" s="130"/>
      <c r="U69" s="131"/>
      <c r="Z69" s="16">
        <v>64</v>
      </c>
      <c r="AA69" s="186"/>
      <c r="AB69" s="132" t="s">
        <v>130</v>
      </c>
      <c r="AC69" s="126">
        <v>36260</v>
      </c>
      <c r="AD69" s="127">
        <v>30020</v>
      </c>
      <c r="AI69" s="16" t="s">
        <v>220</v>
      </c>
      <c r="AM69" s="79"/>
      <c r="AN69" s="80"/>
      <c r="AO69" s="74">
        <v>0</v>
      </c>
      <c r="AP69" s="134">
        <f>IF(AP68=0,AO69-1,AP68)</f>
        <v>-1</v>
      </c>
      <c r="AQ69" s="137">
        <f>IF(AQ68=0,AP69-1,AQ68)</f>
        <v>-2</v>
      </c>
      <c r="AR69" s="137">
        <f t="shared" ref="AR69:BA69" si="17">IF(AR68=0,AQ69-1,AR68)</f>
        <v>-3</v>
      </c>
      <c r="AS69" s="137">
        <f t="shared" si="17"/>
        <v>-4</v>
      </c>
      <c r="AT69" s="137">
        <f t="shared" si="17"/>
        <v>-5</v>
      </c>
      <c r="AU69" s="137">
        <f t="shared" si="17"/>
        <v>-6</v>
      </c>
      <c r="AV69" s="137">
        <f t="shared" si="17"/>
        <v>-7</v>
      </c>
      <c r="AW69" s="137">
        <f t="shared" si="17"/>
        <v>-8</v>
      </c>
      <c r="AX69" s="137">
        <f t="shared" si="17"/>
        <v>-9</v>
      </c>
      <c r="AY69" s="137">
        <f t="shared" si="17"/>
        <v>-10</v>
      </c>
      <c r="AZ69" s="137">
        <f t="shared" si="17"/>
        <v>-11</v>
      </c>
      <c r="BA69" s="137">
        <f t="shared" si="17"/>
        <v>-12</v>
      </c>
    </row>
    <row r="70" spans="2:53" ht="13.8" thickBot="1" x14ac:dyDescent="0.5">
      <c r="Z70" s="16">
        <v>71</v>
      </c>
      <c r="AA70" s="186" t="s">
        <v>134</v>
      </c>
      <c r="AB70" s="132" t="s">
        <v>127</v>
      </c>
      <c r="AC70" s="126">
        <v>119130</v>
      </c>
      <c r="AD70" s="127">
        <v>115190</v>
      </c>
      <c r="AI70" s="137" t="s">
        <v>188</v>
      </c>
      <c r="AJ70" s="137">
        <v>4</v>
      </c>
    </row>
    <row r="71" spans="2:53" ht="13.2" x14ac:dyDescent="0.45">
      <c r="B71" s="16" t="s">
        <v>68</v>
      </c>
      <c r="E71" s="137" t="s">
        <v>73</v>
      </c>
      <c r="F71" s="137" t="s">
        <v>74</v>
      </c>
      <c r="G71" s="137" t="s">
        <v>53</v>
      </c>
      <c r="H71" s="137" t="s">
        <v>33</v>
      </c>
      <c r="I71" s="137" t="s">
        <v>34</v>
      </c>
      <c r="J71" s="137" t="s">
        <v>35</v>
      </c>
      <c r="K71" s="137" t="s">
        <v>36</v>
      </c>
      <c r="L71" s="137" t="s">
        <v>37</v>
      </c>
      <c r="M71" s="137" t="s">
        <v>38</v>
      </c>
      <c r="N71" s="137" t="s">
        <v>39</v>
      </c>
      <c r="O71" s="137" t="s">
        <v>40</v>
      </c>
      <c r="P71" s="137" t="s">
        <v>41</v>
      </c>
      <c r="Q71" s="137" t="s">
        <v>42</v>
      </c>
      <c r="R71" s="137" t="s">
        <v>43</v>
      </c>
      <c r="S71" s="137" t="s">
        <v>44</v>
      </c>
      <c r="T71" s="133" t="s">
        <v>77</v>
      </c>
      <c r="U71" s="47" t="s">
        <v>120</v>
      </c>
      <c r="Z71" s="16">
        <v>72</v>
      </c>
      <c r="AA71" s="186"/>
      <c r="AB71" s="132" t="s">
        <v>128</v>
      </c>
      <c r="AC71" s="126">
        <v>72650</v>
      </c>
      <c r="AD71" s="127">
        <v>68710</v>
      </c>
      <c r="AI71" s="137" t="s">
        <v>189</v>
      </c>
      <c r="AJ71" s="137">
        <v>5</v>
      </c>
    </row>
    <row r="72" spans="2:53" ht="13.8" thickBot="1" x14ac:dyDescent="0.5">
      <c r="C72" s="98" t="str">
        <f>C27</f>
        <v>加算算定</v>
      </c>
      <c r="D72" s="37"/>
      <c r="E72" s="42"/>
      <c r="F72" s="42"/>
      <c r="G72" s="85">
        <v>9000</v>
      </c>
      <c r="H72" s="88">
        <f t="shared" ref="H72:S72" si="18">IF(AP81&gt;0,$G72,0)</f>
        <v>0</v>
      </c>
      <c r="I72" s="88">
        <f t="shared" si="18"/>
        <v>0</v>
      </c>
      <c r="J72" s="88">
        <f t="shared" si="18"/>
        <v>0</v>
      </c>
      <c r="K72" s="88">
        <f t="shared" si="18"/>
        <v>0</v>
      </c>
      <c r="L72" s="88">
        <f t="shared" si="18"/>
        <v>0</v>
      </c>
      <c r="M72" s="88">
        <f t="shared" si="18"/>
        <v>0</v>
      </c>
      <c r="N72" s="88">
        <f t="shared" si="18"/>
        <v>0</v>
      </c>
      <c r="O72" s="88">
        <f t="shared" si="18"/>
        <v>0</v>
      </c>
      <c r="P72" s="88">
        <f t="shared" si="18"/>
        <v>0</v>
      </c>
      <c r="Q72" s="88">
        <f t="shared" si="18"/>
        <v>0</v>
      </c>
      <c r="R72" s="88">
        <f t="shared" si="18"/>
        <v>0</v>
      </c>
      <c r="S72" s="88">
        <f t="shared" si="18"/>
        <v>0</v>
      </c>
      <c r="T72" s="89">
        <f>SUM(H72:S72)</f>
        <v>0</v>
      </c>
      <c r="U72" s="168">
        <f>SUM(T72:T73)</f>
        <v>0</v>
      </c>
      <c r="Z72" s="16">
        <v>73</v>
      </c>
      <c r="AA72" s="186"/>
      <c r="AB72" s="132" t="s">
        <v>129</v>
      </c>
      <c r="AC72" s="126">
        <v>37800</v>
      </c>
      <c r="AD72" s="127">
        <v>32240</v>
      </c>
      <c r="AI72" s="137" t="s">
        <v>190</v>
      </c>
      <c r="AJ72" s="137">
        <v>6</v>
      </c>
      <c r="AM72" s="16" t="s">
        <v>206</v>
      </c>
    </row>
    <row r="73" spans="2:53" ht="13.8" thickBot="1" x14ac:dyDescent="0.5">
      <c r="C73" s="98" t="str">
        <f>C28</f>
        <v>対象外※4</v>
      </c>
      <c r="D73" s="37"/>
      <c r="E73" s="42"/>
      <c r="F73" s="42"/>
      <c r="G73" s="39">
        <v>0</v>
      </c>
      <c r="H73" s="26"/>
      <c r="I73" s="26"/>
      <c r="J73" s="26"/>
      <c r="K73" s="26"/>
      <c r="L73" s="26"/>
      <c r="M73" s="26"/>
      <c r="N73" s="26"/>
      <c r="O73" s="26"/>
      <c r="P73" s="26"/>
      <c r="Q73" s="26"/>
      <c r="R73" s="26"/>
      <c r="S73" s="26"/>
      <c r="T73" s="31">
        <f>SUM(H73:S73)</f>
        <v>0</v>
      </c>
      <c r="U73" s="170"/>
      <c r="Z73" s="16">
        <v>74</v>
      </c>
      <c r="AA73" s="186"/>
      <c r="AB73" s="132" t="s">
        <v>130</v>
      </c>
      <c r="AC73" s="126">
        <v>33270</v>
      </c>
      <c r="AD73" s="127">
        <v>27670</v>
      </c>
      <c r="AI73" s="137" t="s">
        <v>191</v>
      </c>
      <c r="AJ73" s="137">
        <v>7</v>
      </c>
      <c r="AM73" s="75" t="s">
        <v>202</v>
      </c>
      <c r="AN73" s="76" t="s">
        <v>203</v>
      </c>
      <c r="AO73" s="47" t="s">
        <v>204</v>
      </c>
      <c r="AP73" s="134" t="s">
        <v>188</v>
      </c>
      <c r="AQ73" s="137" t="s">
        <v>189</v>
      </c>
      <c r="AR73" s="137" t="s">
        <v>190</v>
      </c>
      <c r="AS73" s="137" t="s">
        <v>191</v>
      </c>
      <c r="AT73" s="137" t="s">
        <v>192</v>
      </c>
      <c r="AU73" s="137" t="s">
        <v>193</v>
      </c>
      <c r="AV73" s="137" t="s">
        <v>194</v>
      </c>
      <c r="AW73" s="137" t="s">
        <v>195</v>
      </c>
      <c r="AX73" s="137" t="s">
        <v>196</v>
      </c>
      <c r="AY73" s="137" t="s">
        <v>197</v>
      </c>
      <c r="AZ73" s="137" t="s">
        <v>198</v>
      </c>
      <c r="BA73" s="137" t="s">
        <v>199</v>
      </c>
    </row>
    <row r="74" spans="2:53" ht="13.2" x14ac:dyDescent="0.45">
      <c r="C74" s="16" t="s">
        <v>117</v>
      </c>
      <c r="D74" s="48"/>
      <c r="E74" s="83"/>
      <c r="F74" s="83"/>
      <c r="G74" s="65"/>
      <c r="H74" s="48"/>
      <c r="I74" s="48"/>
      <c r="J74" s="48"/>
      <c r="K74" s="48"/>
      <c r="L74" s="48"/>
      <c r="M74" s="48"/>
      <c r="N74" s="48"/>
      <c r="O74" s="48"/>
      <c r="P74" s="48"/>
      <c r="Q74" s="48"/>
      <c r="R74" s="48"/>
      <c r="S74" s="48"/>
      <c r="T74" s="82"/>
      <c r="U74" s="50"/>
      <c r="Z74" s="16">
        <v>81</v>
      </c>
      <c r="AA74" s="186" t="s">
        <v>135</v>
      </c>
      <c r="AB74" s="132" t="s">
        <v>127</v>
      </c>
      <c r="AC74" s="126">
        <v>116750</v>
      </c>
      <c r="AD74" s="127">
        <v>113270</v>
      </c>
      <c r="AI74" s="137" t="s">
        <v>192</v>
      </c>
      <c r="AJ74" s="137">
        <v>8</v>
      </c>
      <c r="AM74" s="77" t="e">
        <f>VLOOKUP(E65,$AI$6:$AJ$18,2,FALSE)</f>
        <v>#N/A</v>
      </c>
      <c r="AN74" s="78" t="e">
        <f>VLOOKUP(F65,$AI$6:$AJ$18,2,FALSE)</f>
        <v>#N/A</v>
      </c>
      <c r="AO74" s="81"/>
      <c r="AP74" s="134">
        <f t="shared" ref="AP74:BA74" si="19">IF($E65=AP73,$AN74-$AM74+1,0)</f>
        <v>0</v>
      </c>
      <c r="AQ74" s="134">
        <f t="shared" si="19"/>
        <v>0</v>
      </c>
      <c r="AR74" s="134">
        <f t="shared" si="19"/>
        <v>0</v>
      </c>
      <c r="AS74" s="134">
        <f t="shared" si="19"/>
        <v>0</v>
      </c>
      <c r="AT74" s="134">
        <f t="shared" si="19"/>
        <v>0</v>
      </c>
      <c r="AU74" s="134">
        <f t="shared" si="19"/>
        <v>0</v>
      </c>
      <c r="AV74" s="134">
        <f t="shared" si="19"/>
        <v>0</v>
      </c>
      <c r="AW74" s="134">
        <f t="shared" si="19"/>
        <v>0</v>
      </c>
      <c r="AX74" s="134">
        <f t="shared" si="19"/>
        <v>0</v>
      </c>
      <c r="AY74" s="134">
        <f t="shared" si="19"/>
        <v>0</v>
      </c>
      <c r="AZ74" s="134">
        <f t="shared" si="19"/>
        <v>0</v>
      </c>
      <c r="BA74" s="134">
        <f t="shared" si="19"/>
        <v>0</v>
      </c>
    </row>
    <row r="75" spans="2:53" ht="13.8" thickBot="1" x14ac:dyDescent="0.5">
      <c r="D75" s="48"/>
      <c r="E75" s="83"/>
      <c r="F75" s="83"/>
      <c r="G75" s="65"/>
      <c r="H75" s="48"/>
      <c r="I75" s="48"/>
      <c r="J75" s="48"/>
      <c r="K75" s="48"/>
      <c r="L75" s="48"/>
      <c r="M75" s="48"/>
      <c r="N75" s="48"/>
      <c r="O75" s="48"/>
      <c r="P75" s="48"/>
      <c r="Q75" s="48"/>
      <c r="R75" s="48"/>
      <c r="S75" s="48"/>
      <c r="T75" s="82"/>
      <c r="U75" s="50"/>
      <c r="Z75" s="16">
        <v>82</v>
      </c>
      <c r="AA75" s="186"/>
      <c r="AB75" s="132" t="s">
        <v>128</v>
      </c>
      <c r="AC75" s="126">
        <v>70270</v>
      </c>
      <c r="AD75" s="127">
        <v>66790</v>
      </c>
      <c r="AI75" s="137" t="s">
        <v>193</v>
      </c>
      <c r="AJ75" s="137">
        <v>9</v>
      </c>
      <c r="AM75" s="79"/>
      <c r="AN75" s="80"/>
      <c r="AO75" s="74">
        <v>0</v>
      </c>
      <c r="AP75" s="134">
        <f>IF(AP74=0,AO75-1,AP74)</f>
        <v>-1</v>
      </c>
      <c r="AQ75" s="134">
        <f t="shared" ref="AQ75:AS75" si="20">IF(AQ74=0,AP75-1,AQ74)</f>
        <v>-2</v>
      </c>
      <c r="AR75" s="134">
        <f t="shared" si="20"/>
        <v>-3</v>
      </c>
      <c r="AS75" s="134">
        <f t="shared" si="20"/>
        <v>-4</v>
      </c>
      <c r="AT75" s="134">
        <f>IF(AT74=0,AS75-1,AT74)</f>
        <v>-5</v>
      </c>
      <c r="AU75" s="134">
        <f t="shared" ref="AU75:BA75" si="21">IF(AU74=0,AT75-1,AU74)</f>
        <v>-6</v>
      </c>
      <c r="AV75" s="134">
        <f t="shared" si="21"/>
        <v>-7</v>
      </c>
      <c r="AW75" s="134">
        <f t="shared" si="21"/>
        <v>-8</v>
      </c>
      <c r="AX75" s="134">
        <f t="shared" si="21"/>
        <v>-9</v>
      </c>
      <c r="AY75" s="134">
        <f t="shared" si="21"/>
        <v>-10</v>
      </c>
      <c r="AZ75" s="134">
        <f t="shared" si="21"/>
        <v>-11</v>
      </c>
      <c r="BA75" s="134">
        <f t="shared" si="21"/>
        <v>-12</v>
      </c>
    </row>
    <row r="76" spans="2:53" ht="13.2" x14ac:dyDescent="0.45">
      <c r="D76" s="48"/>
      <c r="E76" s="83"/>
      <c r="F76" s="83"/>
      <c r="G76" s="65"/>
      <c r="H76" s="48"/>
      <c r="I76" s="48"/>
      <c r="J76" s="48"/>
      <c r="K76" s="48"/>
      <c r="L76" s="48"/>
      <c r="M76" s="48"/>
      <c r="N76" s="48"/>
      <c r="O76" s="48"/>
      <c r="P76" s="48"/>
      <c r="Q76" s="48"/>
      <c r="R76" s="48"/>
      <c r="S76" s="48"/>
      <c r="T76" s="82"/>
      <c r="U76" s="50"/>
      <c r="Z76" s="16">
        <v>83</v>
      </c>
      <c r="AA76" s="186"/>
      <c r="AB76" s="132" t="s">
        <v>129</v>
      </c>
      <c r="AC76" s="126">
        <v>35620</v>
      </c>
      <c r="AD76" s="127">
        <v>30320</v>
      </c>
      <c r="AI76" s="137" t="s">
        <v>194</v>
      </c>
      <c r="AJ76" s="137">
        <v>10</v>
      </c>
    </row>
    <row r="77" spans="2:53" ht="13.8" thickBot="1" x14ac:dyDescent="0.5">
      <c r="D77" s="48"/>
      <c r="E77" s="83"/>
      <c r="F77" s="83"/>
      <c r="G77" s="65"/>
      <c r="H77" s="48"/>
      <c r="I77" s="48"/>
      <c r="J77" s="48"/>
      <c r="K77" s="48"/>
      <c r="L77" s="48"/>
      <c r="M77" s="48"/>
      <c r="N77" s="48"/>
      <c r="O77" s="48"/>
      <c r="P77" s="48"/>
      <c r="Q77" s="48"/>
      <c r="R77" s="48"/>
      <c r="S77" s="48"/>
      <c r="T77" s="82"/>
      <c r="U77" s="50"/>
      <c r="Z77" s="16">
        <v>84</v>
      </c>
      <c r="AA77" s="186"/>
      <c r="AB77" s="132" t="s">
        <v>130</v>
      </c>
      <c r="AC77" s="126">
        <v>31100</v>
      </c>
      <c r="AD77" s="127">
        <v>25750</v>
      </c>
      <c r="AI77" s="137" t="s">
        <v>195</v>
      </c>
      <c r="AJ77" s="137">
        <v>11</v>
      </c>
    </row>
    <row r="78" spans="2:53" ht="16.8" thickBot="1" x14ac:dyDescent="0.5">
      <c r="B78" s="16" t="s">
        <v>154</v>
      </c>
      <c r="F78" s="108" t="s">
        <v>78</v>
      </c>
      <c r="G78" s="19"/>
      <c r="R78" s="48"/>
      <c r="S78" s="48"/>
      <c r="T78" s="48"/>
      <c r="U78" s="50"/>
      <c r="Z78" s="16">
        <v>91</v>
      </c>
      <c r="AA78" s="186" t="s">
        <v>136</v>
      </c>
      <c r="AB78" s="132" t="s">
        <v>127</v>
      </c>
      <c r="AC78" s="126">
        <v>112830</v>
      </c>
      <c r="AD78" s="127">
        <v>109640</v>
      </c>
      <c r="AI78" s="137" t="s">
        <v>196</v>
      </c>
      <c r="AJ78" s="137">
        <v>12</v>
      </c>
      <c r="AM78" s="16" t="s">
        <v>214</v>
      </c>
    </row>
    <row r="79" spans="2:53" ht="13.8" thickBot="1" x14ac:dyDescent="0.5">
      <c r="B79" s="16" t="s">
        <v>93</v>
      </c>
      <c r="Z79" s="16">
        <v>92</v>
      </c>
      <c r="AA79" s="186"/>
      <c r="AB79" s="132" t="s">
        <v>128</v>
      </c>
      <c r="AC79" s="126">
        <v>66350</v>
      </c>
      <c r="AD79" s="127">
        <v>63160</v>
      </c>
      <c r="AI79" s="137" t="s">
        <v>197</v>
      </c>
      <c r="AJ79" s="137">
        <v>13</v>
      </c>
      <c r="AM79" s="75" t="s">
        <v>202</v>
      </c>
      <c r="AN79" s="76" t="s">
        <v>203</v>
      </c>
      <c r="AO79" s="47" t="s">
        <v>204</v>
      </c>
      <c r="AP79" s="26" t="s">
        <v>188</v>
      </c>
      <c r="AQ79" s="26" t="s">
        <v>189</v>
      </c>
      <c r="AR79" s="26" t="s">
        <v>190</v>
      </c>
      <c r="AS79" s="26" t="s">
        <v>191</v>
      </c>
      <c r="AT79" s="26" t="s">
        <v>192</v>
      </c>
      <c r="AU79" s="26" t="s">
        <v>193</v>
      </c>
      <c r="AV79" s="26" t="s">
        <v>194</v>
      </c>
      <c r="AW79" s="26" t="s">
        <v>195</v>
      </c>
      <c r="AX79" s="26" t="s">
        <v>196</v>
      </c>
      <c r="AY79" s="26" t="s">
        <v>197</v>
      </c>
      <c r="AZ79" s="26" t="s">
        <v>198</v>
      </c>
      <c r="BA79" s="26" t="s">
        <v>199</v>
      </c>
    </row>
    <row r="80" spans="2:53" ht="13.2" x14ac:dyDescent="0.45">
      <c r="D80" s="26"/>
      <c r="E80" s="162" t="s">
        <v>79</v>
      </c>
      <c r="F80" s="163"/>
      <c r="G80" s="164"/>
      <c r="H80" s="137" t="s">
        <v>33</v>
      </c>
      <c r="I80" s="137" t="s">
        <v>34</v>
      </c>
      <c r="J80" s="137" t="s">
        <v>35</v>
      </c>
      <c r="K80" s="137" t="s">
        <v>36</v>
      </c>
      <c r="L80" s="137" t="s">
        <v>37</v>
      </c>
      <c r="M80" s="137" t="s">
        <v>38</v>
      </c>
      <c r="N80" s="137" t="s">
        <v>39</v>
      </c>
      <c r="O80" s="137" t="s">
        <v>40</v>
      </c>
      <c r="P80" s="137" t="s">
        <v>41</v>
      </c>
      <c r="Q80" s="137" t="s">
        <v>42</v>
      </c>
      <c r="R80" s="137" t="s">
        <v>43</v>
      </c>
      <c r="S80" s="133" t="s">
        <v>44</v>
      </c>
      <c r="T80" s="133" t="s">
        <v>77</v>
      </c>
      <c r="U80" s="47" t="s">
        <v>120</v>
      </c>
      <c r="Z80" s="16">
        <v>93</v>
      </c>
      <c r="AA80" s="186"/>
      <c r="AB80" s="132" t="s">
        <v>129</v>
      </c>
      <c r="AC80" s="126">
        <v>31650</v>
      </c>
      <c r="AD80" s="127">
        <v>26690</v>
      </c>
      <c r="AI80" s="137" t="s">
        <v>198</v>
      </c>
      <c r="AJ80" s="137">
        <v>14</v>
      </c>
      <c r="AM80" s="77" t="e">
        <f>VLOOKUP(E72,$AI$6:$AJ$18,2,FALSE)</f>
        <v>#N/A</v>
      </c>
      <c r="AN80" s="78" t="e">
        <f>VLOOKUP(F72,$AI$6:$AJ$18,2,FALSE)</f>
        <v>#N/A</v>
      </c>
      <c r="AO80" s="81"/>
      <c r="AP80" s="134">
        <f t="shared" ref="AP80:BA80" si="22">IF($E72=AP79,$AN80-$AM80+1,0)</f>
        <v>0</v>
      </c>
      <c r="AQ80" s="134">
        <f t="shared" si="22"/>
        <v>0</v>
      </c>
      <c r="AR80" s="134">
        <f t="shared" si="22"/>
        <v>0</v>
      </c>
      <c r="AS80" s="134">
        <f t="shared" si="22"/>
        <v>0</v>
      </c>
      <c r="AT80" s="134">
        <f t="shared" si="22"/>
        <v>0</v>
      </c>
      <c r="AU80" s="134">
        <f t="shared" si="22"/>
        <v>0</v>
      </c>
      <c r="AV80" s="134">
        <f t="shared" si="22"/>
        <v>0</v>
      </c>
      <c r="AW80" s="134">
        <f t="shared" si="22"/>
        <v>0</v>
      </c>
      <c r="AX80" s="134">
        <f t="shared" si="22"/>
        <v>0</v>
      </c>
      <c r="AY80" s="134">
        <f t="shared" si="22"/>
        <v>0</v>
      </c>
      <c r="AZ80" s="134">
        <f t="shared" si="22"/>
        <v>0</v>
      </c>
      <c r="BA80" s="134">
        <f t="shared" si="22"/>
        <v>0</v>
      </c>
    </row>
    <row r="81" spans="2:53" ht="16.8" thickBot="1" x14ac:dyDescent="0.5">
      <c r="C81" s="27" t="s">
        <v>103</v>
      </c>
      <c r="D81" s="28"/>
      <c r="E81" s="190" t="str">
        <f>E8</f>
        <v>３歳未満児の場合８０千円（１０４千円）、３歳以上児の場合７７千円（１０１千円）以内。</v>
      </c>
      <c r="F81" s="191"/>
      <c r="G81" s="192"/>
      <c r="H81" s="29"/>
      <c r="I81" s="30"/>
      <c r="J81" s="30"/>
      <c r="K81" s="30"/>
      <c r="L81" s="30"/>
      <c r="M81" s="30"/>
      <c r="N81" s="30"/>
      <c r="O81" s="30"/>
      <c r="P81" s="30"/>
      <c r="Q81" s="30"/>
      <c r="R81" s="30"/>
      <c r="S81" s="30"/>
      <c r="T81" s="89">
        <f>SUM(H81:S81)</f>
        <v>0</v>
      </c>
      <c r="U81" s="168">
        <f>T81+T82</f>
        <v>0</v>
      </c>
      <c r="Z81" s="16">
        <v>94</v>
      </c>
      <c r="AA81" s="186"/>
      <c r="AB81" s="132" t="s">
        <v>130</v>
      </c>
      <c r="AC81" s="126">
        <v>27130</v>
      </c>
      <c r="AD81" s="127">
        <v>22120</v>
      </c>
      <c r="AI81" s="137" t="s">
        <v>199</v>
      </c>
      <c r="AJ81" s="137">
        <v>15</v>
      </c>
      <c r="AM81" s="79"/>
      <c r="AN81" s="80"/>
      <c r="AO81" s="74">
        <v>0</v>
      </c>
      <c r="AP81" s="134">
        <f>IF(AP80=0,AO81-1,AP80)</f>
        <v>-1</v>
      </c>
      <c r="AQ81" s="134">
        <f t="shared" ref="AQ81:BA81" si="23">IF(AQ80=0,AP81-1,AQ80)</f>
        <v>-2</v>
      </c>
      <c r="AR81" s="134">
        <f t="shared" si="23"/>
        <v>-3</v>
      </c>
      <c r="AS81" s="134">
        <f t="shared" si="23"/>
        <v>-4</v>
      </c>
      <c r="AT81" s="134">
        <f t="shared" si="23"/>
        <v>-5</v>
      </c>
      <c r="AU81" s="134">
        <f t="shared" si="23"/>
        <v>-6</v>
      </c>
      <c r="AV81" s="134">
        <f t="shared" si="23"/>
        <v>-7</v>
      </c>
      <c r="AW81" s="134">
        <f t="shared" si="23"/>
        <v>-8</v>
      </c>
      <c r="AX81" s="134">
        <f t="shared" si="23"/>
        <v>-9</v>
      </c>
      <c r="AY81" s="134">
        <f t="shared" si="23"/>
        <v>-10</v>
      </c>
      <c r="AZ81" s="134">
        <f t="shared" si="23"/>
        <v>-11</v>
      </c>
      <c r="BA81" s="134">
        <f t="shared" si="23"/>
        <v>-12</v>
      </c>
    </row>
    <row r="82" spans="2:53" ht="16.2" x14ac:dyDescent="0.45">
      <c r="C82" s="102" t="str">
        <f>C9</f>
        <v>基準イ　※２</v>
      </c>
      <c r="D82" s="32"/>
      <c r="E82" s="171" t="s">
        <v>90</v>
      </c>
      <c r="F82" s="172"/>
      <c r="G82" s="173"/>
      <c r="H82" s="90">
        <f>SUM(H83:H87)</f>
        <v>0</v>
      </c>
      <c r="I82" s="90">
        <f t="shared" ref="I82:S82" si="24">SUM(I83:I87)</f>
        <v>0</v>
      </c>
      <c r="J82" s="90">
        <f t="shared" si="24"/>
        <v>0</v>
      </c>
      <c r="K82" s="90">
        <f t="shared" si="24"/>
        <v>0</v>
      </c>
      <c r="L82" s="90">
        <f t="shared" si="24"/>
        <v>0</v>
      </c>
      <c r="M82" s="90">
        <f t="shared" si="24"/>
        <v>0</v>
      </c>
      <c r="N82" s="90">
        <f t="shared" si="24"/>
        <v>0</v>
      </c>
      <c r="O82" s="90">
        <f t="shared" si="24"/>
        <v>0</v>
      </c>
      <c r="P82" s="90">
        <f t="shared" si="24"/>
        <v>0</v>
      </c>
      <c r="Q82" s="90">
        <f t="shared" si="24"/>
        <v>0</v>
      </c>
      <c r="R82" s="90">
        <f t="shared" si="24"/>
        <v>0</v>
      </c>
      <c r="S82" s="90">
        <f t="shared" si="24"/>
        <v>0</v>
      </c>
      <c r="T82" s="89">
        <f>SUM(H82:S82)</f>
        <v>0</v>
      </c>
      <c r="U82" s="169"/>
      <c r="Z82" s="16">
        <v>101</v>
      </c>
      <c r="AA82" s="186" t="s">
        <v>137</v>
      </c>
      <c r="AB82" s="132" t="s">
        <v>127</v>
      </c>
      <c r="AC82" s="126">
        <v>111510</v>
      </c>
      <c r="AD82" s="127">
        <v>108650</v>
      </c>
    </row>
    <row r="83" spans="2:53" ht="13.2" x14ac:dyDescent="0.45">
      <c r="C83" s="155" t="s">
        <v>72</v>
      </c>
      <c r="D83" s="26" t="s">
        <v>83</v>
      </c>
      <c r="E83" s="156"/>
      <c r="F83" s="157"/>
      <c r="G83" s="158"/>
      <c r="H83" s="29"/>
      <c r="I83" s="30"/>
      <c r="J83" s="30"/>
      <c r="K83" s="30"/>
      <c r="L83" s="30"/>
      <c r="M83" s="30"/>
      <c r="N83" s="30"/>
      <c r="O83" s="30"/>
      <c r="P83" s="30"/>
      <c r="Q83" s="30"/>
      <c r="R83" s="30"/>
      <c r="S83" s="30"/>
      <c r="T83" s="33"/>
      <c r="U83" s="169"/>
      <c r="Z83" s="16">
        <v>102</v>
      </c>
      <c r="AA83" s="186"/>
      <c r="AB83" s="132" t="s">
        <v>128</v>
      </c>
      <c r="AC83" s="126">
        <v>65030</v>
      </c>
      <c r="AD83" s="127">
        <v>62170</v>
      </c>
    </row>
    <row r="84" spans="2:53" ht="13.2" x14ac:dyDescent="0.45">
      <c r="C84" s="155"/>
      <c r="D84" s="26" t="s">
        <v>84</v>
      </c>
      <c r="E84" s="156"/>
      <c r="F84" s="157"/>
      <c r="G84" s="158"/>
      <c r="H84" s="29"/>
      <c r="I84" s="30"/>
      <c r="J84" s="30"/>
      <c r="K84" s="30"/>
      <c r="L84" s="30"/>
      <c r="M84" s="30"/>
      <c r="N84" s="30"/>
      <c r="O84" s="30"/>
      <c r="P84" s="30"/>
      <c r="Q84" s="30"/>
      <c r="R84" s="30"/>
      <c r="S84" s="30"/>
      <c r="T84" s="33"/>
      <c r="U84" s="169"/>
      <c r="Z84" s="16">
        <v>103</v>
      </c>
      <c r="AA84" s="186"/>
      <c r="AB84" s="132" t="s">
        <v>129</v>
      </c>
      <c r="AC84" s="126">
        <v>30350</v>
      </c>
      <c r="AD84" s="127">
        <v>25700</v>
      </c>
    </row>
    <row r="85" spans="2:53" ht="13.8" thickBot="1" x14ac:dyDescent="0.5">
      <c r="C85" s="155"/>
      <c r="D85" s="26" t="s">
        <v>85</v>
      </c>
      <c r="E85" s="156"/>
      <c r="F85" s="157"/>
      <c r="G85" s="158"/>
      <c r="H85" s="29"/>
      <c r="I85" s="30"/>
      <c r="J85" s="30"/>
      <c r="K85" s="30"/>
      <c r="L85" s="30"/>
      <c r="M85" s="30"/>
      <c r="N85" s="30"/>
      <c r="O85" s="30"/>
      <c r="P85" s="30"/>
      <c r="Q85" s="30"/>
      <c r="R85" s="30"/>
      <c r="S85" s="30"/>
      <c r="T85" s="33"/>
      <c r="U85" s="169"/>
      <c r="Z85" s="16">
        <v>104</v>
      </c>
      <c r="AA85" s="186"/>
      <c r="AB85" s="132" t="s">
        <v>130</v>
      </c>
      <c r="AC85" s="126">
        <v>25820</v>
      </c>
      <c r="AD85" s="127">
        <v>21130</v>
      </c>
      <c r="AM85" s="16" t="s">
        <v>205</v>
      </c>
    </row>
    <row r="86" spans="2:53" ht="13.2" x14ac:dyDescent="0.45">
      <c r="C86" s="155"/>
      <c r="D86" s="26" t="s">
        <v>86</v>
      </c>
      <c r="E86" s="156"/>
      <c r="F86" s="157"/>
      <c r="G86" s="158"/>
      <c r="H86" s="29"/>
      <c r="I86" s="30"/>
      <c r="J86" s="30"/>
      <c r="K86" s="29"/>
      <c r="L86" s="29"/>
      <c r="M86" s="30"/>
      <c r="N86" s="30"/>
      <c r="O86" s="29"/>
      <c r="P86" s="29"/>
      <c r="Q86" s="30"/>
      <c r="R86" s="30"/>
      <c r="S86" s="29"/>
      <c r="T86" s="33"/>
      <c r="U86" s="169"/>
      <c r="Z86" s="16">
        <v>111</v>
      </c>
      <c r="AA86" s="186" t="s">
        <v>138</v>
      </c>
      <c r="AB86" s="132" t="s">
        <v>127</v>
      </c>
      <c r="AC86" s="126">
        <v>110360</v>
      </c>
      <c r="AD86" s="127">
        <v>107790</v>
      </c>
      <c r="AM86" s="75" t="s">
        <v>202</v>
      </c>
      <c r="AN86" s="76" t="s">
        <v>203</v>
      </c>
      <c r="AO86" s="47" t="s">
        <v>204</v>
      </c>
      <c r="AP86" s="134" t="s">
        <v>188</v>
      </c>
      <c r="AQ86" s="137" t="s">
        <v>189</v>
      </c>
      <c r="AR86" s="137" t="s">
        <v>190</v>
      </c>
      <c r="AS86" s="137" t="s">
        <v>191</v>
      </c>
      <c r="AT86" s="137" t="s">
        <v>192</v>
      </c>
      <c r="AU86" s="137" t="s">
        <v>193</v>
      </c>
      <c r="AV86" s="137" t="s">
        <v>194</v>
      </c>
      <c r="AW86" s="137" t="s">
        <v>195</v>
      </c>
      <c r="AX86" s="137" t="s">
        <v>196</v>
      </c>
      <c r="AY86" s="137" t="s">
        <v>197</v>
      </c>
      <c r="AZ86" s="137" t="s">
        <v>198</v>
      </c>
      <c r="BA86" s="137" t="s">
        <v>199</v>
      </c>
    </row>
    <row r="87" spans="2:53" ht="13.8" thickBot="1" x14ac:dyDescent="0.5">
      <c r="C87" s="155"/>
      <c r="D87" s="26" t="s">
        <v>112</v>
      </c>
      <c r="E87" s="156"/>
      <c r="F87" s="157"/>
      <c r="G87" s="158"/>
      <c r="H87" s="29"/>
      <c r="I87" s="30"/>
      <c r="J87" s="30"/>
      <c r="K87" s="30"/>
      <c r="L87" s="30"/>
      <c r="M87" s="30"/>
      <c r="N87" s="30"/>
      <c r="O87" s="30"/>
      <c r="P87" s="30"/>
      <c r="Q87" s="30"/>
      <c r="R87" s="30"/>
      <c r="S87" s="30"/>
      <c r="T87" s="33"/>
      <c r="U87" s="170"/>
      <c r="Z87" s="16">
        <v>112</v>
      </c>
      <c r="AA87" s="186"/>
      <c r="AB87" s="132" t="s">
        <v>128</v>
      </c>
      <c r="AC87" s="126">
        <v>63880</v>
      </c>
      <c r="AD87" s="127">
        <v>61310</v>
      </c>
      <c r="AM87" s="77" t="e">
        <f>VLOOKUP(E91,$AI$6:$AJ$18,2,FALSE)</f>
        <v>#N/A</v>
      </c>
      <c r="AN87" s="78" t="e">
        <f>VLOOKUP(F91,$AI$6:$AJ$18,2,FALSE)</f>
        <v>#N/A</v>
      </c>
      <c r="AO87" s="81"/>
      <c r="AP87" s="134">
        <f t="shared" ref="AP87:BA87" si="25">IF($E91=AP86,$AN87-$AM87+1,0)</f>
        <v>0</v>
      </c>
      <c r="AQ87" s="134">
        <f t="shared" si="25"/>
        <v>0</v>
      </c>
      <c r="AR87" s="134">
        <f t="shared" si="25"/>
        <v>0</v>
      </c>
      <c r="AS87" s="134">
        <f t="shared" si="25"/>
        <v>0</v>
      </c>
      <c r="AT87" s="134">
        <f t="shared" si="25"/>
        <v>0</v>
      </c>
      <c r="AU87" s="134">
        <f t="shared" si="25"/>
        <v>0</v>
      </c>
      <c r="AV87" s="134">
        <f t="shared" si="25"/>
        <v>0</v>
      </c>
      <c r="AW87" s="134">
        <f t="shared" si="25"/>
        <v>0</v>
      </c>
      <c r="AX87" s="134">
        <f t="shared" si="25"/>
        <v>0</v>
      </c>
      <c r="AY87" s="134">
        <f t="shared" si="25"/>
        <v>0</v>
      </c>
      <c r="AZ87" s="134">
        <f t="shared" si="25"/>
        <v>0</v>
      </c>
      <c r="BA87" s="134">
        <f t="shared" si="25"/>
        <v>0</v>
      </c>
    </row>
    <row r="88" spans="2:53" ht="13.8" thickBot="1" x14ac:dyDescent="0.5">
      <c r="C88" s="16" t="str">
        <f>C15</f>
        <v>※１　別表　保育料相当額　保育料の月額　　　※２　別表　保育料相当額　その他実費等。</v>
      </c>
      <c r="Z88" s="16">
        <v>113</v>
      </c>
      <c r="AA88" s="186"/>
      <c r="AB88" s="132" t="s">
        <v>129</v>
      </c>
      <c r="AC88" s="126">
        <v>29200</v>
      </c>
      <c r="AD88" s="127">
        <v>24750</v>
      </c>
      <c r="AM88" s="79"/>
      <c r="AN88" s="80"/>
      <c r="AO88" s="74">
        <v>0</v>
      </c>
      <c r="AP88" s="134">
        <f>IF(AP87=0,AO88-1,AP87)</f>
        <v>-1</v>
      </c>
      <c r="AQ88" s="137">
        <f>IF(AQ87=0,AP88-1,AQ87)</f>
        <v>-2</v>
      </c>
      <c r="AR88" s="137">
        <f t="shared" ref="AR88:BA88" si="26">IF(AR87=0,AQ88-1,AR87)</f>
        <v>-3</v>
      </c>
      <c r="AS88" s="137">
        <f t="shared" si="26"/>
        <v>-4</v>
      </c>
      <c r="AT88" s="137">
        <f t="shared" si="26"/>
        <v>-5</v>
      </c>
      <c r="AU88" s="137">
        <f t="shared" si="26"/>
        <v>-6</v>
      </c>
      <c r="AV88" s="137">
        <f t="shared" si="26"/>
        <v>-7</v>
      </c>
      <c r="AW88" s="137">
        <f t="shared" si="26"/>
        <v>-8</v>
      </c>
      <c r="AX88" s="137">
        <f t="shared" si="26"/>
        <v>-9</v>
      </c>
      <c r="AY88" s="137">
        <f t="shared" si="26"/>
        <v>-10</v>
      </c>
      <c r="AZ88" s="137">
        <f t="shared" si="26"/>
        <v>-11</v>
      </c>
      <c r="BA88" s="137">
        <f t="shared" si="26"/>
        <v>-12</v>
      </c>
    </row>
    <row r="89" spans="2:53" ht="13.8" thickBot="1" x14ac:dyDescent="0.5">
      <c r="Z89" s="16">
        <v>114</v>
      </c>
      <c r="AA89" s="186"/>
      <c r="AB89" s="132" t="s">
        <v>130</v>
      </c>
      <c r="AC89" s="126">
        <v>24670</v>
      </c>
      <c r="AD89" s="127">
        <v>20180</v>
      </c>
    </row>
    <row r="90" spans="2:53" ht="13.2" x14ac:dyDescent="0.45">
      <c r="B90" s="16" t="s">
        <v>67</v>
      </c>
      <c r="E90" s="137" t="s">
        <v>73</v>
      </c>
      <c r="F90" s="137" t="s">
        <v>74</v>
      </c>
      <c r="G90" s="137" t="s">
        <v>53</v>
      </c>
      <c r="H90" s="137" t="s">
        <v>33</v>
      </c>
      <c r="I90" s="137" t="s">
        <v>34</v>
      </c>
      <c r="J90" s="137" t="s">
        <v>35</v>
      </c>
      <c r="K90" s="137" t="s">
        <v>36</v>
      </c>
      <c r="L90" s="137" t="s">
        <v>37</v>
      </c>
      <c r="M90" s="137" t="s">
        <v>38</v>
      </c>
      <c r="N90" s="137" t="s">
        <v>39</v>
      </c>
      <c r="O90" s="137" t="s">
        <v>40</v>
      </c>
      <c r="P90" s="137" t="s">
        <v>41</v>
      </c>
      <c r="Q90" s="137" t="s">
        <v>42</v>
      </c>
      <c r="R90" s="137" t="s">
        <v>43</v>
      </c>
      <c r="S90" s="137" t="s">
        <v>44</v>
      </c>
      <c r="T90" s="133" t="s">
        <v>77</v>
      </c>
      <c r="U90" s="47" t="s">
        <v>120</v>
      </c>
    </row>
    <row r="91" spans="2:53" ht="13.8" thickBot="1" x14ac:dyDescent="0.5">
      <c r="C91" s="98" t="str">
        <f>C18</f>
        <v>基準単価１</v>
      </c>
      <c r="D91" s="34"/>
      <c r="E91" s="42"/>
      <c r="F91" s="42"/>
      <c r="G91" s="87" t="e">
        <f>VLOOKUP($G$78,$AM$21:$AP$36,3,FALSE)</f>
        <v>#N/A</v>
      </c>
      <c r="H91" s="88">
        <f t="shared" ref="H91:S91" si="27">IF(AP88&gt;0,$G91,0)</f>
        <v>0</v>
      </c>
      <c r="I91" s="88">
        <f t="shared" si="27"/>
        <v>0</v>
      </c>
      <c r="J91" s="88">
        <f t="shared" si="27"/>
        <v>0</v>
      </c>
      <c r="K91" s="88">
        <f t="shared" si="27"/>
        <v>0</v>
      </c>
      <c r="L91" s="88">
        <f t="shared" si="27"/>
        <v>0</v>
      </c>
      <c r="M91" s="88">
        <f t="shared" si="27"/>
        <v>0</v>
      </c>
      <c r="N91" s="88">
        <f t="shared" si="27"/>
        <v>0</v>
      </c>
      <c r="O91" s="88">
        <f t="shared" si="27"/>
        <v>0</v>
      </c>
      <c r="P91" s="88">
        <f t="shared" si="27"/>
        <v>0</v>
      </c>
      <c r="Q91" s="88">
        <f t="shared" si="27"/>
        <v>0</v>
      </c>
      <c r="R91" s="88">
        <f t="shared" si="27"/>
        <v>0</v>
      </c>
      <c r="S91" s="88">
        <f t="shared" si="27"/>
        <v>0</v>
      </c>
      <c r="T91" s="89">
        <f>SUM(H91:S91)</f>
        <v>0</v>
      </c>
      <c r="U91" s="168">
        <f>SUM(T91:T93,T95)</f>
        <v>0</v>
      </c>
      <c r="AM91" s="16" t="s">
        <v>206</v>
      </c>
    </row>
    <row r="92" spans="2:53" ht="13.2" x14ac:dyDescent="0.45">
      <c r="C92" s="98" t="str">
        <f>C19</f>
        <v>基準単価２</v>
      </c>
      <c r="D92" s="37"/>
      <c r="E92" s="42"/>
      <c r="F92" s="42"/>
      <c r="G92" s="87" t="e">
        <f>VLOOKUP($G$78,$AM$21:$AP$36,4,FALSE)</f>
        <v>#N/A</v>
      </c>
      <c r="H92" s="88">
        <f t="shared" ref="H92:S92" si="28">IF(AP94&gt;0,$G92,0)</f>
        <v>0</v>
      </c>
      <c r="I92" s="88">
        <f t="shared" si="28"/>
        <v>0</v>
      </c>
      <c r="J92" s="88">
        <f t="shared" si="28"/>
        <v>0</v>
      </c>
      <c r="K92" s="88">
        <f t="shared" si="28"/>
        <v>0</v>
      </c>
      <c r="L92" s="88">
        <f t="shared" si="28"/>
        <v>0</v>
      </c>
      <c r="M92" s="88">
        <f t="shared" si="28"/>
        <v>0</v>
      </c>
      <c r="N92" s="88">
        <f t="shared" si="28"/>
        <v>0</v>
      </c>
      <c r="O92" s="88">
        <f t="shared" si="28"/>
        <v>0</v>
      </c>
      <c r="P92" s="88">
        <f t="shared" si="28"/>
        <v>0</v>
      </c>
      <c r="Q92" s="88">
        <f t="shared" si="28"/>
        <v>0</v>
      </c>
      <c r="R92" s="88">
        <f t="shared" si="28"/>
        <v>0</v>
      </c>
      <c r="S92" s="88">
        <f t="shared" si="28"/>
        <v>0</v>
      </c>
      <c r="T92" s="89">
        <f>SUM(H92:S92)</f>
        <v>0</v>
      </c>
      <c r="U92" s="169"/>
      <c r="AM92" s="75" t="s">
        <v>202</v>
      </c>
      <c r="AN92" s="76" t="s">
        <v>203</v>
      </c>
      <c r="AO92" s="47" t="s">
        <v>204</v>
      </c>
      <c r="AP92" s="134" t="s">
        <v>188</v>
      </c>
      <c r="AQ92" s="137" t="s">
        <v>189</v>
      </c>
      <c r="AR92" s="137" t="s">
        <v>190</v>
      </c>
      <c r="AS92" s="137" t="s">
        <v>191</v>
      </c>
      <c r="AT92" s="137" t="s">
        <v>192</v>
      </c>
      <c r="AU92" s="137" t="s">
        <v>193</v>
      </c>
      <c r="AV92" s="137" t="s">
        <v>194</v>
      </c>
      <c r="AW92" s="137" t="s">
        <v>195</v>
      </c>
      <c r="AX92" s="137" t="s">
        <v>196</v>
      </c>
      <c r="AY92" s="137" t="s">
        <v>197</v>
      </c>
      <c r="AZ92" s="137" t="s">
        <v>198</v>
      </c>
      <c r="BA92" s="137" t="s">
        <v>199</v>
      </c>
    </row>
    <row r="93" spans="2:53" ht="13.2" x14ac:dyDescent="0.45">
      <c r="C93" s="98" t="str">
        <f>C20</f>
        <v>対象外※3</v>
      </c>
      <c r="D93" s="37"/>
      <c r="E93" s="42"/>
      <c r="F93" s="42"/>
      <c r="G93" s="35">
        <v>0</v>
      </c>
      <c r="H93" s="35">
        <v>0</v>
      </c>
      <c r="I93" s="35">
        <v>0</v>
      </c>
      <c r="J93" s="35">
        <v>0</v>
      </c>
      <c r="K93" s="35">
        <v>0</v>
      </c>
      <c r="L93" s="35">
        <v>0</v>
      </c>
      <c r="M93" s="35">
        <v>0</v>
      </c>
      <c r="N93" s="35">
        <v>0</v>
      </c>
      <c r="O93" s="35">
        <v>0</v>
      </c>
      <c r="P93" s="35">
        <v>0</v>
      </c>
      <c r="Q93" s="35">
        <v>0</v>
      </c>
      <c r="R93" s="35">
        <v>0</v>
      </c>
      <c r="S93" s="35">
        <v>0</v>
      </c>
      <c r="T93" s="31">
        <f>SUM(H93:S93)</f>
        <v>0</v>
      </c>
      <c r="U93" s="169"/>
      <c r="AM93" s="77" t="e">
        <f>VLOOKUP(E92,$AI$6:$AJ$18,2,FALSE)</f>
        <v>#N/A</v>
      </c>
      <c r="AN93" s="78" t="e">
        <f>VLOOKUP(F92,$AI$6:$AJ$18,2,FALSE)</f>
        <v>#N/A</v>
      </c>
      <c r="AO93" s="81"/>
      <c r="AP93" s="134">
        <f t="shared" ref="AP93:BA93" si="29">IF($E92=AP92,$AN93-$AM93+1,0)</f>
        <v>0</v>
      </c>
      <c r="AQ93" s="134">
        <f t="shared" si="29"/>
        <v>0</v>
      </c>
      <c r="AR93" s="134">
        <f t="shared" si="29"/>
        <v>0</v>
      </c>
      <c r="AS93" s="134">
        <f t="shared" si="29"/>
        <v>0</v>
      </c>
      <c r="AT93" s="134">
        <f t="shared" si="29"/>
        <v>0</v>
      </c>
      <c r="AU93" s="134">
        <f t="shared" si="29"/>
        <v>0</v>
      </c>
      <c r="AV93" s="134">
        <f t="shared" si="29"/>
        <v>0</v>
      </c>
      <c r="AW93" s="134">
        <f t="shared" si="29"/>
        <v>0</v>
      </c>
      <c r="AX93" s="134">
        <f t="shared" si="29"/>
        <v>0</v>
      </c>
      <c r="AY93" s="134">
        <f t="shared" si="29"/>
        <v>0</v>
      </c>
      <c r="AZ93" s="134">
        <f t="shared" si="29"/>
        <v>0</v>
      </c>
      <c r="BA93" s="134">
        <f t="shared" si="29"/>
        <v>0</v>
      </c>
    </row>
    <row r="94" spans="2:53" ht="13.8" thickBot="1" x14ac:dyDescent="0.5">
      <c r="C94" s="16" t="s">
        <v>117</v>
      </c>
      <c r="L94" s="137" t="s">
        <v>30</v>
      </c>
      <c r="M94" s="137" t="s">
        <v>50</v>
      </c>
      <c r="N94" s="137" t="s">
        <v>47</v>
      </c>
      <c r="O94" s="137" t="s">
        <v>48</v>
      </c>
      <c r="P94" s="41" t="s">
        <v>70</v>
      </c>
      <c r="Q94" s="174" t="s">
        <v>75</v>
      </c>
      <c r="R94" s="41" t="s">
        <v>76</v>
      </c>
      <c r="S94" s="175" t="s">
        <v>92</v>
      </c>
      <c r="T94" s="38" t="s">
        <v>77</v>
      </c>
      <c r="U94" s="169"/>
      <c r="AM94" s="79"/>
      <c r="AN94" s="80"/>
      <c r="AO94" s="74">
        <v>0</v>
      </c>
      <c r="AP94" s="134">
        <f>IF(AP93=0,AO94-1,AP93)</f>
        <v>-1</v>
      </c>
      <c r="AQ94" s="134">
        <f t="shared" ref="AQ94:BA94" si="30">IF(AQ93=0,AP94-1,AQ93)</f>
        <v>-2</v>
      </c>
      <c r="AR94" s="134">
        <f t="shared" si="30"/>
        <v>-3</v>
      </c>
      <c r="AS94" s="134">
        <f t="shared" si="30"/>
        <v>-4</v>
      </c>
      <c r="AT94" s="134">
        <f t="shared" si="30"/>
        <v>-5</v>
      </c>
      <c r="AU94" s="134">
        <f t="shared" si="30"/>
        <v>-6</v>
      </c>
      <c r="AV94" s="134">
        <f t="shared" si="30"/>
        <v>-7</v>
      </c>
      <c r="AW94" s="134">
        <f t="shared" si="30"/>
        <v>-8</v>
      </c>
      <c r="AX94" s="134">
        <f t="shared" si="30"/>
        <v>-9</v>
      </c>
      <c r="AY94" s="134">
        <f t="shared" si="30"/>
        <v>-10</v>
      </c>
      <c r="AZ94" s="134">
        <f t="shared" si="30"/>
        <v>-11</v>
      </c>
      <c r="BA94" s="134">
        <f t="shared" si="30"/>
        <v>-12</v>
      </c>
    </row>
    <row r="95" spans="2:53" ht="13.8" thickBot="1" x14ac:dyDescent="0.5">
      <c r="L95" s="26">
        <v>100</v>
      </c>
      <c r="M95" s="88" t="str">
        <f>IF(G78="3歳",$AG$34,"加算算定無し")</f>
        <v>加算算定無し</v>
      </c>
      <c r="N95" s="88" t="str">
        <f>$AH$34</f>
        <v>加算算定無し</v>
      </c>
      <c r="O95" s="88" t="str">
        <f>$AI$34</f>
        <v>加算算定無し</v>
      </c>
      <c r="P95" s="88">
        <f>SUM(L95:O95)</f>
        <v>100</v>
      </c>
      <c r="Q95" s="174"/>
      <c r="R95" s="91">
        <f>24-COUNTIF(H91:S91,0)-COUNTIF(H92:S92,0)</f>
        <v>0</v>
      </c>
      <c r="S95" s="175"/>
      <c r="T95" s="92">
        <f>P95*R95</f>
        <v>0</v>
      </c>
      <c r="U95" s="170"/>
    </row>
    <row r="96" spans="2:53" ht="13.2" x14ac:dyDescent="0.45">
      <c r="L96" s="48"/>
      <c r="M96" s="130"/>
      <c r="N96" s="130"/>
      <c r="O96" s="130"/>
      <c r="P96" s="130"/>
      <c r="Q96" s="50"/>
      <c r="R96" s="86" t="s">
        <v>218</v>
      </c>
      <c r="S96" s="50"/>
      <c r="T96" s="130"/>
      <c r="U96" s="131"/>
    </row>
    <row r="97" spans="2:53" ht="19.2" customHeight="1" thickBot="1" x14ac:dyDescent="0.5">
      <c r="AM97" s="16" t="s">
        <v>214</v>
      </c>
    </row>
    <row r="98" spans="2:53" ht="19.2" customHeight="1" x14ac:dyDescent="0.45">
      <c r="B98" s="16" t="s">
        <v>68</v>
      </c>
      <c r="E98" s="137" t="s">
        <v>73</v>
      </c>
      <c r="F98" s="137" t="s">
        <v>74</v>
      </c>
      <c r="G98" s="137" t="s">
        <v>53</v>
      </c>
      <c r="H98" s="137" t="s">
        <v>33</v>
      </c>
      <c r="I98" s="137" t="s">
        <v>34</v>
      </c>
      <c r="J98" s="137" t="s">
        <v>35</v>
      </c>
      <c r="K98" s="137" t="s">
        <v>36</v>
      </c>
      <c r="L98" s="137" t="s">
        <v>37</v>
      </c>
      <c r="M98" s="137" t="s">
        <v>38</v>
      </c>
      <c r="N98" s="137" t="s">
        <v>39</v>
      </c>
      <c r="O98" s="137" t="s">
        <v>40</v>
      </c>
      <c r="P98" s="137" t="s">
        <v>41</v>
      </c>
      <c r="Q98" s="137" t="s">
        <v>42</v>
      </c>
      <c r="R98" s="137" t="s">
        <v>43</v>
      </c>
      <c r="S98" s="137" t="s">
        <v>44</v>
      </c>
      <c r="T98" s="133" t="s">
        <v>77</v>
      </c>
      <c r="U98" s="47" t="s">
        <v>120</v>
      </c>
      <c r="AM98" s="75" t="s">
        <v>202</v>
      </c>
      <c r="AN98" s="76" t="s">
        <v>203</v>
      </c>
      <c r="AO98" s="47" t="s">
        <v>204</v>
      </c>
      <c r="AP98" s="26" t="s">
        <v>188</v>
      </c>
      <c r="AQ98" s="26" t="s">
        <v>189</v>
      </c>
      <c r="AR98" s="26" t="s">
        <v>190</v>
      </c>
      <c r="AS98" s="26" t="s">
        <v>191</v>
      </c>
      <c r="AT98" s="26" t="s">
        <v>192</v>
      </c>
      <c r="AU98" s="26" t="s">
        <v>193</v>
      </c>
      <c r="AV98" s="26" t="s">
        <v>194</v>
      </c>
      <c r="AW98" s="26" t="s">
        <v>195</v>
      </c>
      <c r="AX98" s="26" t="s">
        <v>196</v>
      </c>
      <c r="AY98" s="26" t="s">
        <v>197</v>
      </c>
      <c r="AZ98" s="26" t="s">
        <v>198</v>
      </c>
      <c r="BA98" s="26" t="s">
        <v>199</v>
      </c>
    </row>
    <row r="99" spans="2:53" ht="19.2" customHeight="1" x14ac:dyDescent="0.45">
      <c r="C99" s="98" t="str">
        <f>C27</f>
        <v>加算算定</v>
      </c>
      <c r="D99" s="37"/>
      <c r="E99" s="42"/>
      <c r="F99" s="42"/>
      <c r="G99" s="85">
        <v>9000</v>
      </c>
      <c r="H99" s="88">
        <f t="shared" ref="H99:S99" si="31">IF(AP100&gt;0,$G99,0)</f>
        <v>0</v>
      </c>
      <c r="I99" s="88">
        <f t="shared" si="31"/>
        <v>0</v>
      </c>
      <c r="J99" s="88">
        <f t="shared" si="31"/>
        <v>0</v>
      </c>
      <c r="K99" s="88">
        <f t="shared" si="31"/>
        <v>0</v>
      </c>
      <c r="L99" s="88">
        <f t="shared" si="31"/>
        <v>0</v>
      </c>
      <c r="M99" s="88">
        <f t="shared" si="31"/>
        <v>0</v>
      </c>
      <c r="N99" s="88">
        <f t="shared" si="31"/>
        <v>0</v>
      </c>
      <c r="O99" s="88">
        <f t="shared" si="31"/>
        <v>0</v>
      </c>
      <c r="P99" s="88">
        <f t="shared" si="31"/>
        <v>0</v>
      </c>
      <c r="Q99" s="88">
        <f t="shared" si="31"/>
        <v>0</v>
      </c>
      <c r="R99" s="88">
        <f t="shared" si="31"/>
        <v>0</v>
      </c>
      <c r="S99" s="88">
        <f t="shared" si="31"/>
        <v>0</v>
      </c>
      <c r="T99" s="97">
        <f>SUM(H99:S99)</f>
        <v>0</v>
      </c>
      <c r="U99" s="168">
        <f>SUM(T99:T100)</f>
        <v>0</v>
      </c>
      <c r="AM99" s="77" t="e">
        <f>VLOOKUP(E99,$AI$6:$AJ$18,2,FALSE)</f>
        <v>#N/A</v>
      </c>
      <c r="AN99" s="78" t="e">
        <f>VLOOKUP(F99,$AI$6:$AJ$18,2,FALSE)</f>
        <v>#N/A</v>
      </c>
      <c r="AO99" s="81"/>
      <c r="AP99" s="134">
        <f t="shared" ref="AP99:BA99" si="32">IF($E99=AP98,$AN99-$AM99+1,0)</f>
        <v>0</v>
      </c>
      <c r="AQ99" s="134">
        <f t="shared" si="32"/>
        <v>0</v>
      </c>
      <c r="AR99" s="134">
        <f t="shared" si="32"/>
        <v>0</v>
      </c>
      <c r="AS99" s="134">
        <f t="shared" si="32"/>
        <v>0</v>
      </c>
      <c r="AT99" s="134">
        <f t="shared" si="32"/>
        <v>0</v>
      </c>
      <c r="AU99" s="134">
        <f t="shared" si="32"/>
        <v>0</v>
      </c>
      <c r="AV99" s="134">
        <f t="shared" si="32"/>
        <v>0</v>
      </c>
      <c r="AW99" s="134">
        <f t="shared" si="32"/>
        <v>0</v>
      </c>
      <c r="AX99" s="134">
        <f t="shared" si="32"/>
        <v>0</v>
      </c>
      <c r="AY99" s="134">
        <f t="shared" si="32"/>
        <v>0</v>
      </c>
      <c r="AZ99" s="134">
        <f t="shared" si="32"/>
        <v>0</v>
      </c>
      <c r="BA99" s="134">
        <f t="shared" si="32"/>
        <v>0</v>
      </c>
    </row>
    <row r="100" spans="2:53" ht="19.2" customHeight="1" thickBot="1" x14ac:dyDescent="0.5">
      <c r="C100" s="98" t="str">
        <f>C28</f>
        <v>対象外※4</v>
      </c>
      <c r="D100" s="37"/>
      <c r="E100" s="42"/>
      <c r="F100" s="42"/>
      <c r="G100" s="39">
        <v>0</v>
      </c>
      <c r="H100" s="39">
        <v>0</v>
      </c>
      <c r="I100" s="39">
        <v>0</v>
      </c>
      <c r="J100" s="39">
        <v>0</v>
      </c>
      <c r="K100" s="39">
        <v>0</v>
      </c>
      <c r="L100" s="39">
        <v>0</v>
      </c>
      <c r="M100" s="39">
        <v>0</v>
      </c>
      <c r="N100" s="39">
        <v>0</v>
      </c>
      <c r="O100" s="39">
        <v>0</v>
      </c>
      <c r="P100" s="39">
        <v>0</v>
      </c>
      <c r="Q100" s="39">
        <v>0</v>
      </c>
      <c r="R100" s="39">
        <v>0</v>
      </c>
      <c r="S100" s="39">
        <v>0</v>
      </c>
      <c r="T100" s="39">
        <v>0</v>
      </c>
      <c r="U100" s="170"/>
      <c r="AM100" s="79"/>
      <c r="AN100" s="80"/>
      <c r="AO100" s="74">
        <v>0</v>
      </c>
      <c r="AP100" s="134">
        <f>IF(AP99=0,AO100-1,AP99)</f>
        <v>-1</v>
      </c>
      <c r="AQ100" s="134">
        <f t="shared" ref="AQ100:BA100" si="33">IF(AQ99=0,AP100-1,AQ99)</f>
        <v>-2</v>
      </c>
      <c r="AR100" s="134">
        <f t="shared" si="33"/>
        <v>-3</v>
      </c>
      <c r="AS100" s="134">
        <f t="shared" si="33"/>
        <v>-4</v>
      </c>
      <c r="AT100" s="134">
        <f t="shared" si="33"/>
        <v>-5</v>
      </c>
      <c r="AU100" s="134">
        <f t="shared" si="33"/>
        <v>-6</v>
      </c>
      <c r="AV100" s="134">
        <f t="shared" si="33"/>
        <v>-7</v>
      </c>
      <c r="AW100" s="134">
        <f t="shared" si="33"/>
        <v>-8</v>
      </c>
      <c r="AX100" s="134">
        <f t="shared" si="33"/>
        <v>-9</v>
      </c>
      <c r="AY100" s="134">
        <f t="shared" si="33"/>
        <v>-10</v>
      </c>
      <c r="AZ100" s="134">
        <f t="shared" si="33"/>
        <v>-11</v>
      </c>
      <c r="BA100" s="134">
        <f t="shared" si="33"/>
        <v>-12</v>
      </c>
    </row>
    <row r="101" spans="2:53" ht="19.2" customHeight="1" x14ac:dyDescent="0.45">
      <c r="C101" s="16" t="str">
        <f>C29</f>
        <v>※４　区市町村が行う運営費補助の対象であり、都補助の対象外。</v>
      </c>
    </row>
  </sheetData>
  <protectedRanges>
    <protectedRange sqref="O2 P49" name="範囲1_3_1"/>
  </protectedRanges>
  <mergeCells count="80">
    <mergeCell ref="U91:U95"/>
    <mergeCell ref="Q94:Q95"/>
    <mergeCell ref="S94:S95"/>
    <mergeCell ref="U99:U100"/>
    <mergeCell ref="C83:C87"/>
    <mergeCell ref="E83:G83"/>
    <mergeCell ref="E84:G84"/>
    <mergeCell ref="E85:G85"/>
    <mergeCell ref="E86:G86"/>
    <mergeCell ref="AA86:AA89"/>
    <mergeCell ref="E87:G87"/>
    <mergeCell ref="AA74:AA77"/>
    <mergeCell ref="AA78:AA81"/>
    <mergeCell ref="E80:G80"/>
    <mergeCell ref="E81:G81"/>
    <mergeCell ref="U81:U87"/>
    <mergeCell ref="E82:G82"/>
    <mergeCell ref="AA82:AA85"/>
    <mergeCell ref="AA70:AA73"/>
    <mergeCell ref="U72:U73"/>
    <mergeCell ref="C56:C60"/>
    <mergeCell ref="E56:G56"/>
    <mergeCell ref="E57:G57"/>
    <mergeCell ref="E58:G58"/>
    <mergeCell ref="AA58:AA61"/>
    <mergeCell ref="E59:G59"/>
    <mergeCell ref="E60:G60"/>
    <mergeCell ref="AA62:AA65"/>
    <mergeCell ref="U64:U68"/>
    <mergeCell ref="AA66:AA69"/>
    <mergeCell ref="Q67:Q68"/>
    <mergeCell ref="S67:S68"/>
    <mergeCell ref="U49:U50"/>
    <mergeCell ref="E53:G53"/>
    <mergeCell ref="E54:G54"/>
    <mergeCell ref="U54:U60"/>
    <mergeCell ref="AA54:AA57"/>
    <mergeCell ref="E55:G55"/>
    <mergeCell ref="Q49:R49"/>
    <mergeCell ref="E40:G40"/>
    <mergeCell ref="F49:G49"/>
    <mergeCell ref="H49:J49"/>
    <mergeCell ref="K49:L49"/>
    <mergeCell ref="M49:P49"/>
    <mergeCell ref="O34:Q34"/>
    <mergeCell ref="AB34:AB37"/>
    <mergeCell ref="C35:F35"/>
    <mergeCell ref="T35:U35"/>
    <mergeCell ref="C36:F36"/>
    <mergeCell ref="C37:F37"/>
    <mergeCell ref="C32:F32"/>
    <mergeCell ref="C33:F33"/>
    <mergeCell ref="G33:G39"/>
    <mergeCell ref="J33:J39"/>
    <mergeCell ref="K33:K39"/>
    <mergeCell ref="C34:F34"/>
    <mergeCell ref="C38:F38"/>
    <mergeCell ref="C39:F39"/>
    <mergeCell ref="H31:I31"/>
    <mergeCell ref="U4:U5"/>
    <mergeCell ref="E7:G7"/>
    <mergeCell ref="E8:G8"/>
    <mergeCell ref="U8:U14"/>
    <mergeCell ref="E9:G9"/>
    <mergeCell ref="E14:G14"/>
    <mergeCell ref="U18:U23"/>
    <mergeCell ref="Q22:Q23"/>
    <mergeCell ref="S22:S23"/>
    <mergeCell ref="U27:U28"/>
    <mergeCell ref="C10:C14"/>
    <mergeCell ref="E10:G10"/>
    <mergeCell ref="E11:G11"/>
    <mergeCell ref="E12:G12"/>
    <mergeCell ref="E13:G13"/>
    <mergeCell ref="R1:S1"/>
    <mergeCell ref="E2:F2"/>
    <mergeCell ref="G2:I2"/>
    <mergeCell ref="J2:K2"/>
    <mergeCell ref="L2:O2"/>
    <mergeCell ref="P2:Q2"/>
  </mergeCells>
  <phoneticPr fontId="3"/>
  <dataValidations count="4">
    <dataValidation type="list" allowBlank="1" showInputMessage="1" showErrorMessage="1" sqref="R1:S1">
      <formula1>$AA$8:$AA$9</formula1>
    </dataValidation>
    <dataValidation type="list" allowBlank="1" showInputMessage="1" showErrorMessage="1" sqref="H3 L3 J3">
      <formula1>$AE$8:$AE$9</formula1>
    </dataValidation>
    <dataValidation type="list" allowBlank="1" showInputMessage="1" showErrorMessage="1" sqref="E18:F20 E27:F28 E64:F66 E91:F93 E72:F73 E99:F100">
      <formula1>$AI$6:$AI$19</formula1>
    </dataValidation>
    <dataValidation type="list" allowBlank="1" showInputMessage="1" showErrorMessage="1" sqref="F3 G50 G78">
      <formula1>$AM$22:$AM$37</formula1>
    </dataValidation>
  </dataValidations>
  <pageMargins left="0.7" right="0.7" top="0.75" bottom="0.75" header="0.3" footer="0.3"/>
  <pageSetup paperSize="8" scale="80" fitToHeight="2" orientation="landscape" r:id="rId1"/>
  <rowBreaks count="1" manualBreakCount="1">
    <brk id="43"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view="pageBreakPreview" zoomScale="85" zoomScaleNormal="85" zoomScaleSheetLayoutView="85" workbookViewId="0">
      <selection activeCell="M14" sqref="M14"/>
    </sheetView>
  </sheetViews>
  <sheetFormatPr defaultRowHeight="18" x14ac:dyDescent="0.45"/>
  <cols>
    <col min="1" max="1" width="3.09765625" customWidth="1"/>
    <col min="2" max="2" width="16.59765625" customWidth="1"/>
    <col min="3" max="3" width="18.59765625" customWidth="1"/>
    <col min="4" max="4" width="27.59765625" customWidth="1"/>
    <col min="5" max="5" width="3.09765625" customWidth="1"/>
  </cols>
  <sheetData>
    <row r="1" spans="2:4" ht="21" customHeight="1" x14ac:dyDescent="0.45"/>
    <row r="2" spans="2:4" ht="21" customHeight="1" x14ac:dyDescent="0.45">
      <c r="B2" s="193" t="s">
        <v>235</v>
      </c>
      <c r="C2" s="193"/>
      <c r="D2" s="193"/>
    </row>
    <row r="3" spans="2:4" ht="21" customHeight="1" x14ac:dyDescent="0.45"/>
    <row r="4" spans="2:4" ht="21" customHeight="1" x14ac:dyDescent="0.2">
      <c r="B4" s="6" t="s">
        <v>24</v>
      </c>
      <c r="C4" s="7"/>
      <c r="D4" s="7"/>
    </row>
    <row r="5" spans="2:4" ht="21" customHeight="1" x14ac:dyDescent="0.45">
      <c r="B5" s="8" t="s">
        <v>1</v>
      </c>
      <c r="C5" s="9" t="s">
        <v>27</v>
      </c>
      <c r="D5" s="8" t="s">
        <v>25</v>
      </c>
    </row>
    <row r="6" spans="2:4" ht="21" customHeight="1" x14ac:dyDescent="0.45">
      <c r="B6" s="11" t="s">
        <v>28</v>
      </c>
      <c r="C6" s="10"/>
      <c r="D6" s="10"/>
    </row>
    <row r="7" spans="2:4" ht="21" customHeight="1" x14ac:dyDescent="0.45">
      <c r="B7" s="11"/>
      <c r="C7" s="10"/>
      <c r="D7" s="10"/>
    </row>
    <row r="8" spans="2:4" ht="21" customHeight="1" x14ac:dyDescent="0.45">
      <c r="B8" s="11"/>
      <c r="C8" s="10"/>
      <c r="D8" s="10"/>
    </row>
    <row r="9" spans="2:4" ht="21" customHeight="1" x14ac:dyDescent="0.45"/>
    <row r="10" spans="2:4" ht="21" customHeight="1" x14ac:dyDescent="0.45"/>
    <row r="11" spans="2:4" ht="21" customHeight="1" x14ac:dyDescent="0.2">
      <c r="B11" s="6" t="s">
        <v>26</v>
      </c>
      <c r="C11" s="7"/>
      <c r="D11" s="7"/>
    </row>
    <row r="12" spans="2:4" ht="21" customHeight="1" x14ac:dyDescent="0.45">
      <c r="B12" s="8" t="s">
        <v>1</v>
      </c>
      <c r="C12" s="9" t="s">
        <v>27</v>
      </c>
      <c r="D12" s="8" t="s">
        <v>25</v>
      </c>
    </row>
    <row r="13" spans="2:4" ht="21" customHeight="1" x14ac:dyDescent="0.45">
      <c r="B13" s="11" t="s">
        <v>2</v>
      </c>
      <c r="C13" s="10"/>
      <c r="D13" s="10"/>
    </row>
    <row r="14" spans="2:4" ht="21" customHeight="1" x14ac:dyDescent="0.45">
      <c r="B14" s="11"/>
      <c r="C14" s="10"/>
      <c r="D14" s="10"/>
    </row>
    <row r="15" spans="2:4" ht="21" customHeight="1" x14ac:dyDescent="0.45">
      <c r="B15" s="11"/>
      <c r="C15" s="10"/>
      <c r="D15" s="10"/>
    </row>
    <row r="16" spans="2:4" ht="21" customHeight="1" x14ac:dyDescent="0.45"/>
    <row r="17" spans="2:4" ht="21" customHeight="1" x14ac:dyDescent="0.2">
      <c r="B17" s="7" t="s">
        <v>29</v>
      </c>
      <c r="C17" s="7"/>
      <c r="D17" s="7"/>
    </row>
    <row r="18" spans="2:4" ht="21" customHeight="1" x14ac:dyDescent="0.45"/>
    <row r="19" spans="2:4" ht="21" customHeight="1" x14ac:dyDescent="0.2">
      <c r="B19" s="7"/>
    </row>
    <row r="20" spans="2:4" ht="21" customHeight="1" x14ac:dyDescent="0.45">
      <c r="C20" t="s">
        <v>14</v>
      </c>
    </row>
    <row r="21" spans="2:4" ht="21" customHeight="1" x14ac:dyDescent="0.45">
      <c r="C21" t="s">
        <v>15</v>
      </c>
    </row>
    <row r="22" spans="2:4" ht="21" customHeight="1" x14ac:dyDescent="0.2">
      <c r="B22" s="7"/>
      <c r="C22" t="s">
        <v>16</v>
      </c>
    </row>
    <row r="23" spans="2:4" ht="21" customHeight="1" x14ac:dyDescent="0.45">
      <c r="C23" t="s">
        <v>17</v>
      </c>
    </row>
    <row r="24" spans="2:4" ht="21" customHeight="1" x14ac:dyDescent="0.45"/>
    <row r="25" spans="2:4" ht="21" customHeight="1" x14ac:dyDescent="0.45"/>
    <row r="26" spans="2:4" ht="21" customHeight="1" x14ac:dyDescent="0.45"/>
    <row r="27" spans="2:4" ht="21" customHeight="1" x14ac:dyDescent="0.45"/>
    <row r="28" spans="2:4" ht="21" customHeight="1" x14ac:dyDescent="0.45"/>
    <row r="29" spans="2:4" ht="21" customHeight="1" x14ac:dyDescent="0.45"/>
    <row r="30" spans="2:4" ht="21" customHeight="1" x14ac:dyDescent="0.45"/>
  </sheetData>
  <mergeCells count="1">
    <mergeCell ref="B2:D2"/>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view="pageBreakPreview" zoomScale="85" zoomScaleNormal="100" zoomScaleSheetLayoutView="85" workbookViewId="0">
      <selection activeCell="M14" sqref="M14"/>
    </sheetView>
  </sheetViews>
  <sheetFormatPr defaultColWidth="19.5" defaultRowHeight="18" x14ac:dyDescent="0.45"/>
  <cols>
    <col min="1" max="1" width="1.69921875" customWidth="1"/>
    <col min="2" max="3" width="12.5" customWidth="1"/>
    <col min="4" max="4" width="10.296875" customWidth="1"/>
    <col min="5" max="5" width="16.19921875" customWidth="1"/>
    <col min="6" max="6" width="11" customWidth="1"/>
    <col min="7" max="7" width="12.5" customWidth="1"/>
    <col min="8" max="8" width="1.296875" customWidth="1"/>
  </cols>
  <sheetData>
    <row r="1" spans="2:7" ht="25.2" customHeight="1" x14ac:dyDescent="0.45">
      <c r="B1" s="143" t="s">
        <v>229</v>
      </c>
      <c r="C1" s="143"/>
      <c r="D1" s="143"/>
    </row>
    <row r="2" spans="2:7" ht="25.2" customHeight="1" x14ac:dyDescent="0.45">
      <c r="B2" s="1"/>
    </row>
    <row r="3" spans="2:7" ht="25.2" customHeight="1" x14ac:dyDescent="0.45">
      <c r="G3" s="2" t="s">
        <v>3</v>
      </c>
    </row>
    <row r="4" spans="2:7" ht="25.2" customHeight="1" x14ac:dyDescent="0.45">
      <c r="G4" s="2" t="s">
        <v>4</v>
      </c>
    </row>
    <row r="5" spans="2:7" ht="25.2" customHeight="1" x14ac:dyDescent="0.45">
      <c r="B5" s="1"/>
    </row>
    <row r="6" spans="2:7" ht="25.2" customHeight="1" x14ac:dyDescent="0.45">
      <c r="B6" s="138" t="s">
        <v>5</v>
      </c>
      <c r="C6" s="138"/>
    </row>
    <row r="7" spans="2:7" ht="25.2" customHeight="1" x14ac:dyDescent="0.45">
      <c r="B7" s="1"/>
      <c r="E7" t="s">
        <v>14</v>
      </c>
    </row>
    <row r="8" spans="2:7" ht="25.2" customHeight="1" x14ac:dyDescent="0.45">
      <c r="B8" s="1"/>
      <c r="E8" t="s">
        <v>15</v>
      </c>
    </row>
    <row r="9" spans="2:7" ht="25.2" customHeight="1" x14ac:dyDescent="0.45">
      <c r="B9" s="1"/>
      <c r="E9" t="s">
        <v>16</v>
      </c>
    </row>
    <row r="10" spans="2:7" ht="25.2" customHeight="1" x14ac:dyDescent="0.45">
      <c r="B10" s="1"/>
      <c r="E10" t="s">
        <v>17</v>
      </c>
    </row>
    <row r="11" spans="2:7" ht="25.2" customHeight="1" x14ac:dyDescent="0.45">
      <c r="B11" s="1"/>
    </row>
    <row r="12" spans="2:7" ht="25.2" customHeight="1" x14ac:dyDescent="0.45">
      <c r="B12" s="142" t="s">
        <v>236</v>
      </c>
      <c r="C12" s="142"/>
      <c r="D12" s="142"/>
      <c r="E12" s="142"/>
      <c r="F12" s="142"/>
      <c r="G12" s="142"/>
    </row>
    <row r="13" spans="2:7" ht="25.2" customHeight="1" x14ac:dyDescent="0.45">
      <c r="B13" s="1"/>
    </row>
    <row r="14" spans="2:7" ht="25.2" customHeight="1" x14ac:dyDescent="0.45">
      <c r="B14" s="1"/>
    </row>
    <row r="15" spans="2:7" ht="25.2" customHeight="1" x14ac:dyDescent="0.45">
      <c r="B15" s="143" t="s">
        <v>20</v>
      </c>
      <c r="C15" s="143"/>
      <c r="D15" s="143"/>
      <c r="E15" s="143"/>
      <c r="F15" s="143"/>
      <c r="G15" s="143"/>
    </row>
    <row r="16" spans="2:7" ht="25.2" customHeight="1" x14ac:dyDescent="0.45">
      <c r="B16" s="1"/>
    </row>
    <row r="17" spans="2:7" ht="25.2" customHeight="1" x14ac:dyDescent="0.45">
      <c r="B17" s="1"/>
    </row>
    <row r="18" spans="2:7" ht="25.2" customHeight="1" x14ac:dyDescent="0.45">
      <c r="B18" s="141" t="s">
        <v>23</v>
      </c>
      <c r="C18" s="141"/>
      <c r="D18" s="141"/>
    </row>
    <row r="19" spans="2:7" ht="25.2" customHeight="1" x14ac:dyDescent="0.45">
      <c r="B19" s="4"/>
      <c r="C19" s="5"/>
      <c r="D19" s="3" t="s">
        <v>11</v>
      </c>
      <c r="F19" s="3" t="s">
        <v>12</v>
      </c>
    </row>
    <row r="20" spans="2:7" ht="25.2" customHeight="1" x14ac:dyDescent="0.45">
      <c r="B20" s="141" t="s">
        <v>7</v>
      </c>
      <c r="C20" s="141"/>
    </row>
    <row r="21" spans="2:7" ht="25.2" customHeight="1" x14ac:dyDescent="0.45">
      <c r="B21" s="141" t="s">
        <v>151</v>
      </c>
      <c r="C21" s="141"/>
      <c r="D21" s="141"/>
      <c r="E21" s="141"/>
      <c r="F21" s="141"/>
      <c r="G21" s="141"/>
    </row>
    <row r="22" spans="2:7" ht="25.2" customHeight="1" x14ac:dyDescent="0.45">
      <c r="B22" s="141" t="s">
        <v>62</v>
      </c>
      <c r="C22" s="141"/>
      <c r="D22" s="141"/>
      <c r="E22" s="141"/>
      <c r="F22" s="141"/>
      <c r="G22" s="141"/>
    </row>
    <row r="23" spans="2:7" ht="25.2" customHeight="1" x14ac:dyDescent="0.45">
      <c r="B23" s="143"/>
      <c r="C23" s="143"/>
      <c r="D23" s="143"/>
      <c r="E23" s="143"/>
      <c r="F23" s="143"/>
      <c r="G23" s="143"/>
    </row>
    <row r="24" spans="2:7" ht="25.2" customHeight="1" x14ac:dyDescent="0.45">
      <c r="B24" s="1"/>
    </row>
    <row r="25" spans="2:7" ht="25.2" customHeight="1" x14ac:dyDescent="0.45">
      <c r="D25" s="140" t="s">
        <v>10</v>
      </c>
      <c r="E25" s="139" t="s">
        <v>8</v>
      </c>
      <c r="F25" s="139"/>
      <c r="G25" s="139"/>
    </row>
    <row r="26" spans="2:7" ht="25.2" customHeight="1" x14ac:dyDescent="0.45">
      <c r="D26" s="140"/>
      <c r="E26" s="139" t="s">
        <v>9</v>
      </c>
      <c r="F26" s="139"/>
      <c r="G26" s="139"/>
    </row>
    <row r="27" spans="2:7" ht="25.2" customHeight="1" x14ac:dyDescent="0.45"/>
  </sheetData>
  <mergeCells count="12">
    <mergeCell ref="B1:D1"/>
    <mergeCell ref="D25:D26"/>
    <mergeCell ref="E25:G25"/>
    <mergeCell ref="E26:G26"/>
    <mergeCell ref="B22:G22"/>
    <mergeCell ref="B23:G23"/>
    <mergeCell ref="B21:G21"/>
    <mergeCell ref="B6:C6"/>
    <mergeCell ref="B12:G12"/>
    <mergeCell ref="B15:G15"/>
    <mergeCell ref="B18:D18"/>
    <mergeCell ref="B20:C20"/>
  </mergeCells>
  <phoneticPr fontId="3"/>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1"/>
  <sheetViews>
    <sheetView showGridLines="0" tabSelected="1" view="pageBreakPreview" zoomScale="70" zoomScaleNormal="70" zoomScaleSheetLayoutView="70" workbookViewId="0">
      <selection activeCell="X14" sqref="X14"/>
    </sheetView>
  </sheetViews>
  <sheetFormatPr defaultRowHeight="19.2" customHeight="1" x14ac:dyDescent="0.45"/>
  <cols>
    <col min="1" max="1" width="7.19921875" style="16" customWidth="1"/>
    <col min="2" max="2" width="2.19921875" style="16" customWidth="1"/>
    <col min="3" max="3" width="4" style="16" customWidth="1"/>
    <col min="4" max="4" width="12" style="16" customWidth="1"/>
    <col min="5" max="19" width="10.09765625" style="16" customWidth="1"/>
    <col min="20" max="20" width="12" style="16" customWidth="1"/>
    <col min="21" max="22" width="13" style="16" customWidth="1"/>
    <col min="23" max="23" width="1.8984375" style="16" customWidth="1"/>
    <col min="24" max="54" width="11.3984375" style="16" customWidth="1"/>
    <col min="55" max="16384" width="8.796875" style="16"/>
  </cols>
  <sheetData>
    <row r="1" spans="2:53" ht="28.8" customHeight="1" thickBot="1" x14ac:dyDescent="0.5">
      <c r="D1" s="14"/>
      <c r="E1" s="15"/>
      <c r="F1" s="15"/>
      <c r="G1" s="100" t="str">
        <f>"受入事業補助金　"&amp;IF(AC8=1,"所要額計算書","精算額計算書")</f>
        <v>受入事業補助金　精算額計算書</v>
      </c>
      <c r="H1" s="15"/>
      <c r="J1" s="15"/>
      <c r="K1" s="15"/>
      <c r="L1" s="73" t="str">
        <f>IF(AA2=1,AB2,"")&amp;IF(AA3=2,AB3,"")&amp;IF(AA4=4,"",AB4)</f>
        <v>3歳児配置加算対象外算定。定員か児童年齢が入力されていません。</v>
      </c>
      <c r="M1" s="15"/>
      <c r="N1" s="15"/>
      <c r="O1" s="15"/>
      <c r="P1" s="15"/>
      <c r="Q1" s="15"/>
      <c r="R1" s="144" t="s">
        <v>226</v>
      </c>
      <c r="S1" s="145"/>
      <c r="T1" s="64" t="s">
        <v>158</v>
      </c>
      <c r="U1" s="64"/>
      <c r="AA1" s="16" t="s">
        <v>207</v>
      </c>
    </row>
    <row r="2" spans="2:53" ht="19.2" customHeight="1" thickBot="1" x14ac:dyDescent="0.5">
      <c r="C2" s="13"/>
      <c r="D2" s="14"/>
      <c r="E2" s="146" t="s">
        <v>21</v>
      </c>
      <c r="F2" s="147"/>
      <c r="G2" s="148"/>
      <c r="H2" s="149"/>
      <c r="I2" s="150"/>
      <c r="J2" s="151" t="s">
        <v>22</v>
      </c>
      <c r="K2" s="152"/>
      <c r="L2" s="147"/>
      <c r="M2" s="147"/>
      <c r="N2" s="147"/>
      <c r="O2" s="153"/>
      <c r="P2" s="151" t="s">
        <v>0</v>
      </c>
      <c r="Q2" s="154"/>
      <c r="R2" s="66"/>
      <c r="T2" s="13" t="s">
        <v>51</v>
      </c>
      <c r="AA2" s="26">
        <f>IF(H3="〇","",1)</f>
        <v>1</v>
      </c>
      <c r="AB2" s="84" t="s">
        <v>200</v>
      </c>
      <c r="AC2" s="34"/>
      <c r="AD2" s="34"/>
      <c r="AE2" s="37"/>
      <c r="AM2" s="16" t="s">
        <v>205</v>
      </c>
    </row>
    <row r="3" spans="2:53" ht="26.4" customHeight="1" thickBot="1" x14ac:dyDescent="0.5">
      <c r="E3" s="18" t="s">
        <v>78</v>
      </c>
      <c r="F3" s="19"/>
      <c r="G3" s="20" t="s">
        <v>179</v>
      </c>
      <c r="H3" s="19"/>
      <c r="I3" s="21" t="s">
        <v>180</v>
      </c>
      <c r="J3" s="19"/>
      <c r="K3" s="20" t="s">
        <v>181</v>
      </c>
      <c r="L3" s="19"/>
      <c r="M3" s="22" t="s">
        <v>102</v>
      </c>
      <c r="N3" s="23"/>
      <c r="O3" s="101" t="s">
        <v>121</v>
      </c>
      <c r="P3" s="24"/>
      <c r="Q3" s="24"/>
      <c r="R3" s="24"/>
      <c r="S3" s="25"/>
      <c r="T3" s="16" t="s">
        <v>219</v>
      </c>
      <c r="AA3" s="26">
        <f>IF(J3="〇",1)+IF(L3="〇",1)</f>
        <v>0</v>
      </c>
      <c r="AB3" s="84" t="s">
        <v>186</v>
      </c>
      <c r="AC3" s="34"/>
      <c r="AD3" s="34"/>
      <c r="AE3" s="37"/>
      <c r="AM3" s="75" t="s">
        <v>202</v>
      </c>
      <c r="AN3" s="76" t="s">
        <v>203</v>
      </c>
      <c r="AO3" s="47" t="s">
        <v>204</v>
      </c>
      <c r="AP3" s="134" t="s">
        <v>188</v>
      </c>
      <c r="AQ3" s="137" t="s">
        <v>189</v>
      </c>
      <c r="AR3" s="137" t="s">
        <v>190</v>
      </c>
      <c r="AS3" s="137" t="s">
        <v>191</v>
      </c>
      <c r="AT3" s="137" t="s">
        <v>192</v>
      </c>
      <c r="AU3" s="137" t="s">
        <v>193</v>
      </c>
      <c r="AV3" s="137" t="s">
        <v>194</v>
      </c>
      <c r="AW3" s="137" t="s">
        <v>195</v>
      </c>
      <c r="AX3" s="137" t="s">
        <v>196</v>
      </c>
      <c r="AY3" s="137" t="s">
        <v>197</v>
      </c>
      <c r="AZ3" s="137" t="s">
        <v>198</v>
      </c>
      <c r="BA3" s="137" t="s">
        <v>199</v>
      </c>
    </row>
    <row r="4" spans="2:53" ht="19.2" customHeight="1" x14ac:dyDescent="0.45">
      <c r="T4" s="46" t="s">
        <v>101</v>
      </c>
      <c r="U4" s="160">
        <v>0</v>
      </c>
      <c r="AA4" s="26">
        <f>IF(F3="",0,2)+IF(N3="",0,2)</f>
        <v>0</v>
      </c>
      <c r="AB4" s="84" t="s">
        <v>187</v>
      </c>
      <c r="AC4" s="34"/>
      <c r="AD4" s="34"/>
      <c r="AE4" s="37"/>
      <c r="AM4" s="77" t="e">
        <f>VLOOKUP(E18,$AI$6:$AJ$18,2,FALSE)</f>
        <v>#N/A</v>
      </c>
      <c r="AN4" s="78" t="e">
        <f>VLOOKUP(F18,$AI$6:$AJ$18,2,FALSE)</f>
        <v>#N/A</v>
      </c>
      <c r="AO4" s="81"/>
      <c r="AP4" s="134">
        <f>IF($E18=AP3,$AN4-$AM4+1,0)</f>
        <v>0</v>
      </c>
      <c r="AQ4" s="134">
        <f t="shared" ref="AQ4:BA4" si="0">IF($E18=AQ3,$AN4-$AM4+1,0)</f>
        <v>0</v>
      </c>
      <c r="AR4" s="134">
        <f t="shared" si="0"/>
        <v>0</v>
      </c>
      <c r="AS4" s="134">
        <f t="shared" si="0"/>
        <v>0</v>
      </c>
      <c r="AT4" s="134">
        <f t="shared" si="0"/>
        <v>0</v>
      </c>
      <c r="AU4" s="134">
        <f t="shared" si="0"/>
        <v>0</v>
      </c>
      <c r="AV4" s="134">
        <f t="shared" si="0"/>
        <v>0</v>
      </c>
      <c r="AW4" s="134">
        <f t="shared" si="0"/>
        <v>0</v>
      </c>
      <c r="AX4" s="134">
        <f t="shared" si="0"/>
        <v>0</v>
      </c>
      <c r="AY4" s="134">
        <f t="shared" si="0"/>
        <v>0</v>
      </c>
      <c r="AZ4" s="134">
        <f t="shared" si="0"/>
        <v>0</v>
      </c>
      <c r="BA4" s="134">
        <f t="shared" si="0"/>
        <v>0</v>
      </c>
    </row>
    <row r="5" spans="2:53" ht="19.2" customHeight="1" thickBot="1" x14ac:dyDescent="0.5">
      <c r="B5" s="16" t="s">
        <v>66</v>
      </c>
      <c r="T5" s="16" t="s">
        <v>120</v>
      </c>
      <c r="U5" s="161"/>
      <c r="AI5" s="16" t="s">
        <v>211</v>
      </c>
      <c r="AM5" s="79"/>
      <c r="AN5" s="80"/>
      <c r="AO5" s="74">
        <v>0</v>
      </c>
      <c r="AP5" s="134">
        <f>IF(AP4=0,AO5-1,AP4)</f>
        <v>-1</v>
      </c>
      <c r="AQ5" s="137">
        <f>IF(AQ4=0,AP5-1,AQ4)</f>
        <v>-2</v>
      </c>
      <c r="AR5" s="137">
        <f t="shared" ref="AR5:BA5" si="1">IF(AR4=0,AQ5-1,AR4)</f>
        <v>-3</v>
      </c>
      <c r="AS5" s="137">
        <f t="shared" si="1"/>
        <v>-4</v>
      </c>
      <c r="AT5" s="137">
        <f t="shared" si="1"/>
        <v>-5</v>
      </c>
      <c r="AU5" s="137">
        <f t="shared" si="1"/>
        <v>-6</v>
      </c>
      <c r="AV5" s="137">
        <f t="shared" si="1"/>
        <v>-7</v>
      </c>
      <c r="AW5" s="137">
        <f t="shared" si="1"/>
        <v>-8</v>
      </c>
      <c r="AX5" s="137">
        <f t="shared" si="1"/>
        <v>-9</v>
      </c>
      <c r="AY5" s="137">
        <f t="shared" si="1"/>
        <v>-10</v>
      </c>
      <c r="AZ5" s="137">
        <f t="shared" si="1"/>
        <v>-11</v>
      </c>
      <c r="BA5" s="137">
        <f t="shared" si="1"/>
        <v>-12</v>
      </c>
    </row>
    <row r="6" spans="2:53" ht="19.2" customHeight="1" thickBot="1" x14ac:dyDescent="0.5">
      <c r="B6" s="16" t="s">
        <v>93</v>
      </c>
      <c r="AI6" s="137" t="s">
        <v>188</v>
      </c>
      <c r="AJ6" s="137">
        <v>4</v>
      </c>
    </row>
    <row r="7" spans="2:53" ht="19.2" customHeight="1" thickBot="1" x14ac:dyDescent="0.5">
      <c r="D7" s="26"/>
      <c r="E7" s="162" t="s">
        <v>79</v>
      </c>
      <c r="F7" s="163"/>
      <c r="G7" s="164"/>
      <c r="H7" s="137" t="s">
        <v>33</v>
      </c>
      <c r="I7" s="137" t="s">
        <v>34</v>
      </c>
      <c r="J7" s="137" t="s">
        <v>35</v>
      </c>
      <c r="K7" s="137" t="s">
        <v>36</v>
      </c>
      <c r="L7" s="137" t="s">
        <v>37</v>
      </c>
      <c r="M7" s="137" t="s">
        <v>38</v>
      </c>
      <c r="N7" s="137" t="s">
        <v>39</v>
      </c>
      <c r="O7" s="137" t="s">
        <v>40</v>
      </c>
      <c r="P7" s="137" t="s">
        <v>41</v>
      </c>
      <c r="Q7" s="137" t="s">
        <v>42</v>
      </c>
      <c r="R7" s="137" t="s">
        <v>43</v>
      </c>
      <c r="S7" s="133" t="s">
        <v>44</v>
      </c>
      <c r="T7" s="133" t="s">
        <v>77</v>
      </c>
      <c r="U7" s="47" t="s">
        <v>120</v>
      </c>
      <c r="AA7" s="16" t="s">
        <v>209</v>
      </c>
      <c r="AE7" s="16" t="s">
        <v>210</v>
      </c>
      <c r="AI7" s="137" t="s">
        <v>189</v>
      </c>
      <c r="AJ7" s="137">
        <v>5</v>
      </c>
    </row>
    <row r="8" spans="2:53" ht="26.4" customHeight="1" thickBot="1" x14ac:dyDescent="0.5">
      <c r="C8" s="27" t="s">
        <v>222</v>
      </c>
      <c r="D8" s="28"/>
      <c r="E8" s="165" t="s">
        <v>104</v>
      </c>
      <c r="F8" s="166"/>
      <c r="G8" s="167"/>
      <c r="H8" s="29"/>
      <c r="I8" s="30"/>
      <c r="J8" s="30"/>
      <c r="K8" s="30"/>
      <c r="L8" s="30"/>
      <c r="M8" s="30"/>
      <c r="N8" s="30"/>
      <c r="O8" s="30"/>
      <c r="P8" s="30"/>
      <c r="Q8" s="30"/>
      <c r="R8" s="30"/>
      <c r="S8" s="30"/>
      <c r="T8" s="89">
        <f>SUM(H8:S8)</f>
        <v>0</v>
      </c>
      <c r="U8" s="168">
        <f>T8+T9</f>
        <v>0</v>
      </c>
      <c r="AA8" s="26" t="s">
        <v>159</v>
      </c>
      <c r="AB8" s="16" t="s">
        <v>208</v>
      </c>
      <c r="AC8" s="63" t="b">
        <f>IF(R1="第1号様式",1)</f>
        <v>0</v>
      </c>
      <c r="AE8" s="71" t="s">
        <v>105</v>
      </c>
      <c r="AF8" s="16" t="s">
        <v>182</v>
      </c>
      <c r="AI8" s="137" t="s">
        <v>190</v>
      </c>
      <c r="AJ8" s="137">
        <v>6</v>
      </c>
      <c r="AM8" s="16" t="s">
        <v>206</v>
      </c>
    </row>
    <row r="9" spans="2:53" ht="16.8" thickBot="1" x14ac:dyDescent="0.5">
      <c r="C9" s="102" t="s">
        <v>221</v>
      </c>
      <c r="D9" s="32"/>
      <c r="E9" s="171" t="s">
        <v>90</v>
      </c>
      <c r="F9" s="172"/>
      <c r="G9" s="173"/>
      <c r="H9" s="90">
        <f>SUM(H10:H14)</f>
        <v>0</v>
      </c>
      <c r="I9" s="90">
        <f t="shared" ref="I9:S9" si="2">SUM(I10:I14)</f>
        <v>0</v>
      </c>
      <c r="J9" s="90">
        <f t="shared" si="2"/>
        <v>0</v>
      </c>
      <c r="K9" s="90">
        <f t="shared" si="2"/>
        <v>0</v>
      </c>
      <c r="L9" s="90">
        <f t="shared" si="2"/>
        <v>0</v>
      </c>
      <c r="M9" s="90">
        <f t="shared" si="2"/>
        <v>0</v>
      </c>
      <c r="N9" s="90">
        <f t="shared" si="2"/>
        <v>0</v>
      </c>
      <c r="O9" s="90">
        <f t="shared" si="2"/>
        <v>0</v>
      </c>
      <c r="P9" s="90">
        <f t="shared" si="2"/>
        <v>0</v>
      </c>
      <c r="Q9" s="90">
        <f t="shared" si="2"/>
        <v>0</v>
      </c>
      <c r="R9" s="90">
        <f t="shared" si="2"/>
        <v>0</v>
      </c>
      <c r="S9" s="90">
        <f t="shared" si="2"/>
        <v>0</v>
      </c>
      <c r="T9" s="89">
        <f>SUM(H9:S9)</f>
        <v>0</v>
      </c>
      <c r="U9" s="169"/>
      <c r="AA9" s="26" t="s">
        <v>13</v>
      </c>
      <c r="AE9" s="135" t="s">
        <v>75</v>
      </c>
      <c r="AI9" s="137" t="s">
        <v>191</v>
      </c>
      <c r="AJ9" s="137">
        <v>7</v>
      </c>
      <c r="AM9" s="75" t="s">
        <v>202</v>
      </c>
      <c r="AN9" s="76" t="s">
        <v>203</v>
      </c>
      <c r="AO9" s="47" t="s">
        <v>204</v>
      </c>
      <c r="AP9" s="134" t="s">
        <v>188</v>
      </c>
      <c r="AQ9" s="137" t="s">
        <v>189</v>
      </c>
      <c r="AR9" s="137" t="s">
        <v>190</v>
      </c>
      <c r="AS9" s="137" t="s">
        <v>191</v>
      </c>
      <c r="AT9" s="137" t="s">
        <v>192</v>
      </c>
      <c r="AU9" s="137" t="s">
        <v>193</v>
      </c>
      <c r="AV9" s="137" t="s">
        <v>194</v>
      </c>
      <c r="AW9" s="137" t="s">
        <v>195</v>
      </c>
      <c r="AX9" s="137" t="s">
        <v>196</v>
      </c>
      <c r="AY9" s="137" t="s">
        <v>197</v>
      </c>
      <c r="AZ9" s="137" t="s">
        <v>198</v>
      </c>
      <c r="BA9" s="137" t="s">
        <v>199</v>
      </c>
    </row>
    <row r="10" spans="2:53" ht="19.2" customHeight="1" x14ac:dyDescent="0.45">
      <c r="C10" s="155" t="s">
        <v>72</v>
      </c>
      <c r="D10" s="26" t="s">
        <v>83</v>
      </c>
      <c r="E10" s="156"/>
      <c r="F10" s="157"/>
      <c r="G10" s="158"/>
      <c r="H10" s="29"/>
      <c r="I10" s="30"/>
      <c r="J10" s="30"/>
      <c r="K10" s="30"/>
      <c r="L10" s="30"/>
      <c r="M10" s="30"/>
      <c r="N10" s="30"/>
      <c r="O10" s="30"/>
      <c r="P10" s="30"/>
      <c r="Q10" s="30"/>
      <c r="R10" s="30"/>
      <c r="S10" s="30"/>
      <c r="T10" s="33"/>
      <c r="U10" s="169"/>
      <c r="AI10" s="137" t="s">
        <v>192</v>
      </c>
      <c r="AJ10" s="137">
        <v>8</v>
      </c>
      <c r="AM10" s="77" t="e">
        <f>VLOOKUP(E19,$AI$6:$AJ$18,2,FALSE)</f>
        <v>#N/A</v>
      </c>
      <c r="AN10" s="78" t="e">
        <f>VLOOKUP(F19,$AI$6:$AJ$18,2,FALSE)</f>
        <v>#N/A</v>
      </c>
      <c r="AO10" s="81"/>
      <c r="AP10" s="134">
        <f>IF($E19=AP9,$AN10-$AM10+1,0)</f>
        <v>0</v>
      </c>
      <c r="AQ10" s="134">
        <f t="shared" ref="AQ10:BA10" si="3">IF($E19=AQ9,$AN10-$AM10+1,0)</f>
        <v>0</v>
      </c>
      <c r="AR10" s="134">
        <f t="shared" si="3"/>
        <v>0</v>
      </c>
      <c r="AS10" s="134">
        <f t="shared" si="3"/>
        <v>0</v>
      </c>
      <c r="AT10" s="134">
        <f t="shared" si="3"/>
        <v>0</v>
      </c>
      <c r="AU10" s="134">
        <f t="shared" si="3"/>
        <v>0</v>
      </c>
      <c r="AV10" s="134">
        <f t="shared" si="3"/>
        <v>0</v>
      </c>
      <c r="AW10" s="134">
        <f t="shared" si="3"/>
        <v>0</v>
      </c>
      <c r="AX10" s="134">
        <f t="shared" si="3"/>
        <v>0</v>
      </c>
      <c r="AY10" s="134">
        <f t="shared" si="3"/>
        <v>0</v>
      </c>
      <c r="AZ10" s="134">
        <f t="shared" si="3"/>
        <v>0</v>
      </c>
      <c r="BA10" s="134">
        <f t="shared" si="3"/>
        <v>0</v>
      </c>
    </row>
    <row r="11" spans="2:53" ht="19.2" customHeight="1" thickBot="1" x14ac:dyDescent="0.5">
      <c r="C11" s="155"/>
      <c r="D11" s="26" t="s">
        <v>84</v>
      </c>
      <c r="E11" s="156"/>
      <c r="F11" s="157"/>
      <c r="G11" s="158"/>
      <c r="H11" s="29"/>
      <c r="I11" s="30"/>
      <c r="J11" s="30"/>
      <c r="K11" s="30"/>
      <c r="L11" s="30"/>
      <c r="M11" s="30"/>
      <c r="N11" s="30"/>
      <c r="O11" s="30"/>
      <c r="P11" s="30"/>
      <c r="Q11" s="30"/>
      <c r="R11" s="30"/>
      <c r="S11" s="30"/>
      <c r="T11" s="33"/>
      <c r="U11" s="169"/>
      <c r="AI11" s="137" t="s">
        <v>193</v>
      </c>
      <c r="AJ11" s="137">
        <v>9</v>
      </c>
      <c r="AM11" s="79"/>
      <c r="AN11" s="80"/>
      <c r="AO11" s="74">
        <v>0</v>
      </c>
      <c r="AP11" s="134">
        <f>IF(AP10=0,AO11-1,AP10)</f>
        <v>-1</v>
      </c>
      <c r="AQ11" s="134">
        <f t="shared" ref="AQ11:BA11" si="4">IF(AQ10=0,AP11-1,AQ10)</f>
        <v>-2</v>
      </c>
      <c r="AR11" s="134">
        <f t="shared" si="4"/>
        <v>-3</v>
      </c>
      <c r="AS11" s="134">
        <f t="shared" si="4"/>
        <v>-4</v>
      </c>
      <c r="AT11" s="134">
        <f t="shared" si="4"/>
        <v>-5</v>
      </c>
      <c r="AU11" s="134">
        <f t="shared" si="4"/>
        <v>-6</v>
      </c>
      <c r="AV11" s="134">
        <f t="shared" si="4"/>
        <v>-7</v>
      </c>
      <c r="AW11" s="134">
        <f t="shared" si="4"/>
        <v>-8</v>
      </c>
      <c r="AX11" s="134">
        <f t="shared" si="4"/>
        <v>-9</v>
      </c>
      <c r="AY11" s="134">
        <f t="shared" si="4"/>
        <v>-10</v>
      </c>
      <c r="AZ11" s="134">
        <f t="shared" si="4"/>
        <v>-11</v>
      </c>
      <c r="BA11" s="134">
        <f t="shared" si="4"/>
        <v>-12</v>
      </c>
    </row>
    <row r="12" spans="2:53" ht="19.2" customHeight="1" x14ac:dyDescent="0.45">
      <c r="C12" s="155"/>
      <c r="D12" s="26" t="s">
        <v>85</v>
      </c>
      <c r="E12" s="156"/>
      <c r="F12" s="157"/>
      <c r="G12" s="158"/>
      <c r="H12" s="29"/>
      <c r="I12" s="30"/>
      <c r="J12" s="30"/>
      <c r="K12" s="30"/>
      <c r="L12" s="30"/>
      <c r="M12" s="30"/>
      <c r="N12" s="30"/>
      <c r="O12" s="30"/>
      <c r="P12" s="30"/>
      <c r="Q12" s="30"/>
      <c r="R12" s="30"/>
      <c r="S12" s="30"/>
      <c r="T12" s="33"/>
      <c r="U12" s="169"/>
      <c r="AI12" s="137" t="s">
        <v>194</v>
      </c>
      <c r="AJ12" s="137">
        <v>10</v>
      </c>
    </row>
    <row r="13" spans="2:53" ht="19.2" customHeight="1" x14ac:dyDescent="0.45">
      <c r="C13" s="155"/>
      <c r="D13" s="26" t="s">
        <v>86</v>
      </c>
      <c r="E13" s="156"/>
      <c r="F13" s="157"/>
      <c r="G13" s="158"/>
      <c r="H13" s="29"/>
      <c r="I13" s="30"/>
      <c r="J13" s="30"/>
      <c r="K13" s="29"/>
      <c r="L13" s="29"/>
      <c r="M13" s="30"/>
      <c r="N13" s="30"/>
      <c r="O13" s="29"/>
      <c r="P13" s="29"/>
      <c r="Q13" s="30"/>
      <c r="R13" s="30"/>
      <c r="S13" s="29"/>
      <c r="T13" s="33"/>
      <c r="U13" s="169"/>
      <c r="AI13" s="137" t="s">
        <v>195</v>
      </c>
      <c r="AJ13" s="137">
        <v>11</v>
      </c>
    </row>
    <row r="14" spans="2:53" ht="19.2" customHeight="1" thickBot="1" x14ac:dyDescent="0.5">
      <c r="C14" s="155"/>
      <c r="D14" s="26" t="s">
        <v>112</v>
      </c>
      <c r="E14" s="156"/>
      <c r="F14" s="157"/>
      <c r="G14" s="158"/>
      <c r="H14" s="29"/>
      <c r="I14" s="30"/>
      <c r="J14" s="30"/>
      <c r="K14" s="30"/>
      <c r="L14" s="30"/>
      <c r="M14" s="30"/>
      <c r="N14" s="30"/>
      <c r="O14" s="30"/>
      <c r="P14" s="30"/>
      <c r="Q14" s="30"/>
      <c r="R14" s="30"/>
      <c r="S14" s="30"/>
      <c r="T14" s="33"/>
      <c r="U14" s="170"/>
      <c r="AI14" s="137" t="s">
        <v>196</v>
      </c>
      <c r="AJ14" s="137">
        <v>12</v>
      </c>
      <c r="AM14" s="16" t="s">
        <v>214</v>
      </c>
    </row>
    <row r="15" spans="2:53" ht="19.2" customHeight="1" x14ac:dyDescent="0.45">
      <c r="C15" s="16" t="s">
        <v>223</v>
      </c>
      <c r="AI15" s="137" t="s">
        <v>197</v>
      </c>
      <c r="AJ15" s="137">
        <v>13</v>
      </c>
      <c r="AM15" s="75" t="s">
        <v>202</v>
      </c>
      <c r="AN15" s="76" t="s">
        <v>203</v>
      </c>
      <c r="AO15" s="47" t="s">
        <v>204</v>
      </c>
      <c r="AP15" s="26" t="s">
        <v>188</v>
      </c>
      <c r="AQ15" s="26" t="s">
        <v>189</v>
      </c>
      <c r="AR15" s="26" t="s">
        <v>190</v>
      </c>
      <c r="AS15" s="26" t="s">
        <v>191</v>
      </c>
      <c r="AT15" s="26" t="s">
        <v>192</v>
      </c>
      <c r="AU15" s="26" t="s">
        <v>193</v>
      </c>
      <c r="AV15" s="26" t="s">
        <v>194</v>
      </c>
      <c r="AW15" s="26" t="s">
        <v>195</v>
      </c>
      <c r="AX15" s="26" t="s">
        <v>196</v>
      </c>
      <c r="AY15" s="26" t="s">
        <v>197</v>
      </c>
      <c r="AZ15" s="26" t="s">
        <v>198</v>
      </c>
      <c r="BA15" s="26" t="s">
        <v>199</v>
      </c>
    </row>
    <row r="16" spans="2:53" ht="19.2" customHeight="1" thickBot="1" x14ac:dyDescent="0.5">
      <c r="AI16" s="137"/>
      <c r="AJ16" s="137"/>
      <c r="AM16" s="116"/>
      <c r="AN16" s="117"/>
      <c r="AO16" s="118"/>
      <c r="AP16" s="37"/>
      <c r="AQ16" s="37"/>
      <c r="AR16" s="37"/>
      <c r="AS16" s="37"/>
      <c r="AT16" s="37"/>
      <c r="AU16" s="37"/>
      <c r="AV16" s="37"/>
      <c r="AW16" s="37"/>
      <c r="AX16" s="37"/>
      <c r="AY16" s="37"/>
      <c r="AZ16" s="37"/>
      <c r="BA16" s="37"/>
    </row>
    <row r="17" spans="2:53" ht="19.2" customHeight="1" x14ac:dyDescent="0.45">
      <c r="B17" s="16" t="s">
        <v>67</v>
      </c>
      <c r="E17" s="137" t="s">
        <v>73</v>
      </c>
      <c r="F17" s="137" t="s">
        <v>74</v>
      </c>
      <c r="G17" s="137" t="s">
        <v>53</v>
      </c>
      <c r="H17" s="137" t="s">
        <v>33</v>
      </c>
      <c r="I17" s="137" t="s">
        <v>34</v>
      </c>
      <c r="J17" s="137" t="s">
        <v>35</v>
      </c>
      <c r="K17" s="137" t="s">
        <v>36</v>
      </c>
      <c r="L17" s="137" t="s">
        <v>37</v>
      </c>
      <c r="M17" s="137" t="s">
        <v>38</v>
      </c>
      <c r="N17" s="137" t="s">
        <v>39</v>
      </c>
      <c r="O17" s="137" t="s">
        <v>40</v>
      </c>
      <c r="P17" s="137" t="s">
        <v>41</v>
      </c>
      <c r="Q17" s="137" t="s">
        <v>42</v>
      </c>
      <c r="R17" s="137" t="s">
        <v>43</v>
      </c>
      <c r="S17" s="137" t="s">
        <v>44</v>
      </c>
      <c r="T17" s="133" t="s">
        <v>77</v>
      </c>
      <c r="U17" s="47" t="s">
        <v>120</v>
      </c>
      <c r="AI17" s="137" t="s">
        <v>198</v>
      </c>
      <c r="AJ17" s="137">
        <v>14</v>
      </c>
      <c r="AM17" s="77" t="e">
        <f>VLOOKUP(E27,$AI$6:$AJ$18,2,FALSE)</f>
        <v>#N/A</v>
      </c>
      <c r="AN17" s="78" t="e">
        <f>VLOOKUP(F27,$AI$6:$AJ$18,2,FALSE)</f>
        <v>#N/A</v>
      </c>
      <c r="AO17" s="81"/>
      <c r="AP17" s="134">
        <f>IF($E27=AP15,$AN17-$AM17+1,0)</f>
        <v>0</v>
      </c>
      <c r="AQ17" s="134">
        <f t="shared" ref="AQ17:BA17" si="5">IF($E27=AQ15,$AN17-$AM17+1,0)</f>
        <v>0</v>
      </c>
      <c r="AR17" s="134">
        <f t="shared" si="5"/>
        <v>0</v>
      </c>
      <c r="AS17" s="134">
        <f t="shared" si="5"/>
        <v>0</v>
      </c>
      <c r="AT17" s="134">
        <f t="shared" si="5"/>
        <v>0</v>
      </c>
      <c r="AU17" s="134">
        <f t="shared" si="5"/>
        <v>0</v>
      </c>
      <c r="AV17" s="134">
        <f t="shared" si="5"/>
        <v>0</v>
      </c>
      <c r="AW17" s="134">
        <f t="shared" si="5"/>
        <v>0</v>
      </c>
      <c r="AX17" s="134">
        <f t="shared" si="5"/>
        <v>0</v>
      </c>
      <c r="AY17" s="134">
        <f t="shared" si="5"/>
        <v>0</v>
      </c>
      <c r="AZ17" s="134">
        <f t="shared" si="5"/>
        <v>0</v>
      </c>
      <c r="BA17" s="134">
        <f t="shared" si="5"/>
        <v>0</v>
      </c>
    </row>
    <row r="18" spans="2:53" ht="26.4" customHeight="1" thickBot="1" x14ac:dyDescent="0.5">
      <c r="C18" s="26" t="s">
        <v>114</v>
      </c>
      <c r="D18" s="34"/>
      <c r="E18" s="42"/>
      <c r="F18" s="42"/>
      <c r="G18" s="87" t="e">
        <f>VLOOKUP($F$3,$AM$21:$AP$36,3,FALSE)</f>
        <v>#N/A</v>
      </c>
      <c r="H18" s="88">
        <f t="shared" ref="H18:S18" si="6">IF(AP5&gt;0,$G18,0)</f>
        <v>0</v>
      </c>
      <c r="I18" s="88">
        <f t="shared" si="6"/>
        <v>0</v>
      </c>
      <c r="J18" s="88">
        <f t="shared" si="6"/>
        <v>0</v>
      </c>
      <c r="K18" s="88">
        <f t="shared" si="6"/>
        <v>0</v>
      </c>
      <c r="L18" s="88">
        <f t="shared" si="6"/>
        <v>0</v>
      </c>
      <c r="M18" s="88">
        <f t="shared" si="6"/>
        <v>0</v>
      </c>
      <c r="N18" s="88">
        <f t="shared" si="6"/>
        <v>0</v>
      </c>
      <c r="O18" s="88">
        <f t="shared" si="6"/>
        <v>0</v>
      </c>
      <c r="P18" s="88">
        <f t="shared" si="6"/>
        <v>0</v>
      </c>
      <c r="Q18" s="88">
        <f t="shared" si="6"/>
        <v>0</v>
      </c>
      <c r="R18" s="88">
        <f t="shared" si="6"/>
        <v>0</v>
      </c>
      <c r="S18" s="88">
        <f t="shared" si="6"/>
        <v>0</v>
      </c>
      <c r="T18" s="89">
        <f>SUM(H18:S18)</f>
        <v>0</v>
      </c>
      <c r="U18" s="168">
        <f>SUM(T18:T20,T23)</f>
        <v>0</v>
      </c>
      <c r="AI18" s="137" t="s">
        <v>199</v>
      </c>
      <c r="AJ18" s="137">
        <v>15</v>
      </c>
      <c r="AM18" s="79"/>
      <c r="AN18" s="80"/>
      <c r="AO18" s="74">
        <v>0</v>
      </c>
      <c r="AP18" s="134">
        <f>IF(AP17=0,AO18-1,AP17)</f>
        <v>-1</v>
      </c>
      <c r="AQ18" s="134">
        <f t="shared" ref="AQ18:BA18" si="7">IF(AQ17=0,AP18-1,AQ17)</f>
        <v>-2</v>
      </c>
      <c r="AR18" s="134">
        <f t="shared" si="7"/>
        <v>-3</v>
      </c>
      <c r="AS18" s="134">
        <f t="shared" si="7"/>
        <v>-4</v>
      </c>
      <c r="AT18" s="134">
        <f t="shared" si="7"/>
        <v>-5</v>
      </c>
      <c r="AU18" s="134">
        <f t="shared" si="7"/>
        <v>-6</v>
      </c>
      <c r="AV18" s="134">
        <f t="shared" si="7"/>
        <v>-7</v>
      </c>
      <c r="AW18" s="134">
        <f t="shared" si="7"/>
        <v>-8</v>
      </c>
      <c r="AX18" s="134">
        <f t="shared" si="7"/>
        <v>-9</v>
      </c>
      <c r="AY18" s="134">
        <f t="shared" si="7"/>
        <v>-10</v>
      </c>
      <c r="AZ18" s="134">
        <f t="shared" si="7"/>
        <v>-11</v>
      </c>
      <c r="BA18" s="134">
        <f t="shared" si="7"/>
        <v>-12</v>
      </c>
    </row>
    <row r="19" spans="2:53" ht="26.4" customHeight="1" x14ac:dyDescent="0.45">
      <c r="C19" s="26" t="s">
        <v>115</v>
      </c>
      <c r="D19" s="37"/>
      <c r="E19" s="42"/>
      <c r="F19" s="42"/>
      <c r="G19" s="87" t="e">
        <f>VLOOKUP($F$3,$AM$21:$AP$36,4,FALSE)</f>
        <v>#N/A</v>
      </c>
      <c r="H19" s="88">
        <f t="shared" ref="H19:S19" si="8">IF(AP11&gt;0,$G19,0)</f>
        <v>0</v>
      </c>
      <c r="I19" s="88">
        <f t="shared" si="8"/>
        <v>0</v>
      </c>
      <c r="J19" s="88">
        <f t="shared" si="8"/>
        <v>0</v>
      </c>
      <c r="K19" s="88">
        <f t="shared" si="8"/>
        <v>0</v>
      </c>
      <c r="L19" s="88">
        <f t="shared" si="8"/>
        <v>0</v>
      </c>
      <c r="M19" s="88">
        <f t="shared" si="8"/>
        <v>0</v>
      </c>
      <c r="N19" s="88">
        <f t="shared" si="8"/>
        <v>0</v>
      </c>
      <c r="O19" s="88">
        <f t="shared" si="8"/>
        <v>0</v>
      </c>
      <c r="P19" s="88">
        <f t="shared" si="8"/>
        <v>0</v>
      </c>
      <c r="Q19" s="88">
        <f t="shared" si="8"/>
        <v>0</v>
      </c>
      <c r="R19" s="88">
        <f t="shared" si="8"/>
        <v>0</v>
      </c>
      <c r="S19" s="88">
        <f t="shared" si="8"/>
        <v>0</v>
      </c>
      <c r="T19" s="89">
        <f>SUM(H19:S19)</f>
        <v>0</v>
      </c>
      <c r="U19" s="169"/>
      <c r="AA19" s="16" t="s">
        <v>215</v>
      </c>
      <c r="AI19" s="26"/>
      <c r="AJ19" s="26"/>
    </row>
    <row r="20" spans="2:53" ht="19.2" customHeight="1" x14ac:dyDescent="0.45">
      <c r="C20" s="26" t="s">
        <v>116</v>
      </c>
      <c r="D20" s="37"/>
      <c r="E20" s="42"/>
      <c r="F20" s="42"/>
      <c r="G20" s="35">
        <v>0</v>
      </c>
      <c r="H20" s="35">
        <v>0</v>
      </c>
      <c r="I20" s="35">
        <v>0</v>
      </c>
      <c r="J20" s="35">
        <v>0</v>
      </c>
      <c r="K20" s="35">
        <v>0</v>
      </c>
      <c r="L20" s="35">
        <v>0</v>
      </c>
      <c r="M20" s="35">
        <v>0</v>
      </c>
      <c r="N20" s="35">
        <v>0</v>
      </c>
      <c r="O20" s="35">
        <v>0</v>
      </c>
      <c r="P20" s="35">
        <v>0</v>
      </c>
      <c r="Q20" s="35">
        <v>0</v>
      </c>
      <c r="R20" s="35">
        <v>0</v>
      </c>
      <c r="S20" s="35">
        <v>0</v>
      </c>
      <c r="T20" s="31">
        <f>SUM(H20:S20)</f>
        <v>0</v>
      </c>
      <c r="U20" s="169"/>
      <c r="AA20" s="137" t="s">
        <v>164</v>
      </c>
      <c r="AB20" s="137" t="s">
        <v>165</v>
      </c>
      <c r="AM20" s="16" t="s">
        <v>217</v>
      </c>
    </row>
    <row r="21" spans="2:53" ht="19.2" customHeight="1" x14ac:dyDescent="0.45">
      <c r="C21" s="16" t="s">
        <v>117</v>
      </c>
      <c r="U21" s="169"/>
      <c r="AA21" s="26">
        <f>ROUNDDOWN(N3/10,0)</f>
        <v>0</v>
      </c>
      <c r="AB21" s="26">
        <f>IF(AA21&lt;4,30,AA21*10)</f>
        <v>30</v>
      </c>
      <c r="AN21" s="137"/>
      <c r="AO21" s="137" t="s">
        <v>114</v>
      </c>
      <c r="AP21" s="137" t="s">
        <v>115</v>
      </c>
    </row>
    <row r="22" spans="2:53" ht="19.2" customHeight="1" x14ac:dyDescent="0.45">
      <c r="L22" s="137" t="s">
        <v>30</v>
      </c>
      <c r="M22" s="137" t="s">
        <v>50</v>
      </c>
      <c r="N22" s="137" t="s">
        <v>47</v>
      </c>
      <c r="O22" s="137" t="s">
        <v>48</v>
      </c>
      <c r="P22" s="41" t="s">
        <v>70</v>
      </c>
      <c r="Q22" s="174" t="s">
        <v>75</v>
      </c>
      <c r="R22" s="41" t="s">
        <v>76</v>
      </c>
      <c r="S22" s="175" t="s">
        <v>92</v>
      </c>
      <c r="T22" s="38" t="s">
        <v>77</v>
      </c>
      <c r="U22" s="169"/>
      <c r="AM22" s="137" t="s">
        <v>166</v>
      </c>
      <c r="AN22" s="134">
        <f>AB21+1</f>
        <v>31</v>
      </c>
      <c r="AO22" s="36">
        <f>VLOOKUP(AN22,$AA$33:$AE$37,4,FALSE)</f>
        <v>166400</v>
      </c>
      <c r="AP22" s="36">
        <f>VLOOKUP(AN22,$AA$33:$AE$37,5,FALSE)</f>
        <v>150820</v>
      </c>
    </row>
    <row r="23" spans="2:53" ht="19.2" customHeight="1" thickBot="1" x14ac:dyDescent="0.5">
      <c r="L23" s="36">
        <v>100</v>
      </c>
      <c r="M23" s="88" t="str">
        <f>IF(F3="3歳",$AG$34,"加算算定無し")</f>
        <v>加算算定無し</v>
      </c>
      <c r="N23" s="88" t="str">
        <f>AH34</f>
        <v>加算算定無し</v>
      </c>
      <c r="O23" s="88" t="str">
        <f>AI34</f>
        <v>加算算定無し</v>
      </c>
      <c r="P23" s="88">
        <f>SUM(L23:O23)</f>
        <v>100</v>
      </c>
      <c r="Q23" s="174"/>
      <c r="R23" s="91">
        <f>24-COUNTIF(H18:S18,0)-COUNTIF(H19:S19,0)</f>
        <v>0</v>
      </c>
      <c r="S23" s="175"/>
      <c r="T23" s="92">
        <f>P23*R23</f>
        <v>0</v>
      </c>
      <c r="U23" s="170"/>
      <c r="AM23" s="137" t="s">
        <v>167</v>
      </c>
      <c r="AN23" s="134">
        <f>AN22+1</f>
        <v>32</v>
      </c>
      <c r="AO23" s="36">
        <f>VLOOKUP(AN23,$AA$33:$AE$37,4,FALSE)</f>
        <v>119920</v>
      </c>
      <c r="AP23" s="36">
        <f>VLOOKUP(AN23,$AA$33:$AE$37,5,FALSE)</f>
        <v>104340</v>
      </c>
    </row>
    <row r="24" spans="2:53" ht="19.2" customHeight="1" x14ac:dyDescent="0.45">
      <c r="R24" s="86" t="s">
        <v>218</v>
      </c>
      <c r="AM24" s="137" t="s">
        <v>168</v>
      </c>
      <c r="AN24" s="134">
        <f>AN23</f>
        <v>32</v>
      </c>
      <c r="AO24" s="36">
        <f>VLOOKUP(AN24,$AA$33:$AE$37,4,FALSE)</f>
        <v>119920</v>
      </c>
      <c r="AP24" s="36">
        <f>VLOOKUP(AN24,$AA$33:$AE$37,5,FALSE)</f>
        <v>104340</v>
      </c>
    </row>
    <row r="25" spans="2:53" ht="19.2" customHeight="1" thickBot="1" x14ac:dyDescent="0.5">
      <c r="R25" s="86"/>
      <c r="AM25" s="137"/>
      <c r="AN25" s="134"/>
      <c r="AO25" s="36"/>
      <c r="AP25" s="36"/>
    </row>
    <row r="26" spans="2:53" ht="19.2" customHeight="1" x14ac:dyDescent="0.45">
      <c r="B26" s="16" t="s">
        <v>68</v>
      </c>
      <c r="E26" s="137" t="s">
        <v>73</v>
      </c>
      <c r="F26" s="137" t="s">
        <v>74</v>
      </c>
      <c r="G26" s="137" t="s">
        <v>53</v>
      </c>
      <c r="H26" s="137" t="s">
        <v>33</v>
      </c>
      <c r="I26" s="137" t="s">
        <v>34</v>
      </c>
      <c r="J26" s="137" t="s">
        <v>35</v>
      </c>
      <c r="K26" s="137" t="s">
        <v>36</v>
      </c>
      <c r="L26" s="137" t="s">
        <v>37</v>
      </c>
      <c r="M26" s="137" t="s">
        <v>38</v>
      </c>
      <c r="N26" s="137" t="s">
        <v>39</v>
      </c>
      <c r="O26" s="137" t="s">
        <v>40</v>
      </c>
      <c r="P26" s="137" t="s">
        <v>41</v>
      </c>
      <c r="Q26" s="137" t="s">
        <v>42</v>
      </c>
      <c r="R26" s="137" t="s">
        <v>43</v>
      </c>
      <c r="S26" s="137" t="s">
        <v>44</v>
      </c>
      <c r="T26" s="133" t="s">
        <v>77</v>
      </c>
      <c r="U26" s="47" t="s">
        <v>120</v>
      </c>
      <c r="AH26" s="16" t="s">
        <v>216</v>
      </c>
      <c r="AM26" s="137" t="s">
        <v>169</v>
      </c>
      <c r="AN26" s="134">
        <f>AN24+1</f>
        <v>33</v>
      </c>
      <c r="AO26" s="36">
        <f>VLOOKUP(AN26,$AA$33:$AE$37,4,FALSE)</f>
        <v>84780</v>
      </c>
      <c r="AP26" s="36">
        <f>VLOOKUP(AN26,$AA$33:$AE$37,5,FALSE)</f>
        <v>67870</v>
      </c>
    </row>
    <row r="27" spans="2:53" ht="26.4" customHeight="1" x14ac:dyDescent="0.45">
      <c r="C27" s="26" t="s">
        <v>69</v>
      </c>
      <c r="D27" s="37"/>
      <c r="E27" s="42"/>
      <c r="F27" s="42"/>
      <c r="G27" s="85">
        <v>9000</v>
      </c>
      <c r="H27" s="88">
        <f t="shared" ref="H27:S27" si="9">IF(AP18&gt;0,$G27,0)</f>
        <v>0</v>
      </c>
      <c r="I27" s="88">
        <f t="shared" si="9"/>
        <v>0</v>
      </c>
      <c r="J27" s="88">
        <f t="shared" si="9"/>
        <v>0</v>
      </c>
      <c r="K27" s="88">
        <f t="shared" si="9"/>
        <v>0</v>
      </c>
      <c r="L27" s="88">
        <f t="shared" si="9"/>
        <v>0</v>
      </c>
      <c r="M27" s="88">
        <f t="shared" si="9"/>
        <v>0</v>
      </c>
      <c r="N27" s="88">
        <f t="shared" si="9"/>
        <v>0</v>
      </c>
      <c r="O27" s="88">
        <f t="shared" si="9"/>
        <v>0</v>
      </c>
      <c r="P27" s="88">
        <f t="shared" si="9"/>
        <v>0</v>
      </c>
      <c r="Q27" s="88">
        <f t="shared" si="9"/>
        <v>0</v>
      </c>
      <c r="R27" s="88">
        <f t="shared" si="9"/>
        <v>0</v>
      </c>
      <c r="S27" s="88">
        <f t="shared" si="9"/>
        <v>0</v>
      </c>
      <c r="T27" s="89">
        <f>SUM(H27:S27)</f>
        <v>0</v>
      </c>
      <c r="U27" s="168">
        <f>SUM(T27:T28)</f>
        <v>0</v>
      </c>
      <c r="AH27" s="26" t="s">
        <v>143</v>
      </c>
      <c r="AI27" s="26" t="s">
        <v>144</v>
      </c>
      <c r="AM27" s="137" t="s">
        <v>170</v>
      </c>
      <c r="AN27" s="134">
        <f>AN26+1</f>
        <v>34</v>
      </c>
      <c r="AO27" s="36">
        <f>VLOOKUP(AN27,$AA$33:$AE$37,4,FALSE)</f>
        <v>80250</v>
      </c>
      <c r="AP27" s="36">
        <f>VLOOKUP(AN27,$AA$33:$AE$37,5,FALSE)</f>
        <v>63300</v>
      </c>
    </row>
    <row r="28" spans="2:53" ht="19.2" customHeight="1" thickBot="1" x14ac:dyDescent="0.5">
      <c r="C28" s="26" t="s">
        <v>224</v>
      </c>
      <c r="D28" s="37"/>
      <c r="E28" s="42"/>
      <c r="F28" s="42"/>
      <c r="G28" s="39">
        <v>0</v>
      </c>
      <c r="H28" s="39">
        <v>0</v>
      </c>
      <c r="I28" s="39">
        <v>0</v>
      </c>
      <c r="J28" s="39">
        <v>0</v>
      </c>
      <c r="K28" s="39">
        <v>0</v>
      </c>
      <c r="L28" s="39">
        <v>0</v>
      </c>
      <c r="M28" s="39">
        <v>0</v>
      </c>
      <c r="N28" s="39">
        <v>0</v>
      </c>
      <c r="O28" s="39">
        <v>0</v>
      </c>
      <c r="P28" s="39">
        <v>0</v>
      </c>
      <c r="Q28" s="39">
        <v>0</v>
      </c>
      <c r="R28" s="39">
        <v>0</v>
      </c>
      <c r="S28" s="39">
        <v>0</v>
      </c>
      <c r="T28" s="39">
        <v>0</v>
      </c>
      <c r="U28" s="170"/>
      <c r="AH28" s="36">
        <f>VLOOKUP($AA34,$AF$54:$AH$62,3,FALSE)</f>
        <v>4000</v>
      </c>
      <c r="AI28" s="36">
        <f>VLOOKUP($AA34,$AJ$54:$AL$62,3,FALSE)</f>
        <v>8800</v>
      </c>
      <c r="AM28" s="137" t="s">
        <v>171</v>
      </c>
      <c r="AN28" s="134">
        <f t="shared" ref="AN28:AN36" si="10">AN27</f>
        <v>34</v>
      </c>
      <c r="AO28" s="36">
        <f>VLOOKUP(AN28,$AA$33:$AE$37,4,FALSE)</f>
        <v>80250</v>
      </c>
      <c r="AP28" s="36">
        <f>VLOOKUP(AN28,$AA$33:$AE$37,5,FALSE)</f>
        <v>63300</v>
      </c>
    </row>
    <row r="29" spans="2:53" ht="19.2" customHeight="1" x14ac:dyDescent="0.45">
      <c r="C29" s="16" t="s">
        <v>225</v>
      </c>
      <c r="AM29" s="137" t="s">
        <v>172</v>
      </c>
      <c r="AN29" s="134">
        <f t="shared" si="10"/>
        <v>34</v>
      </c>
      <c r="AO29" s="36">
        <f>VLOOKUP(AN29,$AA$33:$AE$37,4,FALSE)</f>
        <v>80250</v>
      </c>
      <c r="AP29" s="36">
        <f>VLOOKUP(AN29,$AA$33:$AE$37,5,FALSE)</f>
        <v>63300</v>
      </c>
    </row>
    <row r="30" spans="2:53" ht="19.2" customHeight="1" x14ac:dyDescent="0.45">
      <c r="AM30" s="137"/>
      <c r="AN30" s="134"/>
      <c r="AO30" s="36"/>
      <c r="AP30" s="36"/>
    </row>
    <row r="31" spans="2:53" ht="19.2" customHeight="1" thickBot="1" x14ac:dyDescent="0.5">
      <c r="B31" s="16" t="s">
        <v>118</v>
      </c>
      <c r="H31" s="159" t="str">
        <f>IF(AC8=1,"実支出予定額","実支出額")</f>
        <v>実支出額</v>
      </c>
      <c r="I31" s="159"/>
      <c r="AM31" s="137" t="s">
        <v>173</v>
      </c>
      <c r="AN31" s="134">
        <f>AN29</f>
        <v>34</v>
      </c>
      <c r="AO31" s="36">
        <f t="shared" ref="AO31:AO36" si="11">VLOOKUP(AN31,$AA$33:$AE$37,4,FALSE)</f>
        <v>80250</v>
      </c>
      <c r="AP31" s="36">
        <f t="shared" ref="AP31:AP36" si="12">VLOOKUP(AN31,$AA$33:$AE$37,5,FALSE)</f>
        <v>63300</v>
      </c>
    </row>
    <row r="32" spans="2:53" ht="19.2" customHeight="1" x14ac:dyDescent="0.45">
      <c r="C32" s="176" t="s">
        <v>80</v>
      </c>
      <c r="D32" s="176"/>
      <c r="E32" s="176"/>
      <c r="F32" s="176"/>
      <c r="G32" s="137" t="s">
        <v>53</v>
      </c>
      <c r="H32" s="137" t="s">
        <v>45</v>
      </c>
      <c r="I32" s="137" t="s">
        <v>96</v>
      </c>
      <c r="J32" s="133" t="s">
        <v>77</v>
      </c>
      <c r="K32" s="47" t="s">
        <v>120</v>
      </c>
      <c r="AM32" s="137" t="s">
        <v>174</v>
      </c>
      <c r="AN32" s="134">
        <f t="shared" si="10"/>
        <v>34</v>
      </c>
      <c r="AO32" s="36">
        <f t="shared" si="11"/>
        <v>80250</v>
      </c>
      <c r="AP32" s="36">
        <f t="shared" si="12"/>
        <v>63300</v>
      </c>
    </row>
    <row r="33" spans="3:42" ht="26.4" customHeight="1" x14ac:dyDescent="0.45">
      <c r="C33" s="177" t="s">
        <v>95</v>
      </c>
      <c r="D33" s="177"/>
      <c r="E33" s="177"/>
      <c r="F33" s="177"/>
      <c r="G33" s="178" t="s">
        <v>81</v>
      </c>
      <c r="H33" s="40"/>
      <c r="I33" s="30"/>
      <c r="J33" s="180">
        <f>SUM(I33:I39)</f>
        <v>0</v>
      </c>
      <c r="K33" s="183">
        <f>MIN(J33,150000)</f>
        <v>0</v>
      </c>
      <c r="AB33" s="132" t="s">
        <v>122</v>
      </c>
      <c r="AC33" s="132" t="s">
        <v>123</v>
      </c>
      <c r="AD33" s="122" t="s">
        <v>145</v>
      </c>
      <c r="AE33" s="122" t="s">
        <v>146</v>
      </c>
      <c r="AF33" s="26" t="s">
        <v>141</v>
      </c>
      <c r="AG33" s="26" t="s">
        <v>142</v>
      </c>
      <c r="AH33" s="26" t="s">
        <v>143</v>
      </c>
      <c r="AI33" s="26" t="s">
        <v>144</v>
      </c>
      <c r="AM33" s="137" t="s">
        <v>175</v>
      </c>
      <c r="AN33" s="134">
        <f t="shared" si="10"/>
        <v>34</v>
      </c>
      <c r="AO33" s="36">
        <f t="shared" si="11"/>
        <v>80250</v>
      </c>
      <c r="AP33" s="36">
        <f t="shared" si="12"/>
        <v>63300</v>
      </c>
    </row>
    <row r="34" spans="3:42" ht="26.4" customHeight="1" x14ac:dyDescent="0.45">
      <c r="C34" s="177" t="s">
        <v>95</v>
      </c>
      <c r="D34" s="177"/>
      <c r="E34" s="177"/>
      <c r="F34" s="177"/>
      <c r="G34" s="175"/>
      <c r="H34" s="40"/>
      <c r="I34" s="30"/>
      <c r="J34" s="181"/>
      <c r="K34" s="184"/>
      <c r="M34" s="16" t="str">
        <f>IF(AC8=1,"２　補助金所要額","２　補助金精算額")</f>
        <v>２　補助金精算額</v>
      </c>
      <c r="O34" s="162" t="s">
        <v>46</v>
      </c>
      <c r="P34" s="163"/>
      <c r="Q34" s="164"/>
      <c r="AA34" s="26">
        <f>AB21+1</f>
        <v>31</v>
      </c>
      <c r="AB34" s="186" t="str">
        <f>VLOOKUP(AA34,Z53:AA89,2,FALSE)</f>
        <v>～40人</v>
      </c>
      <c r="AC34" s="132" t="s">
        <v>127</v>
      </c>
      <c r="AD34" s="123">
        <f>VLOOKUP($AA34,$Z$54:$AD$89,4,FALSE)</f>
        <v>166400</v>
      </c>
      <c r="AE34" s="123">
        <f>VLOOKUP($AA34,$Z$54:$AD$89,5,FALSE)</f>
        <v>150820</v>
      </c>
      <c r="AF34" s="36">
        <v>100</v>
      </c>
      <c r="AG34" s="72" t="str">
        <f>IF(H3="〇",3900,"加算算定無し")</f>
        <v>加算算定無し</v>
      </c>
      <c r="AH34" s="72" t="str">
        <f>IF(J3="〇",AH28,"加算算定無し")</f>
        <v>加算算定無し</v>
      </c>
      <c r="AI34" s="72" t="str">
        <f>IF(L3="〇",AI28,"加算算定無し")</f>
        <v>加算算定無し</v>
      </c>
      <c r="AJ34" s="70"/>
      <c r="AM34" s="137" t="s">
        <v>176</v>
      </c>
      <c r="AN34" s="134">
        <f t="shared" si="10"/>
        <v>34</v>
      </c>
      <c r="AO34" s="36">
        <f t="shared" si="11"/>
        <v>80250</v>
      </c>
      <c r="AP34" s="36">
        <f t="shared" si="12"/>
        <v>63300</v>
      </c>
    </row>
    <row r="35" spans="3:42" ht="26.4" customHeight="1" thickBot="1" x14ac:dyDescent="0.5">
      <c r="C35" s="177" t="s">
        <v>95</v>
      </c>
      <c r="D35" s="177"/>
      <c r="E35" s="177"/>
      <c r="F35" s="177"/>
      <c r="G35" s="175"/>
      <c r="H35" s="40"/>
      <c r="I35" s="30"/>
      <c r="J35" s="181"/>
      <c r="K35" s="184"/>
      <c r="M35" s="61" t="s">
        <v>99</v>
      </c>
      <c r="N35" s="61" t="s">
        <v>150</v>
      </c>
      <c r="O35" s="99" t="str">
        <f>IF(AC8=1,"実支出予定額","実支出額")</f>
        <v>実支出額</v>
      </c>
      <c r="P35" s="61" t="s">
        <v>97</v>
      </c>
      <c r="Q35" s="61" t="s">
        <v>100</v>
      </c>
      <c r="R35" s="61" t="s">
        <v>31</v>
      </c>
      <c r="S35" s="61" t="s">
        <v>32</v>
      </c>
      <c r="T35" s="187" t="str">
        <f>IF(AC8=1,"交付申請額","実績報告額")</f>
        <v>実績報告額</v>
      </c>
      <c r="U35" s="188"/>
      <c r="AA35" s="26">
        <f>AA34+1</f>
        <v>32</v>
      </c>
      <c r="AB35" s="186"/>
      <c r="AC35" s="132" t="s">
        <v>128</v>
      </c>
      <c r="AD35" s="123">
        <f>VLOOKUP($AA35,$Z$54:$AD$89,4,FALSE)</f>
        <v>119920</v>
      </c>
      <c r="AE35" s="123">
        <f>VLOOKUP($AA35,$Z$54:$AD$89,5,FALSE)</f>
        <v>104340</v>
      </c>
      <c r="AF35" s="70"/>
      <c r="AG35" s="70"/>
      <c r="AH35" s="70"/>
      <c r="AI35" s="70"/>
      <c r="AJ35" s="70"/>
      <c r="AM35" s="137" t="s">
        <v>177</v>
      </c>
      <c r="AN35" s="134">
        <f t="shared" si="10"/>
        <v>34</v>
      </c>
      <c r="AO35" s="36">
        <f t="shared" si="11"/>
        <v>80250</v>
      </c>
      <c r="AP35" s="36">
        <f t="shared" si="12"/>
        <v>63300</v>
      </c>
    </row>
    <row r="36" spans="3:42" ht="26.4" customHeight="1" thickBot="1" x14ac:dyDescent="0.5">
      <c r="C36" s="177" t="s">
        <v>95</v>
      </c>
      <c r="D36" s="177"/>
      <c r="E36" s="177"/>
      <c r="F36" s="177"/>
      <c r="G36" s="175"/>
      <c r="H36" s="40"/>
      <c r="I36" s="30"/>
      <c r="J36" s="181"/>
      <c r="K36" s="184"/>
      <c r="M36" s="44"/>
      <c r="N36" s="93">
        <f>K33+U27+U18+U8</f>
        <v>0</v>
      </c>
      <c r="O36" s="94">
        <f>M36</f>
        <v>0</v>
      </c>
      <c r="P36" s="45"/>
      <c r="Q36" s="94">
        <f>O36-P36</f>
        <v>0</v>
      </c>
      <c r="R36" s="93">
        <f>MIN(M36,N36,Q36)</f>
        <v>0</v>
      </c>
      <c r="S36" s="43" t="s">
        <v>98</v>
      </c>
      <c r="T36" s="119"/>
      <c r="U36" s="120"/>
      <c r="AA36" s="26">
        <f>AA35+1</f>
        <v>33</v>
      </c>
      <c r="AB36" s="186"/>
      <c r="AC36" s="132" t="s">
        <v>129</v>
      </c>
      <c r="AD36" s="123">
        <f>VLOOKUP($AA36,$Z$54:$AD$89,4,FALSE)</f>
        <v>84780</v>
      </c>
      <c r="AE36" s="123">
        <f>VLOOKUP($AA36,$Z$54:$AD$89,5,FALSE)</f>
        <v>67870</v>
      </c>
      <c r="AF36" s="70"/>
      <c r="AG36" s="70"/>
      <c r="AH36" s="70"/>
      <c r="AI36" s="70"/>
      <c r="AJ36" s="70"/>
      <c r="AM36" s="137" t="s">
        <v>178</v>
      </c>
      <c r="AN36" s="134">
        <f t="shared" si="10"/>
        <v>34</v>
      </c>
      <c r="AO36" s="36">
        <f t="shared" si="11"/>
        <v>80250</v>
      </c>
      <c r="AP36" s="36">
        <f t="shared" si="12"/>
        <v>63300</v>
      </c>
    </row>
    <row r="37" spans="3:42" ht="26.4" customHeight="1" x14ac:dyDescent="0.45">
      <c r="C37" s="177" t="s">
        <v>95</v>
      </c>
      <c r="D37" s="177"/>
      <c r="E37" s="177"/>
      <c r="F37" s="177"/>
      <c r="G37" s="175"/>
      <c r="H37" s="40"/>
      <c r="I37" s="30"/>
      <c r="J37" s="181"/>
      <c r="K37" s="184"/>
      <c r="M37" s="16" t="s">
        <v>119</v>
      </c>
      <c r="AA37" s="26">
        <f>AA36+1</f>
        <v>34</v>
      </c>
      <c r="AB37" s="186"/>
      <c r="AC37" s="132" t="s">
        <v>130</v>
      </c>
      <c r="AD37" s="123">
        <f>VLOOKUP($AA37,$Z$54:$AD$89,4,FALSE)</f>
        <v>80250</v>
      </c>
      <c r="AE37" s="123">
        <f>VLOOKUP($AA37,$Z$54:$AD$89,5,FALSE)</f>
        <v>63300</v>
      </c>
      <c r="AF37" s="70"/>
      <c r="AG37" s="70"/>
      <c r="AH37" s="70"/>
      <c r="AI37" s="70"/>
      <c r="AJ37" s="70"/>
      <c r="AM37" s="26"/>
      <c r="AN37" s="26"/>
      <c r="AO37" s="26"/>
      <c r="AP37" s="26"/>
    </row>
    <row r="38" spans="3:42" ht="26.4" customHeight="1" x14ac:dyDescent="0.45">
      <c r="C38" s="177" t="s">
        <v>95</v>
      </c>
      <c r="D38" s="177"/>
      <c r="E38" s="177"/>
      <c r="F38" s="177"/>
      <c r="G38" s="175"/>
      <c r="H38" s="40"/>
      <c r="I38" s="30"/>
      <c r="J38" s="181"/>
      <c r="K38" s="184"/>
    </row>
    <row r="39" spans="3:42" ht="26.4" customHeight="1" thickBot="1" x14ac:dyDescent="0.5">
      <c r="C39" s="177" t="s">
        <v>95</v>
      </c>
      <c r="D39" s="177"/>
      <c r="E39" s="177"/>
      <c r="F39" s="177"/>
      <c r="G39" s="179"/>
      <c r="H39" s="40"/>
      <c r="I39" s="30"/>
      <c r="J39" s="182"/>
      <c r="K39" s="185"/>
    </row>
    <row r="40" spans="3:42" ht="13.8" customHeight="1" x14ac:dyDescent="0.45">
      <c r="E40" s="189"/>
      <c r="F40" s="189"/>
      <c r="G40" s="189"/>
    </row>
    <row r="41" spans="3:42" ht="13.8" customHeight="1" x14ac:dyDescent="0.45">
      <c r="E41" s="136"/>
      <c r="F41" s="136"/>
      <c r="G41" s="136"/>
    </row>
    <row r="42" spans="3:42" ht="13.8" customHeight="1" x14ac:dyDescent="0.45">
      <c r="E42" s="136"/>
      <c r="F42" s="136"/>
      <c r="G42" s="136"/>
    </row>
    <row r="43" spans="3:42" ht="13.8" customHeight="1" x14ac:dyDescent="0.45">
      <c r="E43" s="136"/>
      <c r="F43" s="136"/>
      <c r="G43" s="136"/>
    </row>
    <row r="44" spans="3:42" ht="13.8" customHeight="1" x14ac:dyDescent="0.45">
      <c r="E44" s="136"/>
      <c r="F44" s="136"/>
      <c r="G44" s="136"/>
    </row>
    <row r="45" spans="3:42" ht="13.2" x14ac:dyDescent="0.45">
      <c r="C45" s="13"/>
      <c r="F45" s="15"/>
      <c r="G45" s="15"/>
      <c r="H45" s="15"/>
      <c r="J45" s="15"/>
      <c r="K45" s="15"/>
      <c r="L45" s="15"/>
      <c r="M45" s="15"/>
      <c r="N45" s="15"/>
      <c r="O45" s="15"/>
      <c r="P45" s="15"/>
    </row>
    <row r="46" spans="3:42" ht="13.2" x14ac:dyDescent="0.45">
      <c r="C46" s="13"/>
      <c r="F46" s="15"/>
      <c r="G46" s="15"/>
      <c r="H46" s="15"/>
      <c r="J46" s="15"/>
      <c r="K46" s="15"/>
      <c r="L46" s="15"/>
      <c r="M46" s="15"/>
      <c r="N46" s="15"/>
      <c r="O46" s="15"/>
      <c r="P46" s="15"/>
    </row>
    <row r="47" spans="3:42" ht="13.2" x14ac:dyDescent="0.45">
      <c r="C47" s="13"/>
      <c r="D47" s="14"/>
      <c r="L47" s="25"/>
      <c r="N47" s="16" t="s">
        <v>219</v>
      </c>
      <c r="O47" s="15"/>
      <c r="P47" s="13" t="s">
        <v>51</v>
      </c>
      <c r="T47" s="69" t="str">
        <f>D48</f>
        <v>第2号様式</v>
      </c>
      <c r="U47" s="16" t="s">
        <v>162</v>
      </c>
    </row>
    <row r="48" spans="3:42" ht="13.8" thickBot="1" x14ac:dyDescent="0.5">
      <c r="D48" s="68" t="str">
        <f>R1</f>
        <v>第2号様式</v>
      </c>
      <c r="E48" s="13" t="s">
        <v>161</v>
      </c>
      <c r="I48" s="67" t="str">
        <f>G1</f>
        <v>受入事業補助金　精算額計算書</v>
      </c>
      <c r="S48" s="25"/>
      <c r="T48" s="69" t="str">
        <f>D48</f>
        <v>第2号様式</v>
      </c>
      <c r="U48" s="16" t="s">
        <v>163</v>
      </c>
    </row>
    <row r="49" spans="2:38" ht="13.8" thickBot="1" x14ac:dyDescent="0.5">
      <c r="F49" s="146" t="s">
        <v>21</v>
      </c>
      <c r="G49" s="147"/>
      <c r="H49" s="148"/>
      <c r="I49" s="149"/>
      <c r="J49" s="150"/>
      <c r="K49" s="151" t="s">
        <v>22</v>
      </c>
      <c r="L49" s="152"/>
      <c r="M49" s="147"/>
      <c r="N49" s="147"/>
      <c r="O49" s="147"/>
      <c r="P49" s="153"/>
      <c r="Q49" s="151" t="s">
        <v>0</v>
      </c>
      <c r="R49" s="154"/>
      <c r="S49" s="17"/>
      <c r="T49" s="49"/>
      <c r="U49" s="160"/>
      <c r="V49" s="48"/>
    </row>
    <row r="50" spans="2:38" ht="16.8" thickBot="1" x14ac:dyDescent="0.5">
      <c r="F50" s="108" t="s">
        <v>78</v>
      </c>
      <c r="G50" s="19" t="s">
        <v>166</v>
      </c>
      <c r="H50" s="20" t="s">
        <v>50</v>
      </c>
      <c r="I50" s="96">
        <f>H3</f>
        <v>0</v>
      </c>
      <c r="J50" s="21" t="s">
        <v>47</v>
      </c>
      <c r="K50" s="96">
        <f>J3</f>
        <v>0</v>
      </c>
      <c r="L50" s="20" t="s">
        <v>48</v>
      </c>
      <c r="M50" s="96">
        <f>L3</f>
        <v>0</v>
      </c>
      <c r="N50" s="22" t="s">
        <v>49</v>
      </c>
      <c r="O50" s="95">
        <f>N3</f>
        <v>0</v>
      </c>
      <c r="P50" s="101" t="s">
        <v>52</v>
      </c>
      <c r="Q50" s="24"/>
      <c r="R50" s="24"/>
      <c r="S50" s="24"/>
      <c r="T50" s="48"/>
      <c r="U50" s="161"/>
      <c r="V50" s="48"/>
    </row>
    <row r="51" spans="2:38" ht="16.2" x14ac:dyDescent="0.45">
      <c r="B51" s="16" t="s">
        <v>153</v>
      </c>
      <c r="F51" s="109"/>
      <c r="G51" s="115"/>
      <c r="H51" s="110"/>
      <c r="I51" s="111"/>
      <c r="J51" s="110"/>
      <c r="K51" s="111"/>
      <c r="L51" s="110"/>
      <c r="M51" s="111"/>
      <c r="N51" s="112"/>
      <c r="O51" s="113"/>
      <c r="P51" s="114"/>
      <c r="Q51" s="24"/>
      <c r="R51" s="24"/>
      <c r="S51" s="24"/>
      <c r="T51" s="48"/>
      <c r="U51" s="50"/>
      <c r="V51" s="48"/>
    </row>
    <row r="52" spans="2:38" ht="13.8" thickBot="1" x14ac:dyDescent="0.5">
      <c r="B52" s="16" t="s">
        <v>93</v>
      </c>
    </row>
    <row r="53" spans="2:38" ht="39.6" x14ac:dyDescent="0.45">
      <c r="D53" s="26"/>
      <c r="E53" s="162" t="s">
        <v>79</v>
      </c>
      <c r="F53" s="163"/>
      <c r="G53" s="164"/>
      <c r="H53" s="137" t="s">
        <v>33</v>
      </c>
      <c r="I53" s="137" t="s">
        <v>34</v>
      </c>
      <c r="J53" s="137" t="s">
        <v>35</v>
      </c>
      <c r="K53" s="137" t="s">
        <v>36</v>
      </c>
      <c r="L53" s="137" t="s">
        <v>37</v>
      </c>
      <c r="M53" s="137" t="s">
        <v>38</v>
      </c>
      <c r="N53" s="137" t="s">
        <v>39</v>
      </c>
      <c r="O53" s="137" t="s">
        <v>40</v>
      </c>
      <c r="P53" s="137" t="s">
        <v>41</v>
      </c>
      <c r="Q53" s="137" t="s">
        <v>42</v>
      </c>
      <c r="R53" s="137" t="s">
        <v>43</v>
      </c>
      <c r="S53" s="133" t="s">
        <v>44</v>
      </c>
      <c r="T53" s="133" t="s">
        <v>77</v>
      </c>
      <c r="U53" s="47" t="s">
        <v>120</v>
      </c>
      <c r="AA53" s="132" t="s">
        <v>122</v>
      </c>
      <c r="AB53" s="132" t="s">
        <v>123</v>
      </c>
      <c r="AC53" s="122" t="s">
        <v>124</v>
      </c>
      <c r="AD53" s="122" t="s">
        <v>125</v>
      </c>
      <c r="AF53" s="136"/>
      <c r="AG53" s="124" t="s">
        <v>139</v>
      </c>
      <c r="AH53" s="124" t="s">
        <v>140</v>
      </c>
      <c r="AI53" s="125"/>
      <c r="AJ53" s="136"/>
      <c r="AK53" s="124" t="s">
        <v>139</v>
      </c>
      <c r="AL53" s="124" t="s">
        <v>140</v>
      </c>
    </row>
    <row r="54" spans="2:38" ht="16.2" x14ac:dyDescent="0.45">
      <c r="C54" s="27" t="str">
        <f>C8</f>
        <v>基準ア　※１</v>
      </c>
      <c r="D54" s="28"/>
      <c r="E54" s="190" t="str">
        <f>E8</f>
        <v>３歳未満児の場合８０千円（１０４千円）、３歳以上児の場合７７千円（１０１千円）以内。</v>
      </c>
      <c r="F54" s="191"/>
      <c r="G54" s="192"/>
      <c r="H54" s="29"/>
      <c r="I54" s="30"/>
      <c r="J54" s="30"/>
      <c r="K54" s="30"/>
      <c r="L54" s="30"/>
      <c r="M54" s="30"/>
      <c r="N54" s="30"/>
      <c r="O54" s="30"/>
      <c r="P54" s="30"/>
      <c r="Q54" s="30"/>
      <c r="R54" s="30"/>
      <c r="S54" s="30"/>
      <c r="T54" s="89">
        <f>SUM(H54:S54)</f>
        <v>0</v>
      </c>
      <c r="U54" s="168">
        <f>T54+T55</f>
        <v>0</v>
      </c>
      <c r="Z54" s="16">
        <v>31</v>
      </c>
      <c r="AA54" s="186" t="s">
        <v>126</v>
      </c>
      <c r="AB54" s="132" t="s">
        <v>127</v>
      </c>
      <c r="AC54" s="126">
        <v>166400</v>
      </c>
      <c r="AD54" s="127">
        <v>150820</v>
      </c>
      <c r="AF54" s="137">
        <v>31</v>
      </c>
      <c r="AG54" s="128" t="s">
        <v>126</v>
      </c>
      <c r="AH54" s="126">
        <v>4000</v>
      </c>
      <c r="AI54" s="129"/>
      <c r="AJ54" s="137">
        <v>31</v>
      </c>
      <c r="AK54" s="128" t="s">
        <v>126</v>
      </c>
      <c r="AL54" s="126">
        <v>8800</v>
      </c>
    </row>
    <row r="55" spans="2:38" ht="16.2" x14ac:dyDescent="0.45">
      <c r="C55" s="103" t="str">
        <f>C9</f>
        <v>基準イ　※２</v>
      </c>
      <c r="D55" s="32"/>
      <c r="E55" s="171" t="s">
        <v>90</v>
      </c>
      <c r="F55" s="172"/>
      <c r="G55" s="173"/>
      <c r="H55" s="90">
        <f>SUM(H56:H60)</f>
        <v>0</v>
      </c>
      <c r="I55" s="90">
        <f t="shared" ref="I55:S55" si="13">SUM(I56:I60)</f>
        <v>0</v>
      </c>
      <c r="J55" s="90">
        <f t="shared" si="13"/>
        <v>0</v>
      </c>
      <c r="K55" s="90">
        <f t="shared" si="13"/>
        <v>0</v>
      </c>
      <c r="L55" s="90">
        <f t="shared" si="13"/>
        <v>0</v>
      </c>
      <c r="M55" s="90">
        <f t="shared" si="13"/>
        <v>0</v>
      </c>
      <c r="N55" s="90">
        <f t="shared" si="13"/>
        <v>0</v>
      </c>
      <c r="O55" s="90">
        <f t="shared" si="13"/>
        <v>0</v>
      </c>
      <c r="P55" s="90">
        <f t="shared" si="13"/>
        <v>0</v>
      </c>
      <c r="Q55" s="90">
        <f t="shared" si="13"/>
        <v>0</v>
      </c>
      <c r="R55" s="90">
        <f t="shared" si="13"/>
        <v>0</v>
      </c>
      <c r="S55" s="90">
        <f t="shared" si="13"/>
        <v>0</v>
      </c>
      <c r="T55" s="89">
        <f>SUM(H55:S55)</f>
        <v>0</v>
      </c>
      <c r="U55" s="169"/>
      <c r="Z55" s="16">
        <v>32</v>
      </c>
      <c r="AA55" s="186"/>
      <c r="AB55" s="132" t="s">
        <v>128</v>
      </c>
      <c r="AC55" s="126">
        <v>119920</v>
      </c>
      <c r="AD55" s="127">
        <v>104340</v>
      </c>
      <c r="AF55" s="137">
        <v>41</v>
      </c>
      <c r="AG55" s="128" t="s">
        <v>131</v>
      </c>
      <c r="AH55" s="126">
        <v>2200</v>
      </c>
      <c r="AI55" s="129"/>
      <c r="AJ55" s="137">
        <v>41</v>
      </c>
      <c r="AK55" s="128" t="s">
        <v>131</v>
      </c>
      <c r="AL55" s="126">
        <v>4900</v>
      </c>
    </row>
    <row r="56" spans="2:38" ht="13.2" x14ac:dyDescent="0.45">
      <c r="C56" s="155" t="s">
        <v>72</v>
      </c>
      <c r="D56" s="26" t="s">
        <v>83</v>
      </c>
      <c r="E56" s="156"/>
      <c r="F56" s="157"/>
      <c r="G56" s="158"/>
      <c r="H56" s="29"/>
      <c r="I56" s="30"/>
      <c r="J56" s="30"/>
      <c r="K56" s="30"/>
      <c r="L56" s="30"/>
      <c r="M56" s="30"/>
      <c r="N56" s="30"/>
      <c r="O56" s="30"/>
      <c r="P56" s="30"/>
      <c r="Q56" s="30"/>
      <c r="R56" s="30"/>
      <c r="S56" s="30"/>
      <c r="T56" s="33"/>
      <c r="U56" s="169"/>
      <c r="Z56" s="16">
        <v>33</v>
      </c>
      <c r="AA56" s="186"/>
      <c r="AB56" s="132" t="s">
        <v>129</v>
      </c>
      <c r="AC56" s="126">
        <v>84780</v>
      </c>
      <c r="AD56" s="127">
        <v>67870</v>
      </c>
      <c r="AF56" s="137">
        <v>51</v>
      </c>
      <c r="AG56" s="128" t="s">
        <v>132</v>
      </c>
      <c r="AH56" s="126">
        <v>1850</v>
      </c>
      <c r="AI56" s="129"/>
      <c r="AJ56" s="137">
        <v>51</v>
      </c>
      <c r="AK56" s="128" t="s">
        <v>132</v>
      </c>
      <c r="AL56" s="126">
        <v>4050</v>
      </c>
    </row>
    <row r="57" spans="2:38" ht="13.2" x14ac:dyDescent="0.45">
      <c r="C57" s="155"/>
      <c r="D57" s="26" t="s">
        <v>84</v>
      </c>
      <c r="E57" s="156"/>
      <c r="F57" s="157"/>
      <c r="G57" s="158"/>
      <c r="H57" s="29"/>
      <c r="I57" s="30"/>
      <c r="J57" s="30"/>
      <c r="K57" s="30"/>
      <c r="L57" s="30"/>
      <c r="M57" s="30"/>
      <c r="N57" s="30"/>
      <c r="O57" s="30"/>
      <c r="P57" s="30"/>
      <c r="Q57" s="30"/>
      <c r="R57" s="30"/>
      <c r="S57" s="30"/>
      <c r="T57" s="33"/>
      <c r="U57" s="169"/>
      <c r="Z57" s="16">
        <v>34</v>
      </c>
      <c r="AA57" s="186"/>
      <c r="AB57" s="132" t="s">
        <v>130</v>
      </c>
      <c r="AC57" s="126">
        <v>80250</v>
      </c>
      <c r="AD57" s="127">
        <v>63300</v>
      </c>
      <c r="AF57" s="137">
        <v>61</v>
      </c>
      <c r="AG57" s="128" t="s">
        <v>133</v>
      </c>
      <c r="AH57" s="126">
        <v>1600</v>
      </c>
      <c r="AI57" s="129"/>
      <c r="AJ57" s="137">
        <v>61</v>
      </c>
      <c r="AK57" s="128" t="s">
        <v>133</v>
      </c>
      <c r="AL57" s="126">
        <v>3550</v>
      </c>
    </row>
    <row r="58" spans="2:38" ht="13.2" x14ac:dyDescent="0.45">
      <c r="C58" s="155"/>
      <c r="D58" s="26" t="s">
        <v>85</v>
      </c>
      <c r="E58" s="156"/>
      <c r="F58" s="157"/>
      <c r="G58" s="158"/>
      <c r="H58" s="29"/>
      <c r="I58" s="30"/>
      <c r="J58" s="30"/>
      <c r="K58" s="30"/>
      <c r="L58" s="30"/>
      <c r="M58" s="30"/>
      <c r="N58" s="30"/>
      <c r="O58" s="30"/>
      <c r="P58" s="30"/>
      <c r="Q58" s="30"/>
      <c r="R58" s="30"/>
      <c r="S58" s="30"/>
      <c r="T58" s="33"/>
      <c r="U58" s="169"/>
      <c r="Z58" s="16">
        <v>41</v>
      </c>
      <c r="AA58" s="186" t="s">
        <v>131</v>
      </c>
      <c r="AB58" s="132" t="s">
        <v>127</v>
      </c>
      <c r="AC58" s="126">
        <v>131740</v>
      </c>
      <c r="AD58" s="127">
        <v>125450</v>
      </c>
      <c r="AF58" s="137">
        <v>71</v>
      </c>
      <c r="AG58" s="128" t="s">
        <v>134</v>
      </c>
      <c r="AH58" s="126">
        <v>1800</v>
      </c>
      <c r="AI58" s="129"/>
      <c r="AJ58" s="137">
        <v>71</v>
      </c>
      <c r="AK58" s="128" t="s">
        <v>134</v>
      </c>
      <c r="AL58" s="126">
        <v>3950</v>
      </c>
    </row>
    <row r="59" spans="2:38" ht="13.2" x14ac:dyDescent="0.45">
      <c r="C59" s="155"/>
      <c r="D59" s="26" t="s">
        <v>86</v>
      </c>
      <c r="E59" s="156"/>
      <c r="F59" s="157"/>
      <c r="G59" s="158"/>
      <c r="H59" s="29"/>
      <c r="I59" s="30"/>
      <c r="J59" s="30"/>
      <c r="K59" s="29"/>
      <c r="L59" s="29"/>
      <c r="M59" s="30"/>
      <c r="N59" s="30"/>
      <c r="O59" s="29"/>
      <c r="P59" s="29"/>
      <c r="Q59" s="30"/>
      <c r="R59" s="30"/>
      <c r="S59" s="29"/>
      <c r="T59" s="33"/>
      <c r="U59" s="169"/>
      <c r="Z59" s="16">
        <v>42</v>
      </c>
      <c r="AA59" s="186"/>
      <c r="AB59" s="132" t="s">
        <v>128</v>
      </c>
      <c r="AC59" s="126">
        <v>85260</v>
      </c>
      <c r="AD59" s="127">
        <v>78970</v>
      </c>
      <c r="AF59" s="137">
        <v>81</v>
      </c>
      <c r="AG59" s="128" t="s">
        <v>135</v>
      </c>
      <c r="AH59" s="126">
        <v>1600</v>
      </c>
      <c r="AI59" s="129"/>
      <c r="AJ59" s="137">
        <v>81</v>
      </c>
      <c r="AK59" s="128" t="s">
        <v>135</v>
      </c>
      <c r="AL59" s="126">
        <v>3550</v>
      </c>
    </row>
    <row r="60" spans="2:38" ht="13.8" thickBot="1" x14ac:dyDescent="0.5">
      <c r="C60" s="155"/>
      <c r="D60" s="26" t="s">
        <v>112</v>
      </c>
      <c r="E60" s="156"/>
      <c r="F60" s="157"/>
      <c r="G60" s="158"/>
      <c r="H60" s="29"/>
      <c r="I60" s="30"/>
      <c r="J60" s="30"/>
      <c r="K60" s="30"/>
      <c r="L60" s="30"/>
      <c r="M60" s="30"/>
      <c r="N60" s="30"/>
      <c r="O60" s="30"/>
      <c r="P60" s="30"/>
      <c r="Q60" s="30"/>
      <c r="R60" s="30"/>
      <c r="S60" s="30"/>
      <c r="T60" s="33"/>
      <c r="U60" s="170"/>
      <c r="Z60" s="16">
        <v>43</v>
      </c>
      <c r="AA60" s="186"/>
      <c r="AB60" s="132" t="s">
        <v>129</v>
      </c>
      <c r="AC60" s="126">
        <v>50290</v>
      </c>
      <c r="AD60" s="127">
        <v>42500</v>
      </c>
      <c r="AF60" s="137">
        <v>91</v>
      </c>
      <c r="AG60" s="128" t="s">
        <v>136</v>
      </c>
      <c r="AH60" s="126">
        <v>1450</v>
      </c>
      <c r="AI60" s="129"/>
      <c r="AJ60" s="137">
        <v>91</v>
      </c>
      <c r="AK60" s="128" t="s">
        <v>136</v>
      </c>
      <c r="AL60" s="126">
        <v>3100</v>
      </c>
    </row>
    <row r="61" spans="2:38" ht="13.2" x14ac:dyDescent="0.45">
      <c r="C61" s="16" t="str">
        <f>C15</f>
        <v>※１　別表　保育料相当額　保育料の月額　　　※２　別表　保育料相当額　その他実費等。</v>
      </c>
      <c r="Z61" s="16">
        <v>44</v>
      </c>
      <c r="AA61" s="186"/>
      <c r="AB61" s="132" t="s">
        <v>130</v>
      </c>
      <c r="AC61" s="126">
        <v>45770</v>
      </c>
      <c r="AD61" s="127">
        <v>37930</v>
      </c>
      <c r="AF61" s="137">
        <v>101</v>
      </c>
      <c r="AG61" s="128" t="s">
        <v>137</v>
      </c>
      <c r="AH61" s="126">
        <v>1550</v>
      </c>
      <c r="AI61" s="129"/>
      <c r="AJ61" s="137">
        <v>101</v>
      </c>
      <c r="AK61" s="128" t="s">
        <v>137</v>
      </c>
      <c r="AL61" s="126">
        <v>3400</v>
      </c>
    </row>
    <row r="62" spans="2:38" ht="13.8" thickBot="1" x14ac:dyDescent="0.5">
      <c r="Z62" s="16">
        <v>51</v>
      </c>
      <c r="AA62" s="186" t="s">
        <v>132</v>
      </c>
      <c r="AB62" s="132" t="s">
        <v>127</v>
      </c>
      <c r="AC62" s="126">
        <v>126040</v>
      </c>
      <c r="AD62" s="127">
        <v>120820</v>
      </c>
      <c r="AF62" s="137">
        <v>111</v>
      </c>
      <c r="AG62" s="128" t="s">
        <v>138</v>
      </c>
      <c r="AH62" s="126">
        <v>1450</v>
      </c>
      <c r="AI62" s="129"/>
      <c r="AJ62" s="137">
        <v>111</v>
      </c>
      <c r="AK62" s="128" t="s">
        <v>138</v>
      </c>
      <c r="AL62" s="126">
        <v>3100</v>
      </c>
    </row>
    <row r="63" spans="2:38" ht="13.2" x14ac:dyDescent="0.45">
      <c r="B63" s="16" t="s">
        <v>67</v>
      </c>
      <c r="E63" s="137" t="s">
        <v>73</v>
      </c>
      <c r="F63" s="137" t="s">
        <v>74</v>
      </c>
      <c r="G63" s="137" t="s">
        <v>53</v>
      </c>
      <c r="H63" s="137" t="s">
        <v>33</v>
      </c>
      <c r="I63" s="137" t="s">
        <v>34</v>
      </c>
      <c r="J63" s="137" t="s">
        <v>35</v>
      </c>
      <c r="K63" s="137" t="s">
        <v>36</v>
      </c>
      <c r="L63" s="137" t="s">
        <v>37</v>
      </c>
      <c r="M63" s="137" t="s">
        <v>38</v>
      </c>
      <c r="N63" s="137" t="s">
        <v>39</v>
      </c>
      <c r="O63" s="137" t="s">
        <v>40</v>
      </c>
      <c r="P63" s="137" t="s">
        <v>41</v>
      </c>
      <c r="Q63" s="137" t="s">
        <v>42</v>
      </c>
      <c r="R63" s="137" t="s">
        <v>43</v>
      </c>
      <c r="S63" s="137" t="s">
        <v>44</v>
      </c>
      <c r="T63" s="133" t="s">
        <v>77</v>
      </c>
      <c r="U63" s="47" t="s">
        <v>120</v>
      </c>
      <c r="Z63" s="16">
        <v>52</v>
      </c>
      <c r="AA63" s="186"/>
      <c r="AB63" s="132" t="s">
        <v>128</v>
      </c>
      <c r="AC63" s="126">
        <v>79560</v>
      </c>
      <c r="AD63" s="127">
        <v>74340</v>
      </c>
    </row>
    <row r="64" spans="2:38" ht="13.2" x14ac:dyDescent="0.45">
      <c r="C64" s="98" t="str">
        <f>C18</f>
        <v>基準単価１</v>
      </c>
      <c r="D64" s="34"/>
      <c r="E64" s="42"/>
      <c r="F64" s="42"/>
      <c r="G64" s="87">
        <f>VLOOKUP($G$50,$AM$21:$AP$36,3,FALSE)</f>
        <v>166400</v>
      </c>
      <c r="H64" s="88">
        <f t="shared" ref="H64:S64" si="14">IF(AP69&gt;0,$G64,0)</f>
        <v>0</v>
      </c>
      <c r="I64" s="88">
        <f t="shared" si="14"/>
        <v>0</v>
      </c>
      <c r="J64" s="88">
        <f t="shared" si="14"/>
        <v>0</v>
      </c>
      <c r="K64" s="88">
        <f t="shared" si="14"/>
        <v>0</v>
      </c>
      <c r="L64" s="88">
        <f t="shared" si="14"/>
        <v>0</v>
      </c>
      <c r="M64" s="88">
        <f t="shared" si="14"/>
        <v>0</v>
      </c>
      <c r="N64" s="88">
        <f t="shared" si="14"/>
        <v>0</v>
      </c>
      <c r="O64" s="88">
        <f t="shared" si="14"/>
        <v>0</v>
      </c>
      <c r="P64" s="88">
        <f t="shared" si="14"/>
        <v>0</v>
      </c>
      <c r="Q64" s="88">
        <f t="shared" si="14"/>
        <v>0</v>
      </c>
      <c r="R64" s="88">
        <f t="shared" si="14"/>
        <v>0</v>
      </c>
      <c r="S64" s="88">
        <f t="shared" si="14"/>
        <v>0</v>
      </c>
      <c r="T64" s="89">
        <f>SUM(H64:S64)</f>
        <v>0</v>
      </c>
      <c r="U64" s="168">
        <f>SUM(T64:T66,T68)</f>
        <v>0</v>
      </c>
      <c r="Z64" s="16">
        <v>53</v>
      </c>
      <c r="AA64" s="186"/>
      <c r="AB64" s="132" t="s">
        <v>129</v>
      </c>
      <c r="AC64" s="126">
        <v>44740</v>
      </c>
      <c r="AD64" s="127">
        <v>37870</v>
      </c>
    </row>
    <row r="65" spans="2:53" ht="13.2" x14ac:dyDescent="0.45">
      <c r="C65" s="98" t="str">
        <f>C19</f>
        <v>基準単価２</v>
      </c>
      <c r="D65" s="37"/>
      <c r="E65" s="42"/>
      <c r="F65" s="42"/>
      <c r="G65" s="87">
        <f>VLOOKUP($G$50,$AM$21:$AP$36,4,FALSE)</f>
        <v>150820</v>
      </c>
      <c r="H65" s="88">
        <f t="shared" ref="H65:S65" si="15">IF(AP75&gt;0,$G65,0)</f>
        <v>0</v>
      </c>
      <c r="I65" s="88">
        <f t="shared" si="15"/>
        <v>0</v>
      </c>
      <c r="J65" s="88">
        <f t="shared" si="15"/>
        <v>0</v>
      </c>
      <c r="K65" s="88">
        <f t="shared" si="15"/>
        <v>0</v>
      </c>
      <c r="L65" s="88">
        <f t="shared" si="15"/>
        <v>0</v>
      </c>
      <c r="M65" s="88">
        <f t="shared" si="15"/>
        <v>0</v>
      </c>
      <c r="N65" s="88">
        <f t="shared" si="15"/>
        <v>0</v>
      </c>
      <c r="O65" s="88">
        <f t="shared" si="15"/>
        <v>0</v>
      </c>
      <c r="P65" s="88">
        <f t="shared" si="15"/>
        <v>0</v>
      </c>
      <c r="Q65" s="88">
        <f t="shared" si="15"/>
        <v>0</v>
      </c>
      <c r="R65" s="88">
        <f t="shared" si="15"/>
        <v>0</v>
      </c>
      <c r="S65" s="88">
        <f t="shared" si="15"/>
        <v>0</v>
      </c>
      <c r="T65" s="89">
        <f>SUM(H65:S65)</f>
        <v>0</v>
      </c>
      <c r="U65" s="169"/>
      <c r="Z65" s="16">
        <v>54</v>
      </c>
      <c r="AA65" s="186"/>
      <c r="AB65" s="132" t="s">
        <v>130</v>
      </c>
      <c r="AC65" s="126">
        <v>40220</v>
      </c>
      <c r="AD65" s="127">
        <v>33300</v>
      </c>
    </row>
    <row r="66" spans="2:53" ht="13.8" thickBot="1" x14ac:dyDescent="0.5">
      <c r="C66" s="98" t="str">
        <f>C20</f>
        <v>対象外※3</v>
      </c>
      <c r="D66" s="37"/>
      <c r="E66" s="42"/>
      <c r="F66" s="42"/>
      <c r="G66" s="35">
        <v>0</v>
      </c>
      <c r="H66" s="35">
        <v>0</v>
      </c>
      <c r="I66" s="35">
        <v>0</v>
      </c>
      <c r="J66" s="35">
        <v>0</v>
      </c>
      <c r="K66" s="35">
        <v>0</v>
      </c>
      <c r="L66" s="35">
        <v>0</v>
      </c>
      <c r="M66" s="35">
        <v>0</v>
      </c>
      <c r="N66" s="35">
        <v>0</v>
      </c>
      <c r="O66" s="35">
        <v>0</v>
      </c>
      <c r="P66" s="35">
        <v>0</v>
      </c>
      <c r="Q66" s="35">
        <v>0</v>
      </c>
      <c r="R66" s="35">
        <v>0</v>
      </c>
      <c r="S66" s="35">
        <v>0</v>
      </c>
      <c r="T66" s="31">
        <f>SUM(H66:S66)</f>
        <v>0</v>
      </c>
      <c r="U66" s="169"/>
      <c r="Z66" s="16">
        <v>61</v>
      </c>
      <c r="AA66" s="186" t="s">
        <v>133</v>
      </c>
      <c r="AB66" s="132" t="s">
        <v>127</v>
      </c>
      <c r="AC66" s="126">
        <v>122050</v>
      </c>
      <c r="AD66" s="127">
        <v>117540</v>
      </c>
      <c r="AM66" s="16" t="s">
        <v>205</v>
      </c>
    </row>
    <row r="67" spans="2:53" ht="13.2" x14ac:dyDescent="0.45">
      <c r="C67" s="16" t="s">
        <v>117</v>
      </c>
      <c r="L67" s="137" t="s">
        <v>30</v>
      </c>
      <c r="M67" s="137" t="s">
        <v>50</v>
      </c>
      <c r="N67" s="137" t="s">
        <v>47</v>
      </c>
      <c r="O67" s="137" t="s">
        <v>48</v>
      </c>
      <c r="P67" s="41" t="s">
        <v>70</v>
      </c>
      <c r="Q67" s="174" t="s">
        <v>75</v>
      </c>
      <c r="R67" s="41" t="s">
        <v>76</v>
      </c>
      <c r="S67" s="175" t="s">
        <v>92</v>
      </c>
      <c r="T67" s="38" t="s">
        <v>77</v>
      </c>
      <c r="U67" s="169"/>
      <c r="Z67" s="16">
        <v>62</v>
      </c>
      <c r="AA67" s="186"/>
      <c r="AB67" s="132" t="s">
        <v>128</v>
      </c>
      <c r="AC67" s="126">
        <v>75570</v>
      </c>
      <c r="AD67" s="127">
        <v>71060</v>
      </c>
      <c r="AM67" s="75" t="s">
        <v>202</v>
      </c>
      <c r="AN67" s="76" t="s">
        <v>203</v>
      </c>
      <c r="AO67" s="47" t="s">
        <v>204</v>
      </c>
      <c r="AP67" s="134" t="s">
        <v>188</v>
      </c>
      <c r="AQ67" s="137" t="s">
        <v>189</v>
      </c>
      <c r="AR67" s="137" t="s">
        <v>190</v>
      </c>
      <c r="AS67" s="137" t="s">
        <v>191</v>
      </c>
      <c r="AT67" s="137" t="s">
        <v>192</v>
      </c>
      <c r="AU67" s="137" t="s">
        <v>193</v>
      </c>
      <c r="AV67" s="137" t="s">
        <v>194</v>
      </c>
      <c r="AW67" s="137" t="s">
        <v>195</v>
      </c>
      <c r="AX67" s="137" t="s">
        <v>196</v>
      </c>
      <c r="AY67" s="137" t="s">
        <v>197</v>
      </c>
      <c r="AZ67" s="137" t="s">
        <v>198</v>
      </c>
      <c r="BA67" s="137" t="s">
        <v>199</v>
      </c>
    </row>
    <row r="68" spans="2:53" ht="13.8" thickBot="1" x14ac:dyDescent="0.5">
      <c r="L68" s="26">
        <v>100</v>
      </c>
      <c r="M68" s="88" t="str">
        <f>IF(G50="3歳",$AG$34,"加算算定無し")</f>
        <v>加算算定無し</v>
      </c>
      <c r="N68" s="88" t="str">
        <f>$AH$34</f>
        <v>加算算定無し</v>
      </c>
      <c r="O68" s="88" t="str">
        <f>$AI$34</f>
        <v>加算算定無し</v>
      </c>
      <c r="P68" s="88">
        <f>SUM(L68:O68)</f>
        <v>100</v>
      </c>
      <c r="Q68" s="174"/>
      <c r="R68" s="91">
        <f>24-COUNTIF(H64:S64,0)-COUNTIF(H65:S65,0)</f>
        <v>0</v>
      </c>
      <c r="S68" s="175"/>
      <c r="T68" s="92">
        <f>P68*R68</f>
        <v>0</v>
      </c>
      <c r="U68" s="170"/>
      <c r="Z68" s="16">
        <v>63</v>
      </c>
      <c r="AA68" s="186"/>
      <c r="AB68" s="132" t="s">
        <v>129</v>
      </c>
      <c r="AC68" s="126">
        <v>40790</v>
      </c>
      <c r="AD68" s="127">
        <v>34590</v>
      </c>
      <c r="AM68" s="77" t="e">
        <f>VLOOKUP(E64,$AI$6:$AJ$18,2,FALSE)</f>
        <v>#N/A</v>
      </c>
      <c r="AN68" s="78" t="e">
        <f>VLOOKUP(F64,$AI$6:$AJ$18,2,FALSE)</f>
        <v>#N/A</v>
      </c>
      <c r="AO68" s="81"/>
      <c r="AP68" s="134">
        <f t="shared" ref="AP68:BA68" si="16">IF($E64=AP67,$AN68-$AM68+1,0)</f>
        <v>0</v>
      </c>
      <c r="AQ68" s="134">
        <f t="shared" si="16"/>
        <v>0</v>
      </c>
      <c r="AR68" s="134">
        <f t="shared" si="16"/>
        <v>0</v>
      </c>
      <c r="AS68" s="134">
        <f t="shared" si="16"/>
        <v>0</v>
      </c>
      <c r="AT68" s="134">
        <f t="shared" si="16"/>
        <v>0</v>
      </c>
      <c r="AU68" s="134">
        <f t="shared" si="16"/>
        <v>0</v>
      </c>
      <c r="AV68" s="134">
        <f t="shared" si="16"/>
        <v>0</v>
      </c>
      <c r="AW68" s="134">
        <f t="shared" si="16"/>
        <v>0</v>
      </c>
      <c r="AX68" s="134">
        <f t="shared" si="16"/>
        <v>0</v>
      </c>
      <c r="AY68" s="134">
        <f t="shared" si="16"/>
        <v>0</v>
      </c>
      <c r="AZ68" s="134">
        <f t="shared" si="16"/>
        <v>0</v>
      </c>
      <c r="BA68" s="134">
        <f t="shared" si="16"/>
        <v>0</v>
      </c>
    </row>
    <row r="69" spans="2:53" ht="13.8" thickBot="1" x14ac:dyDescent="0.5">
      <c r="L69" s="48"/>
      <c r="M69" s="130"/>
      <c r="N69" s="130"/>
      <c r="O69" s="130"/>
      <c r="P69" s="130"/>
      <c r="Q69" s="50"/>
      <c r="R69" s="86" t="s">
        <v>218</v>
      </c>
      <c r="S69" s="50"/>
      <c r="T69" s="130"/>
      <c r="U69" s="131"/>
      <c r="Z69" s="16">
        <v>64</v>
      </c>
      <c r="AA69" s="186"/>
      <c r="AB69" s="132" t="s">
        <v>130</v>
      </c>
      <c r="AC69" s="126">
        <v>36260</v>
      </c>
      <c r="AD69" s="127">
        <v>30020</v>
      </c>
      <c r="AI69" s="16" t="s">
        <v>220</v>
      </c>
      <c r="AM69" s="79"/>
      <c r="AN69" s="80"/>
      <c r="AO69" s="74">
        <v>0</v>
      </c>
      <c r="AP69" s="134">
        <f>IF(AP68=0,AO69-1,AP68)</f>
        <v>-1</v>
      </c>
      <c r="AQ69" s="137">
        <f>IF(AQ68=0,AP69-1,AQ68)</f>
        <v>-2</v>
      </c>
      <c r="AR69" s="137">
        <f t="shared" ref="AR69:BA69" si="17">IF(AR68=0,AQ69-1,AR68)</f>
        <v>-3</v>
      </c>
      <c r="AS69" s="137">
        <f t="shared" si="17"/>
        <v>-4</v>
      </c>
      <c r="AT69" s="137">
        <f t="shared" si="17"/>
        <v>-5</v>
      </c>
      <c r="AU69" s="137">
        <f t="shared" si="17"/>
        <v>-6</v>
      </c>
      <c r="AV69" s="137">
        <f t="shared" si="17"/>
        <v>-7</v>
      </c>
      <c r="AW69" s="137">
        <f t="shared" si="17"/>
        <v>-8</v>
      </c>
      <c r="AX69" s="137">
        <f t="shared" si="17"/>
        <v>-9</v>
      </c>
      <c r="AY69" s="137">
        <f t="shared" si="17"/>
        <v>-10</v>
      </c>
      <c r="AZ69" s="137">
        <f t="shared" si="17"/>
        <v>-11</v>
      </c>
      <c r="BA69" s="137">
        <f t="shared" si="17"/>
        <v>-12</v>
      </c>
    </row>
    <row r="70" spans="2:53" ht="13.8" thickBot="1" x14ac:dyDescent="0.5">
      <c r="Z70" s="16">
        <v>71</v>
      </c>
      <c r="AA70" s="186" t="s">
        <v>134</v>
      </c>
      <c r="AB70" s="132" t="s">
        <v>127</v>
      </c>
      <c r="AC70" s="126">
        <v>119130</v>
      </c>
      <c r="AD70" s="127">
        <v>115190</v>
      </c>
      <c r="AI70" s="137" t="s">
        <v>188</v>
      </c>
      <c r="AJ70" s="137">
        <v>4</v>
      </c>
    </row>
    <row r="71" spans="2:53" ht="13.2" x14ac:dyDescent="0.45">
      <c r="B71" s="16" t="s">
        <v>68</v>
      </c>
      <c r="E71" s="137" t="s">
        <v>73</v>
      </c>
      <c r="F71" s="137" t="s">
        <v>74</v>
      </c>
      <c r="G71" s="137" t="s">
        <v>53</v>
      </c>
      <c r="H71" s="137" t="s">
        <v>33</v>
      </c>
      <c r="I71" s="137" t="s">
        <v>34</v>
      </c>
      <c r="J71" s="137" t="s">
        <v>35</v>
      </c>
      <c r="K71" s="137" t="s">
        <v>36</v>
      </c>
      <c r="L71" s="137" t="s">
        <v>37</v>
      </c>
      <c r="M71" s="137" t="s">
        <v>38</v>
      </c>
      <c r="N71" s="137" t="s">
        <v>39</v>
      </c>
      <c r="O71" s="137" t="s">
        <v>40</v>
      </c>
      <c r="P71" s="137" t="s">
        <v>41</v>
      </c>
      <c r="Q71" s="137" t="s">
        <v>42</v>
      </c>
      <c r="R71" s="137" t="s">
        <v>43</v>
      </c>
      <c r="S71" s="137" t="s">
        <v>44</v>
      </c>
      <c r="T71" s="133" t="s">
        <v>77</v>
      </c>
      <c r="U71" s="47" t="s">
        <v>120</v>
      </c>
      <c r="Z71" s="16">
        <v>72</v>
      </c>
      <c r="AA71" s="186"/>
      <c r="AB71" s="132" t="s">
        <v>128</v>
      </c>
      <c r="AC71" s="126">
        <v>72650</v>
      </c>
      <c r="AD71" s="127">
        <v>68710</v>
      </c>
      <c r="AI71" s="137" t="s">
        <v>189</v>
      </c>
      <c r="AJ71" s="137">
        <v>5</v>
      </c>
    </row>
    <row r="72" spans="2:53" ht="13.8" thickBot="1" x14ac:dyDescent="0.5">
      <c r="C72" s="98" t="str">
        <f>C27</f>
        <v>加算算定</v>
      </c>
      <c r="D72" s="37"/>
      <c r="E72" s="42"/>
      <c r="F72" s="42"/>
      <c r="G72" s="85">
        <v>9000</v>
      </c>
      <c r="H72" s="88">
        <f t="shared" ref="H72:S72" si="18">IF(AP81&gt;0,$G72,0)</f>
        <v>0</v>
      </c>
      <c r="I72" s="88">
        <f t="shared" si="18"/>
        <v>0</v>
      </c>
      <c r="J72" s="88">
        <f t="shared" si="18"/>
        <v>0</v>
      </c>
      <c r="K72" s="88">
        <f t="shared" si="18"/>
        <v>0</v>
      </c>
      <c r="L72" s="88">
        <f t="shared" si="18"/>
        <v>0</v>
      </c>
      <c r="M72" s="88">
        <f t="shared" si="18"/>
        <v>0</v>
      </c>
      <c r="N72" s="88">
        <f t="shared" si="18"/>
        <v>0</v>
      </c>
      <c r="O72" s="88">
        <f t="shared" si="18"/>
        <v>0</v>
      </c>
      <c r="P72" s="88">
        <f t="shared" si="18"/>
        <v>0</v>
      </c>
      <c r="Q72" s="88">
        <f t="shared" si="18"/>
        <v>0</v>
      </c>
      <c r="R72" s="88">
        <f t="shared" si="18"/>
        <v>0</v>
      </c>
      <c r="S72" s="88">
        <f t="shared" si="18"/>
        <v>0</v>
      </c>
      <c r="T72" s="89">
        <f>SUM(H72:S72)</f>
        <v>0</v>
      </c>
      <c r="U72" s="168">
        <f>SUM(T72:T73)</f>
        <v>0</v>
      </c>
      <c r="Z72" s="16">
        <v>73</v>
      </c>
      <c r="AA72" s="186"/>
      <c r="AB72" s="132" t="s">
        <v>129</v>
      </c>
      <c r="AC72" s="126">
        <v>37800</v>
      </c>
      <c r="AD72" s="127">
        <v>32240</v>
      </c>
      <c r="AI72" s="137" t="s">
        <v>190</v>
      </c>
      <c r="AJ72" s="137">
        <v>6</v>
      </c>
      <c r="AM72" s="16" t="s">
        <v>206</v>
      </c>
    </row>
    <row r="73" spans="2:53" ht="13.8" thickBot="1" x14ac:dyDescent="0.5">
      <c r="C73" s="98" t="str">
        <f>C28</f>
        <v>対象外※4</v>
      </c>
      <c r="D73" s="37"/>
      <c r="E73" s="42"/>
      <c r="F73" s="42"/>
      <c r="G73" s="39">
        <v>0</v>
      </c>
      <c r="H73" s="26"/>
      <c r="I73" s="26"/>
      <c r="J73" s="26"/>
      <c r="K73" s="26"/>
      <c r="L73" s="26"/>
      <c r="M73" s="26"/>
      <c r="N73" s="26"/>
      <c r="O73" s="26"/>
      <c r="P73" s="26"/>
      <c r="Q73" s="26"/>
      <c r="R73" s="26"/>
      <c r="S73" s="26"/>
      <c r="T73" s="31">
        <f>SUM(H73:S73)</f>
        <v>0</v>
      </c>
      <c r="U73" s="170"/>
      <c r="Z73" s="16">
        <v>74</v>
      </c>
      <c r="AA73" s="186"/>
      <c r="AB73" s="132" t="s">
        <v>130</v>
      </c>
      <c r="AC73" s="126">
        <v>33270</v>
      </c>
      <c r="AD73" s="127">
        <v>27670</v>
      </c>
      <c r="AI73" s="137" t="s">
        <v>191</v>
      </c>
      <c r="AJ73" s="137">
        <v>7</v>
      </c>
      <c r="AM73" s="75" t="s">
        <v>202</v>
      </c>
      <c r="AN73" s="76" t="s">
        <v>203</v>
      </c>
      <c r="AO73" s="47" t="s">
        <v>204</v>
      </c>
      <c r="AP73" s="134" t="s">
        <v>188</v>
      </c>
      <c r="AQ73" s="137" t="s">
        <v>189</v>
      </c>
      <c r="AR73" s="137" t="s">
        <v>190</v>
      </c>
      <c r="AS73" s="137" t="s">
        <v>191</v>
      </c>
      <c r="AT73" s="137" t="s">
        <v>192</v>
      </c>
      <c r="AU73" s="137" t="s">
        <v>193</v>
      </c>
      <c r="AV73" s="137" t="s">
        <v>194</v>
      </c>
      <c r="AW73" s="137" t="s">
        <v>195</v>
      </c>
      <c r="AX73" s="137" t="s">
        <v>196</v>
      </c>
      <c r="AY73" s="137" t="s">
        <v>197</v>
      </c>
      <c r="AZ73" s="137" t="s">
        <v>198</v>
      </c>
      <c r="BA73" s="137" t="s">
        <v>199</v>
      </c>
    </row>
    <row r="74" spans="2:53" ht="13.2" x14ac:dyDescent="0.45">
      <c r="C74" s="16" t="s">
        <v>117</v>
      </c>
      <c r="D74" s="48"/>
      <c r="E74" s="83"/>
      <c r="F74" s="83"/>
      <c r="G74" s="65"/>
      <c r="H74" s="48"/>
      <c r="I74" s="48"/>
      <c r="J74" s="48"/>
      <c r="K74" s="48"/>
      <c r="L74" s="48"/>
      <c r="M74" s="48"/>
      <c r="N74" s="48"/>
      <c r="O74" s="48"/>
      <c r="P74" s="48"/>
      <c r="Q74" s="48"/>
      <c r="R74" s="48"/>
      <c r="S74" s="48"/>
      <c r="T74" s="82"/>
      <c r="U74" s="50"/>
      <c r="Z74" s="16">
        <v>81</v>
      </c>
      <c r="AA74" s="186" t="s">
        <v>135</v>
      </c>
      <c r="AB74" s="132" t="s">
        <v>127</v>
      </c>
      <c r="AC74" s="126">
        <v>116750</v>
      </c>
      <c r="AD74" s="127">
        <v>113270</v>
      </c>
      <c r="AI74" s="137" t="s">
        <v>192</v>
      </c>
      <c r="AJ74" s="137">
        <v>8</v>
      </c>
      <c r="AM74" s="77" t="e">
        <f>VLOOKUP(E65,$AI$6:$AJ$18,2,FALSE)</f>
        <v>#N/A</v>
      </c>
      <c r="AN74" s="78" t="e">
        <f>VLOOKUP(F65,$AI$6:$AJ$18,2,FALSE)</f>
        <v>#N/A</v>
      </c>
      <c r="AO74" s="81"/>
      <c r="AP74" s="134">
        <f t="shared" ref="AP74:BA74" si="19">IF($E65=AP73,$AN74-$AM74+1,0)</f>
        <v>0</v>
      </c>
      <c r="AQ74" s="134">
        <f t="shared" si="19"/>
        <v>0</v>
      </c>
      <c r="AR74" s="134">
        <f t="shared" si="19"/>
        <v>0</v>
      </c>
      <c r="AS74" s="134">
        <f t="shared" si="19"/>
        <v>0</v>
      </c>
      <c r="AT74" s="134">
        <f t="shared" si="19"/>
        <v>0</v>
      </c>
      <c r="AU74" s="134">
        <f t="shared" si="19"/>
        <v>0</v>
      </c>
      <c r="AV74" s="134">
        <f t="shared" si="19"/>
        <v>0</v>
      </c>
      <c r="AW74" s="134">
        <f t="shared" si="19"/>
        <v>0</v>
      </c>
      <c r="AX74" s="134">
        <f t="shared" si="19"/>
        <v>0</v>
      </c>
      <c r="AY74" s="134">
        <f t="shared" si="19"/>
        <v>0</v>
      </c>
      <c r="AZ74" s="134">
        <f t="shared" si="19"/>
        <v>0</v>
      </c>
      <c r="BA74" s="134">
        <f t="shared" si="19"/>
        <v>0</v>
      </c>
    </row>
    <row r="75" spans="2:53" ht="13.8" thickBot="1" x14ac:dyDescent="0.5">
      <c r="D75" s="48"/>
      <c r="E75" s="83"/>
      <c r="F75" s="83"/>
      <c r="G75" s="65"/>
      <c r="H75" s="48"/>
      <c r="I75" s="48"/>
      <c r="J75" s="48"/>
      <c r="K75" s="48"/>
      <c r="L75" s="48"/>
      <c r="M75" s="48"/>
      <c r="N75" s="48"/>
      <c r="O75" s="48"/>
      <c r="P75" s="48"/>
      <c r="Q75" s="48"/>
      <c r="R75" s="48"/>
      <c r="S75" s="48"/>
      <c r="T75" s="82"/>
      <c r="U75" s="50"/>
      <c r="Z75" s="16">
        <v>82</v>
      </c>
      <c r="AA75" s="186"/>
      <c r="AB75" s="132" t="s">
        <v>128</v>
      </c>
      <c r="AC75" s="126">
        <v>70270</v>
      </c>
      <c r="AD75" s="127">
        <v>66790</v>
      </c>
      <c r="AI75" s="137" t="s">
        <v>193</v>
      </c>
      <c r="AJ75" s="137">
        <v>9</v>
      </c>
      <c r="AM75" s="79"/>
      <c r="AN75" s="80"/>
      <c r="AO75" s="74">
        <v>0</v>
      </c>
      <c r="AP75" s="134">
        <f>IF(AP74=0,AO75-1,AP74)</f>
        <v>-1</v>
      </c>
      <c r="AQ75" s="134">
        <f t="shared" ref="AQ75:AS75" si="20">IF(AQ74=0,AP75-1,AQ74)</f>
        <v>-2</v>
      </c>
      <c r="AR75" s="134">
        <f t="shared" si="20"/>
        <v>-3</v>
      </c>
      <c r="AS75" s="134">
        <f t="shared" si="20"/>
        <v>-4</v>
      </c>
      <c r="AT75" s="134">
        <f>IF(AT74=0,AS75-1,AT74)</f>
        <v>-5</v>
      </c>
      <c r="AU75" s="134">
        <f t="shared" ref="AU75:BA75" si="21">IF(AU74=0,AT75-1,AU74)</f>
        <v>-6</v>
      </c>
      <c r="AV75" s="134">
        <f t="shared" si="21"/>
        <v>-7</v>
      </c>
      <c r="AW75" s="134">
        <f t="shared" si="21"/>
        <v>-8</v>
      </c>
      <c r="AX75" s="134">
        <f t="shared" si="21"/>
        <v>-9</v>
      </c>
      <c r="AY75" s="134">
        <f t="shared" si="21"/>
        <v>-10</v>
      </c>
      <c r="AZ75" s="134">
        <f t="shared" si="21"/>
        <v>-11</v>
      </c>
      <c r="BA75" s="134">
        <f t="shared" si="21"/>
        <v>-12</v>
      </c>
    </row>
    <row r="76" spans="2:53" ht="13.2" x14ac:dyDescent="0.45">
      <c r="D76" s="48"/>
      <c r="E76" s="83"/>
      <c r="F76" s="83"/>
      <c r="G76" s="65"/>
      <c r="H76" s="48"/>
      <c r="I76" s="48"/>
      <c r="J76" s="48"/>
      <c r="K76" s="48"/>
      <c r="L76" s="48"/>
      <c r="M76" s="48"/>
      <c r="N76" s="48"/>
      <c r="O76" s="48"/>
      <c r="P76" s="48"/>
      <c r="Q76" s="48"/>
      <c r="R76" s="48"/>
      <c r="S76" s="48"/>
      <c r="T76" s="82"/>
      <c r="U76" s="50"/>
      <c r="Z76" s="16">
        <v>83</v>
      </c>
      <c r="AA76" s="186"/>
      <c r="AB76" s="132" t="s">
        <v>129</v>
      </c>
      <c r="AC76" s="126">
        <v>35620</v>
      </c>
      <c r="AD76" s="127">
        <v>30320</v>
      </c>
      <c r="AI76" s="137" t="s">
        <v>194</v>
      </c>
      <c r="AJ76" s="137">
        <v>10</v>
      </c>
    </row>
    <row r="77" spans="2:53" ht="13.8" thickBot="1" x14ac:dyDescent="0.5">
      <c r="D77" s="48"/>
      <c r="E77" s="83"/>
      <c r="F77" s="83"/>
      <c r="G77" s="65"/>
      <c r="H77" s="48"/>
      <c r="I77" s="48"/>
      <c r="J77" s="48"/>
      <c r="K77" s="48"/>
      <c r="L77" s="48"/>
      <c r="M77" s="48"/>
      <c r="N77" s="48"/>
      <c r="O77" s="48"/>
      <c r="P77" s="48"/>
      <c r="Q77" s="48"/>
      <c r="R77" s="48"/>
      <c r="S77" s="48"/>
      <c r="T77" s="82"/>
      <c r="U77" s="50"/>
      <c r="Z77" s="16">
        <v>84</v>
      </c>
      <c r="AA77" s="186"/>
      <c r="AB77" s="132" t="s">
        <v>130</v>
      </c>
      <c r="AC77" s="126">
        <v>31100</v>
      </c>
      <c r="AD77" s="127">
        <v>25750</v>
      </c>
      <c r="AI77" s="137" t="s">
        <v>195</v>
      </c>
      <c r="AJ77" s="137">
        <v>11</v>
      </c>
    </row>
    <row r="78" spans="2:53" ht="16.8" thickBot="1" x14ac:dyDescent="0.5">
      <c r="B78" s="16" t="s">
        <v>154</v>
      </c>
      <c r="F78" s="108" t="s">
        <v>78</v>
      </c>
      <c r="G78" s="19"/>
      <c r="R78" s="48"/>
      <c r="S78" s="48"/>
      <c r="T78" s="48"/>
      <c r="U78" s="50"/>
      <c r="Z78" s="16">
        <v>91</v>
      </c>
      <c r="AA78" s="186" t="s">
        <v>136</v>
      </c>
      <c r="AB78" s="132" t="s">
        <v>127</v>
      </c>
      <c r="AC78" s="126">
        <v>112830</v>
      </c>
      <c r="AD78" s="127">
        <v>109640</v>
      </c>
      <c r="AI78" s="137" t="s">
        <v>196</v>
      </c>
      <c r="AJ78" s="137">
        <v>12</v>
      </c>
      <c r="AM78" s="16" t="s">
        <v>214</v>
      </c>
    </row>
    <row r="79" spans="2:53" ht="13.8" thickBot="1" x14ac:dyDescent="0.5">
      <c r="B79" s="16" t="s">
        <v>93</v>
      </c>
      <c r="Z79" s="16">
        <v>92</v>
      </c>
      <c r="AA79" s="186"/>
      <c r="AB79" s="132" t="s">
        <v>128</v>
      </c>
      <c r="AC79" s="126">
        <v>66350</v>
      </c>
      <c r="AD79" s="127">
        <v>63160</v>
      </c>
      <c r="AI79" s="137" t="s">
        <v>197</v>
      </c>
      <c r="AJ79" s="137">
        <v>13</v>
      </c>
      <c r="AM79" s="75" t="s">
        <v>202</v>
      </c>
      <c r="AN79" s="76" t="s">
        <v>203</v>
      </c>
      <c r="AO79" s="47" t="s">
        <v>204</v>
      </c>
      <c r="AP79" s="26" t="s">
        <v>188</v>
      </c>
      <c r="AQ79" s="26" t="s">
        <v>189</v>
      </c>
      <c r="AR79" s="26" t="s">
        <v>190</v>
      </c>
      <c r="AS79" s="26" t="s">
        <v>191</v>
      </c>
      <c r="AT79" s="26" t="s">
        <v>192</v>
      </c>
      <c r="AU79" s="26" t="s">
        <v>193</v>
      </c>
      <c r="AV79" s="26" t="s">
        <v>194</v>
      </c>
      <c r="AW79" s="26" t="s">
        <v>195</v>
      </c>
      <c r="AX79" s="26" t="s">
        <v>196</v>
      </c>
      <c r="AY79" s="26" t="s">
        <v>197</v>
      </c>
      <c r="AZ79" s="26" t="s">
        <v>198</v>
      </c>
      <c r="BA79" s="26" t="s">
        <v>199</v>
      </c>
    </row>
    <row r="80" spans="2:53" ht="13.2" x14ac:dyDescent="0.45">
      <c r="D80" s="26"/>
      <c r="E80" s="162" t="s">
        <v>79</v>
      </c>
      <c r="F80" s="163"/>
      <c r="G80" s="164"/>
      <c r="H80" s="137" t="s">
        <v>33</v>
      </c>
      <c r="I80" s="137" t="s">
        <v>34</v>
      </c>
      <c r="J80" s="137" t="s">
        <v>35</v>
      </c>
      <c r="K80" s="137" t="s">
        <v>36</v>
      </c>
      <c r="L80" s="137" t="s">
        <v>37</v>
      </c>
      <c r="M80" s="137" t="s">
        <v>38</v>
      </c>
      <c r="N80" s="137" t="s">
        <v>39</v>
      </c>
      <c r="O80" s="137" t="s">
        <v>40</v>
      </c>
      <c r="P80" s="137" t="s">
        <v>41</v>
      </c>
      <c r="Q80" s="137" t="s">
        <v>42</v>
      </c>
      <c r="R80" s="137" t="s">
        <v>43</v>
      </c>
      <c r="S80" s="133" t="s">
        <v>44</v>
      </c>
      <c r="T80" s="133" t="s">
        <v>77</v>
      </c>
      <c r="U80" s="47" t="s">
        <v>120</v>
      </c>
      <c r="Z80" s="16">
        <v>93</v>
      </c>
      <c r="AA80" s="186"/>
      <c r="AB80" s="132" t="s">
        <v>129</v>
      </c>
      <c r="AC80" s="126">
        <v>31650</v>
      </c>
      <c r="AD80" s="127">
        <v>26690</v>
      </c>
      <c r="AI80" s="137" t="s">
        <v>198</v>
      </c>
      <c r="AJ80" s="137">
        <v>14</v>
      </c>
      <c r="AM80" s="77" t="e">
        <f>VLOOKUP(E72,$AI$6:$AJ$18,2,FALSE)</f>
        <v>#N/A</v>
      </c>
      <c r="AN80" s="78" t="e">
        <f>VLOOKUP(F72,$AI$6:$AJ$18,2,FALSE)</f>
        <v>#N/A</v>
      </c>
      <c r="AO80" s="81"/>
      <c r="AP80" s="134">
        <f t="shared" ref="AP80:BA80" si="22">IF($E72=AP79,$AN80-$AM80+1,0)</f>
        <v>0</v>
      </c>
      <c r="AQ80" s="134">
        <f t="shared" si="22"/>
        <v>0</v>
      </c>
      <c r="AR80" s="134">
        <f t="shared" si="22"/>
        <v>0</v>
      </c>
      <c r="AS80" s="134">
        <f t="shared" si="22"/>
        <v>0</v>
      </c>
      <c r="AT80" s="134">
        <f t="shared" si="22"/>
        <v>0</v>
      </c>
      <c r="AU80" s="134">
        <f t="shared" si="22"/>
        <v>0</v>
      </c>
      <c r="AV80" s="134">
        <f t="shared" si="22"/>
        <v>0</v>
      </c>
      <c r="AW80" s="134">
        <f t="shared" si="22"/>
        <v>0</v>
      </c>
      <c r="AX80" s="134">
        <f t="shared" si="22"/>
        <v>0</v>
      </c>
      <c r="AY80" s="134">
        <f t="shared" si="22"/>
        <v>0</v>
      </c>
      <c r="AZ80" s="134">
        <f t="shared" si="22"/>
        <v>0</v>
      </c>
      <c r="BA80" s="134">
        <f t="shared" si="22"/>
        <v>0</v>
      </c>
    </row>
    <row r="81" spans="2:53" ht="16.8" thickBot="1" x14ac:dyDescent="0.5">
      <c r="C81" s="27" t="s">
        <v>103</v>
      </c>
      <c r="D81" s="28"/>
      <c r="E81" s="190" t="str">
        <f>E8</f>
        <v>３歳未満児の場合８０千円（１０４千円）、３歳以上児の場合７７千円（１０１千円）以内。</v>
      </c>
      <c r="F81" s="191"/>
      <c r="G81" s="192"/>
      <c r="H81" s="29"/>
      <c r="I81" s="30"/>
      <c r="J81" s="30"/>
      <c r="K81" s="30"/>
      <c r="L81" s="30"/>
      <c r="M81" s="30"/>
      <c r="N81" s="30"/>
      <c r="O81" s="30"/>
      <c r="P81" s="30"/>
      <c r="Q81" s="30"/>
      <c r="R81" s="30"/>
      <c r="S81" s="30"/>
      <c r="T81" s="89">
        <f>SUM(H81:S81)</f>
        <v>0</v>
      </c>
      <c r="U81" s="168">
        <f>T81+T82</f>
        <v>0</v>
      </c>
      <c r="Z81" s="16">
        <v>94</v>
      </c>
      <c r="AA81" s="186"/>
      <c r="AB81" s="132" t="s">
        <v>130</v>
      </c>
      <c r="AC81" s="126">
        <v>27130</v>
      </c>
      <c r="AD81" s="127">
        <v>22120</v>
      </c>
      <c r="AI81" s="137" t="s">
        <v>199</v>
      </c>
      <c r="AJ81" s="137">
        <v>15</v>
      </c>
      <c r="AM81" s="79"/>
      <c r="AN81" s="80"/>
      <c r="AO81" s="74">
        <v>0</v>
      </c>
      <c r="AP81" s="134">
        <f>IF(AP80=0,AO81-1,AP80)</f>
        <v>-1</v>
      </c>
      <c r="AQ81" s="134">
        <f t="shared" ref="AQ81:BA81" si="23">IF(AQ80=0,AP81-1,AQ80)</f>
        <v>-2</v>
      </c>
      <c r="AR81" s="134">
        <f t="shared" si="23"/>
        <v>-3</v>
      </c>
      <c r="AS81" s="134">
        <f t="shared" si="23"/>
        <v>-4</v>
      </c>
      <c r="AT81" s="134">
        <f t="shared" si="23"/>
        <v>-5</v>
      </c>
      <c r="AU81" s="134">
        <f t="shared" si="23"/>
        <v>-6</v>
      </c>
      <c r="AV81" s="134">
        <f t="shared" si="23"/>
        <v>-7</v>
      </c>
      <c r="AW81" s="134">
        <f t="shared" si="23"/>
        <v>-8</v>
      </c>
      <c r="AX81" s="134">
        <f t="shared" si="23"/>
        <v>-9</v>
      </c>
      <c r="AY81" s="134">
        <f t="shared" si="23"/>
        <v>-10</v>
      </c>
      <c r="AZ81" s="134">
        <f t="shared" si="23"/>
        <v>-11</v>
      </c>
      <c r="BA81" s="134">
        <f t="shared" si="23"/>
        <v>-12</v>
      </c>
    </row>
    <row r="82" spans="2:53" ht="16.2" x14ac:dyDescent="0.45">
      <c r="C82" s="102" t="str">
        <f>C9</f>
        <v>基準イ　※２</v>
      </c>
      <c r="D82" s="32"/>
      <c r="E82" s="171" t="s">
        <v>90</v>
      </c>
      <c r="F82" s="172"/>
      <c r="G82" s="173"/>
      <c r="H82" s="90">
        <f>SUM(H83:H87)</f>
        <v>0</v>
      </c>
      <c r="I82" s="90">
        <f t="shared" ref="I82:S82" si="24">SUM(I83:I87)</f>
        <v>0</v>
      </c>
      <c r="J82" s="90">
        <f t="shared" si="24"/>
        <v>0</v>
      </c>
      <c r="K82" s="90">
        <f t="shared" si="24"/>
        <v>0</v>
      </c>
      <c r="L82" s="90">
        <f t="shared" si="24"/>
        <v>0</v>
      </c>
      <c r="M82" s="90">
        <f t="shared" si="24"/>
        <v>0</v>
      </c>
      <c r="N82" s="90">
        <f t="shared" si="24"/>
        <v>0</v>
      </c>
      <c r="O82" s="90">
        <f t="shared" si="24"/>
        <v>0</v>
      </c>
      <c r="P82" s="90">
        <f t="shared" si="24"/>
        <v>0</v>
      </c>
      <c r="Q82" s="90">
        <f t="shared" si="24"/>
        <v>0</v>
      </c>
      <c r="R82" s="90">
        <f t="shared" si="24"/>
        <v>0</v>
      </c>
      <c r="S82" s="90">
        <f t="shared" si="24"/>
        <v>0</v>
      </c>
      <c r="T82" s="89">
        <f>SUM(H82:S82)</f>
        <v>0</v>
      </c>
      <c r="U82" s="169"/>
      <c r="Z82" s="16">
        <v>101</v>
      </c>
      <c r="AA82" s="186" t="s">
        <v>137</v>
      </c>
      <c r="AB82" s="132" t="s">
        <v>127</v>
      </c>
      <c r="AC82" s="126">
        <v>111510</v>
      </c>
      <c r="AD82" s="127">
        <v>108650</v>
      </c>
    </row>
    <row r="83" spans="2:53" ht="13.2" x14ac:dyDescent="0.45">
      <c r="C83" s="155" t="s">
        <v>72</v>
      </c>
      <c r="D83" s="26" t="s">
        <v>83</v>
      </c>
      <c r="E83" s="156"/>
      <c r="F83" s="157"/>
      <c r="G83" s="158"/>
      <c r="H83" s="29"/>
      <c r="I83" s="30"/>
      <c r="J83" s="30"/>
      <c r="K83" s="30"/>
      <c r="L83" s="30"/>
      <c r="M83" s="30"/>
      <c r="N83" s="30"/>
      <c r="O83" s="30"/>
      <c r="P83" s="30"/>
      <c r="Q83" s="30"/>
      <c r="R83" s="30"/>
      <c r="S83" s="30"/>
      <c r="T83" s="33"/>
      <c r="U83" s="169"/>
      <c r="Z83" s="16">
        <v>102</v>
      </c>
      <c r="AA83" s="186"/>
      <c r="AB83" s="132" t="s">
        <v>128</v>
      </c>
      <c r="AC83" s="126">
        <v>65030</v>
      </c>
      <c r="AD83" s="127">
        <v>62170</v>
      </c>
    </row>
    <row r="84" spans="2:53" ht="13.2" x14ac:dyDescent="0.45">
      <c r="C84" s="155"/>
      <c r="D84" s="26" t="s">
        <v>84</v>
      </c>
      <c r="E84" s="156"/>
      <c r="F84" s="157"/>
      <c r="G84" s="158"/>
      <c r="H84" s="29"/>
      <c r="I84" s="30"/>
      <c r="J84" s="30"/>
      <c r="K84" s="30"/>
      <c r="L84" s="30"/>
      <c r="M84" s="30"/>
      <c r="N84" s="30"/>
      <c r="O84" s="30"/>
      <c r="P84" s="30"/>
      <c r="Q84" s="30"/>
      <c r="R84" s="30"/>
      <c r="S84" s="30"/>
      <c r="T84" s="33"/>
      <c r="U84" s="169"/>
      <c r="Z84" s="16">
        <v>103</v>
      </c>
      <c r="AA84" s="186"/>
      <c r="AB84" s="132" t="s">
        <v>129</v>
      </c>
      <c r="AC84" s="126">
        <v>30350</v>
      </c>
      <c r="AD84" s="127">
        <v>25700</v>
      </c>
    </row>
    <row r="85" spans="2:53" ht="13.8" thickBot="1" x14ac:dyDescent="0.5">
      <c r="C85" s="155"/>
      <c r="D85" s="26" t="s">
        <v>85</v>
      </c>
      <c r="E85" s="156"/>
      <c r="F85" s="157"/>
      <c r="G85" s="158"/>
      <c r="H85" s="29"/>
      <c r="I85" s="30"/>
      <c r="J85" s="30"/>
      <c r="K85" s="30"/>
      <c r="L85" s="30"/>
      <c r="M85" s="30"/>
      <c r="N85" s="30"/>
      <c r="O85" s="30"/>
      <c r="P85" s="30"/>
      <c r="Q85" s="30"/>
      <c r="R85" s="30"/>
      <c r="S85" s="30"/>
      <c r="T85" s="33"/>
      <c r="U85" s="169"/>
      <c r="Z85" s="16">
        <v>104</v>
      </c>
      <c r="AA85" s="186"/>
      <c r="AB85" s="132" t="s">
        <v>130</v>
      </c>
      <c r="AC85" s="126">
        <v>25820</v>
      </c>
      <c r="AD85" s="127">
        <v>21130</v>
      </c>
      <c r="AM85" s="16" t="s">
        <v>205</v>
      </c>
    </row>
    <row r="86" spans="2:53" ht="13.2" x14ac:dyDescent="0.45">
      <c r="C86" s="155"/>
      <c r="D86" s="26" t="s">
        <v>86</v>
      </c>
      <c r="E86" s="156"/>
      <c r="F86" s="157"/>
      <c r="G86" s="158"/>
      <c r="H86" s="29"/>
      <c r="I86" s="30"/>
      <c r="J86" s="30"/>
      <c r="K86" s="29"/>
      <c r="L86" s="29"/>
      <c r="M86" s="30"/>
      <c r="N86" s="30"/>
      <c r="O86" s="29"/>
      <c r="P86" s="29"/>
      <c r="Q86" s="30"/>
      <c r="R86" s="30"/>
      <c r="S86" s="29"/>
      <c r="T86" s="33"/>
      <c r="U86" s="169"/>
      <c r="Z86" s="16">
        <v>111</v>
      </c>
      <c r="AA86" s="186" t="s">
        <v>138</v>
      </c>
      <c r="AB86" s="132" t="s">
        <v>127</v>
      </c>
      <c r="AC86" s="126">
        <v>110360</v>
      </c>
      <c r="AD86" s="127">
        <v>107790</v>
      </c>
      <c r="AM86" s="75" t="s">
        <v>202</v>
      </c>
      <c r="AN86" s="76" t="s">
        <v>203</v>
      </c>
      <c r="AO86" s="47" t="s">
        <v>204</v>
      </c>
      <c r="AP86" s="134" t="s">
        <v>188</v>
      </c>
      <c r="AQ86" s="137" t="s">
        <v>189</v>
      </c>
      <c r="AR86" s="137" t="s">
        <v>190</v>
      </c>
      <c r="AS86" s="137" t="s">
        <v>191</v>
      </c>
      <c r="AT86" s="137" t="s">
        <v>192</v>
      </c>
      <c r="AU86" s="137" t="s">
        <v>193</v>
      </c>
      <c r="AV86" s="137" t="s">
        <v>194</v>
      </c>
      <c r="AW86" s="137" t="s">
        <v>195</v>
      </c>
      <c r="AX86" s="137" t="s">
        <v>196</v>
      </c>
      <c r="AY86" s="137" t="s">
        <v>197</v>
      </c>
      <c r="AZ86" s="137" t="s">
        <v>198</v>
      </c>
      <c r="BA86" s="137" t="s">
        <v>199</v>
      </c>
    </row>
    <row r="87" spans="2:53" ht="13.8" thickBot="1" x14ac:dyDescent="0.5">
      <c r="C87" s="155"/>
      <c r="D87" s="26" t="s">
        <v>112</v>
      </c>
      <c r="E87" s="156"/>
      <c r="F87" s="157"/>
      <c r="G87" s="158"/>
      <c r="H87" s="29"/>
      <c r="I87" s="30"/>
      <c r="J87" s="30"/>
      <c r="K87" s="30"/>
      <c r="L87" s="30"/>
      <c r="M87" s="30"/>
      <c r="N87" s="30"/>
      <c r="O87" s="30"/>
      <c r="P87" s="30"/>
      <c r="Q87" s="30"/>
      <c r="R87" s="30"/>
      <c r="S87" s="30"/>
      <c r="T87" s="33"/>
      <c r="U87" s="170"/>
      <c r="Z87" s="16">
        <v>112</v>
      </c>
      <c r="AA87" s="186"/>
      <c r="AB87" s="132" t="s">
        <v>128</v>
      </c>
      <c r="AC87" s="126">
        <v>63880</v>
      </c>
      <c r="AD87" s="127">
        <v>61310</v>
      </c>
      <c r="AM87" s="77" t="e">
        <f>VLOOKUP(E91,$AI$6:$AJ$18,2,FALSE)</f>
        <v>#N/A</v>
      </c>
      <c r="AN87" s="78" t="e">
        <f>VLOOKUP(F91,$AI$6:$AJ$18,2,FALSE)</f>
        <v>#N/A</v>
      </c>
      <c r="AO87" s="81"/>
      <c r="AP87" s="134">
        <f t="shared" ref="AP87:BA87" si="25">IF($E91=AP86,$AN87-$AM87+1,0)</f>
        <v>0</v>
      </c>
      <c r="AQ87" s="134">
        <f t="shared" si="25"/>
        <v>0</v>
      </c>
      <c r="AR87" s="134">
        <f t="shared" si="25"/>
        <v>0</v>
      </c>
      <c r="AS87" s="134">
        <f t="shared" si="25"/>
        <v>0</v>
      </c>
      <c r="AT87" s="134">
        <f t="shared" si="25"/>
        <v>0</v>
      </c>
      <c r="AU87" s="134">
        <f t="shared" si="25"/>
        <v>0</v>
      </c>
      <c r="AV87" s="134">
        <f t="shared" si="25"/>
        <v>0</v>
      </c>
      <c r="AW87" s="134">
        <f t="shared" si="25"/>
        <v>0</v>
      </c>
      <c r="AX87" s="134">
        <f t="shared" si="25"/>
        <v>0</v>
      </c>
      <c r="AY87" s="134">
        <f t="shared" si="25"/>
        <v>0</v>
      </c>
      <c r="AZ87" s="134">
        <f t="shared" si="25"/>
        <v>0</v>
      </c>
      <c r="BA87" s="134">
        <f t="shared" si="25"/>
        <v>0</v>
      </c>
    </row>
    <row r="88" spans="2:53" ht="13.8" thickBot="1" x14ac:dyDescent="0.5">
      <c r="C88" s="16" t="str">
        <f>C15</f>
        <v>※１　別表　保育料相当額　保育料の月額　　　※２　別表　保育料相当額　その他実費等。</v>
      </c>
      <c r="Z88" s="16">
        <v>113</v>
      </c>
      <c r="AA88" s="186"/>
      <c r="AB88" s="132" t="s">
        <v>129</v>
      </c>
      <c r="AC88" s="126">
        <v>29200</v>
      </c>
      <c r="AD88" s="127">
        <v>24750</v>
      </c>
      <c r="AM88" s="79"/>
      <c r="AN88" s="80"/>
      <c r="AO88" s="74">
        <v>0</v>
      </c>
      <c r="AP88" s="134">
        <f>IF(AP87=0,AO88-1,AP87)</f>
        <v>-1</v>
      </c>
      <c r="AQ88" s="137">
        <f>IF(AQ87=0,AP88-1,AQ87)</f>
        <v>-2</v>
      </c>
      <c r="AR88" s="137">
        <f t="shared" ref="AR88:BA88" si="26">IF(AR87=0,AQ88-1,AR87)</f>
        <v>-3</v>
      </c>
      <c r="AS88" s="137">
        <f t="shared" si="26"/>
        <v>-4</v>
      </c>
      <c r="AT88" s="137">
        <f t="shared" si="26"/>
        <v>-5</v>
      </c>
      <c r="AU88" s="137">
        <f t="shared" si="26"/>
        <v>-6</v>
      </c>
      <c r="AV88" s="137">
        <f t="shared" si="26"/>
        <v>-7</v>
      </c>
      <c r="AW88" s="137">
        <f t="shared" si="26"/>
        <v>-8</v>
      </c>
      <c r="AX88" s="137">
        <f t="shared" si="26"/>
        <v>-9</v>
      </c>
      <c r="AY88" s="137">
        <f t="shared" si="26"/>
        <v>-10</v>
      </c>
      <c r="AZ88" s="137">
        <f t="shared" si="26"/>
        <v>-11</v>
      </c>
      <c r="BA88" s="137">
        <f t="shared" si="26"/>
        <v>-12</v>
      </c>
    </row>
    <row r="89" spans="2:53" ht="13.8" thickBot="1" x14ac:dyDescent="0.5">
      <c r="Z89" s="16">
        <v>114</v>
      </c>
      <c r="AA89" s="186"/>
      <c r="AB89" s="132" t="s">
        <v>130</v>
      </c>
      <c r="AC89" s="126">
        <v>24670</v>
      </c>
      <c r="AD89" s="127">
        <v>20180</v>
      </c>
    </row>
    <row r="90" spans="2:53" ht="13.2" x14ac:dyDescent="0.45">
      <c r="B90" s="16" t="s">
        <v>67</v>
      </c>
      <c r="E90" s="137" t="s">
        <v>73</v>
      </c>
      <c r="F90" s="137" t="s">
        <v>74</v>
      </c>
      <c r="G90" s="137" t="s">
        <v>53</v>
      </c>
      <c r="H90" s="137" t="s">
        <v>33</v>
      </c>
      <c r="I90" s="137" t="s">
        <v>34</v>
      </c>
      <c r="J90" s="137" t="s">
        <v>35</v>
      </c>
      <c r="K90" s="137" t="s">
        <v>36</v>
      </c>
      <c r="L90" s="137" t="s">
        <v>37</v>
      </c>
      <c r="M90" s="137" t="s">
        <v>38</v>
      </c>
      <c r="N90" s="137" t="s">
        <v>39</v>
      </c>
      <c r="O90" s="137" t="s">
        <v>40</v>
      </c>
      <c r="P90" s="137" t="s">
        <v>41</v>
      </c>
      <c r="Q90" s="137" t="s">
        <v>42</v>
      </c>
      <c r="R90" s="137" t="s">
        <v>43</v>
      </c>
      <c r="S90" s="137" t="s">
        <v>44</v>
      </c>
      <c r="T90" s="133" t="s">
        <v>77</v>
      </c>
      <c r="U90" s="47" t="s">
        <v>120</v>
      </c>
    </row>
    <row r="91" spans="2:53" ht="13.8" thickBot="1" x14ac:dyDescent="0.5">
      <c r="C91" s="98" t="str">
        <f>C18</f>
        <v>基準単価１</v>
      </c>
      <c r="D91" s="34"/>
      <c r="E91" s="42"/>
      <c r="F91" s="42"/>
      <c r="G91" s="87" t="e">
        <f>VLOOKUP($G$78,$AM$21:$AP$36,3,FALSE)</f>
        <v>#N/A</v>
      </c>
      <c r="H91" s="88">
        <f t="shared" ref="H91:S91" si="27">IF(AP88&gt;0,$G91,0)</f>
        <v>0</v>
      </c>
      <c r="I91" s="88">
        <f t="shared" si="27"/>
        <v>0</v>
      </c>
      <c r="J91" s="88">
        <f t="shared" si="27"/>
        <v>0</v>
      </c>
      <c r="K91" s="88">
        <f t="shared" si="27"/>
        <v>0</v>
      </c>
      <c r="L91" s="88">
        <f t="shared" si="27"/>
        <v>0</v>
      </c>
      <c r="M91" s="88">
        <f t="shared" si="27"/>
        <v>0</v>
      </c>
      <c r="N91" s="88">
        <f t="shared" si="27"/>
        <v>0</v>
      </c>
      <c r="O91" s="88">
        <f t="shared" si="27"/>
        <v>0</v>
      </c>
      <c r="P91" s="88">
        <f t="shared" si="27"/>
        <v>0</v>
      </c>
      <c r="Q91" s="88">
        <f t="shared" si="27"/>
        <v>0</v>
      </c>
      <c r="R91" s="88">
        <f t="shared" si="27"/>
        <v>0</v>
      </c>
      <c r="S91" s="88">
        <f t="shared" si="27"/>
        <v>0</v>
      </c>
      <c r="T91" s="89">
        <f>SUM(H91:S91)</f>
        <v>0</v>
      </c>
      <c r="U91" s="168">
        <f>SUM(T91:T93,T95)</f>
        <v>0</v>
      </c>
      <c r="AM91" s="16" t="s">
        <v>206</v>
      </c>
    </row>
    <row r="92" spans="2:53" ht="13.2" x14ac:dyDescent="0.45">
      <c r="C92" s="98" t="str">
        <f>C19</f>
        <v>基準単価２</v>
      </c>
      <c r="D92" s="37"/>
      <c r="E92" s="42"/>
      <c r="F92" s="42"/>
      <c r="G92" s="87" t="e">
        <f>VLOOKUP($G$78,$AM$21:$AP$36,4,FALSE)</f>
        <v>#N/A</v>
      </c>
      <c r="H92" s="88">
        <f t="shared" ref="H92:S92" si="28">IF(AP94&gt;0,$G92,0)</f>
        <v>0</v>
      </c>
      <c r="I92" s="88">
        <f t="shared" si="28"/>
        <v>0</v>
      </c>
      <c r="J92" s="88">
        <f t="shared" si="28"/>
        <v>0</v>
      </c>
      <c r="K92" s="88">
        <f t="shared" si="28"/>
        <v>0</v>
      </c>
      <c r="L92" s="88">
        <f t="shared" si="28"/>
        <v>0</v>
      </c>
      <c r="M92" s="88">
        <f t="shared" si="28"/>
        <v>0</v>
      </c>
      <c r="N92" s="88">
        <f t="shared" si="28"/>
        <v>0</v>
      </c>
      <c r="O92" s="88">
        <f t="shared" si="28"/>
        <v>0</v>
      </c>
      <c r="P92" s="88">
        <f t="shared" si="28"/>
        <v>0</v>
      </c>
      <c r="Q92" s="88">
        <f t="shared" si="28"/>
        <v>0</v>
      </c>
      <c r="R92" s="88">
        <f t="shared" si="28"/>
        <v>0</v>
      </c>
      <c r="S92" s="88">
        <f t="shared" si="28"/>
        <v>0</v>
      </c>
      <c r="T92" s="89">
        <f>SUM(H92:S92)</f>
        <v>0</v>
      </c>
      <c r="U92" s="169"/>
      <c r="AM92" s="75" t="s">
        <v>202</v>
      </c>
      <c r="AN92" s="76" t="s">
        <v>203</v>
      </c>
      <c r="AO92" s="47" t="s">
        <v>204</v>
      </c>
      <c r="AP92" s="134" t="s">
        <v>188</v>
      </c>
      <c r="AQ92" s="137" t="s">
        <v>189</v>
      </c>
      <c r="AR92" s="137" t="s">
        <v>190</v>
      </c>
      <c r="AS92" s="137" t="s">
        <v>191</v>
      </c>
      <c r="AT92" s="137" t="s">
        <v>192</v>
      </c>
      <c r="AU92" s="137" t="s">
        <v>193</v>
      </c>
      <c r="AV92" s="137" t="s">
        <v>194</v>
      </c>
      <c r="AW92" s="137" t="s">
        <v>195</v>
      </c>
      <c r="AX92" s="137" t="s">
        <v>196</v>
      </c>
      <c r="AY92" s="137" t="s">
        <v>197</v>
      </c>
      <c r="AZ92" s="137" t="s">
        <v>198</v>
      </c>
      <c r="BA92" s="137" t="s">
        <v>199</v>
      </c>
    </row>
    <row r="93" spans="2:53" ht="13.2" x14ac:dyDescent="0.45">
      <c r="C93" s="98" t="str">
        <f>C20</f>
        <v>対象外※3</v>
      </c>
      <c r="D93" s="37"/>
      <c r="E93" s="42"/>
      <c r="F93" s="42"/>
      <c r="G93" s="35">
        <v>0</v>
      </c>
      <c r="H93" s="35">
        <v>0</v>
      </c>
      <c r="I93" s="35">
        <v>0</v>
      </c>
      <c r="J93" s="35">
        <v>0</v>
      </c>
      <c r="K93" s="35">
        <v>0</v>
      </c>
      <c r="L93" s="35">
        <v>0</v>
      </c>
      <c r="M93" s="35">
        <v>0</v>
      </c>
      <c r="N93" s="35">
        <v>0</v>
      </c>
      <c r="O93" s="35">
        <v>0</v>
      </c>
      <c r="P93" s="35">
        <v>0</v>
      </c>
      <c r="Q93" s="35">
        <v>0</v>
      </c>
      <c r="R93" s="35">
        <v>0</v>
      </c>
      <c r="S93" s="35">
        <v>0</v>
      </c>
      <c r="T93" s="31">
        <f>SUM(H93:S93)</f>
        <v>0</v>
      </c>
      <c r="U93" s="169"/>
      <c r="AM93" s="77" t="e">
        <f>VLOOKUP(E92,$AI$6:$AJ$18,2,FALSE)</f>
        <v>#N/A</v>
      </c>
      <c r="AN93" s="78" t="e">
        <f>VLOOKUP(F92,$AI$6:$AJ$18,2,FALSE)</f>
        <v>#N/A</v>
      </c>
      <c r="AO93" s="81"/>
      <c r="AP93" s="134">
        <f t="shared" ref="AP93:BA93" si="29">IF($E92=AP92,$AN93-$AM93+1,0)</f>
        <v>0</v>
      </c>
      <c r="AQ93" s="134">
        <f t="shared" si="29"/>
        <v>0</v>
      </c>
      <c r="AR93" s="134">
        <f t="shared" si="29"/>
        <v>0</v>
      </c>
      <c r="AS93" s="134">
        <f t="shared" si="29"/>
        <v>0</v>
      </c>
      <c r="AT93" s="134">
        <f t="shared" si="29"/>
        <v>0</v>
      </c>
      <c r="AU93" s="134">
        <f t="shared" si="29"/>
        <v>0</v>
      </c>
      <c r="AV93" s="134">
        <f t="shared" si="29"/>
        <v>0</v>
      </c>
      <c r="AW93" s="134">
        <f t="shared" si="29"/>
        <v>0</v>
      </c>
      <c r="AX93" s="134">
        <f t="shared" si="29"/>
        <v>0</v>
      </c>
      <c r="AY93" s="134">
        <f t="shared" si="29"/>
        <v>0</v>
      </c>
      <c r="AZ93" s="134">
        <f t="shared" si="29"/>
        <v>0</v>
      </c>
      <c r="BA93" s="134">
        <f t="shared" si="29"/>
        <v>0</v>
      </c>
    </row>
    <row r="94" spans="2:53" ht="13.8" thickBot="1" x14ac:dyDescent="0.5">
      <c r="C94" s="16" t="s">
        <v>117</v>
      </c>
      <c r="L94" s="137" t="s">
        <v>30</v>
      </c>
      <c r="M94" s="137" t="s">
        <v>50</v>
      </c>
      <c r="N94" s="137" t="s">
        <v>47</v>
      </c>
      <c r="O94" s="137" t="s">
        <v>48</v>
      </c>
      <c r="P94" s="41" t="s">
        <v>70</v>
      </c>
      <c r="Q94" s="174" t="s">
        <v>75</v>
      </c>
      <c r="R94" s="41" t="s">
        <v>76</v>
      </c>
      <c r="S94" s="175" t="s">
        <v>92</v>
      </c>
      <c r="T94" s="38" t="s">
        <v>77</v>
      </c>
      <c r="U94" s="169"/>
      <c r="AM94" s="79"/>
      <c r="AN94" s="80"/>
      <c r="AO94" s="74">
        <v>0</v>
      </c>
      <c r="AP94" s="134">
        <f>IF(AP93=0,AO94-1,AP93)</f>
        <v>-1</v>
      </c>
      <c r="AQ94" s="134">
        <f t="shared" ref="AQ94:BA94" si="30">IF(AQ93=0,AP94-1,AQ93)</f>
        <v>-2</v>
      </c>
      <c r="AR94" s="134">
        <f t="shared" si="30"/>
        <v>-3</v>
      </c>
      <c r="AS94" s="134">
        <f t="shared" si="30"/>
        <v>-4</v>
      </c>
      <c r="AT94" s="134">
        <f t="shared" si="30"/>
        <v>-5</v>
      </c>
      <c r="AU94" s="134">
        <f t="shared" si="30"/>
        <v>-6</v>
      </c>
      <c r="AV94" s="134">
        <f t="shared" si="30"/>
        <v>-7</v>
      </c>
      <c r="AW94" s="134">
        <f t="shared" si="30"/>
        <v>-8</v>
      </c>
      <c r="AX94" s="134">
        <f t="shared" si="30"/>
        <v>-9</v>
      </c>
      <c r="AY94" s="134">
        <f t="shared" si="30"/>
        <v>-10</v>
      </c>
      <c r="AZ94" s="134">
        <f t="shared" si="30"/>
        <v>-11</v>
      </c>
      <c r="BA94" s="134">
        <f t="shared" si="30"/>
        <v>-12</v>
      </c>
    </row>
    <row r="95" spans="2:53" ht="13.8" thickBot="1" x14ac:dyDescent="0.5">
      <c r="L95" s="26">
        <v>100</v>
      </c>
      <c r="M95" s="88" t="str">
        <f>IF(G78="3歳",$AG$34,"加算算定無し")</f>
        <v>加算算定無し</v>
      </c>
      <c r="N95" s="88" t="str">
        <f>$AH$34</f>
        <v>加算算定無し</v>
      </c>
      <c r="O95" s="88" t="str">
        <f>$AI$34</f>
        <v>加算算定無し</v>
      </c>
      <c r="P95" s="88">
        <f>SUM(L95:O95)</f>
        <v>100</v>
      </c>
      <c r="Q95" s="174"/>
      <c r="R95" s="91">
        <f>24-COUNTIF(H91:S91,0)-COUNTIF(H92:S92,0)</f>
        <v>0</v>
      </c>
      <c r="S95" s="175"/>
      <c r="T95" s="92">
        <f>P95*R95</f>
        <v>0</v>
      </c>
      <c r="U95" s="170"/>
    </row>
    <row r="96" spans="2:53" ht="13.2" x14ac:dyDescent="0.45">
      <c r="L96" s="48"/>
      <c r="M96" s="130"/>
      <c r="N96" s="130"/>
      <c r="O96" s="130"/>
      <c r="P96" s="130"/>
      <c r="Q96" s="50"/>
      <c r="R96" s="86" t="s">
        <v>218</v>
      </c>
      <c r="S96" s="50"/>
      <c r="T96" s="130"/>
      <c r="U96" s="131"/>
    </row>
    <row r="97" spans="2:53" ht="19.2" customHeight="1" thickBot="1" x14ac:dyDescent="0.5">
      <c r="AM97" s="16" t="s">
        <v>214</v>
      </c>
    </row>
    <row r="98" spans="2:53" ht="19.2" customHeight="1" x14ac:dyDescent="0.45">
      <c r="B98" s="16" t="s">
        <v>68</v>
      </c>
      <c r="E98" s="137" t="s">
        <v>73</v>
      </c>
      <c r="F98" s="137" t="s">
        <v>74</v>
      </c>
      <c r="G98" s="137" t="s">
        <v>53</v>
      </c>
      <c r="H98" s="137" t="s">
        <v>33</v>
      </c>
      <c r="I98" s="137" t="s">
        <v>34</v>
      </c>
      <c r="J98" s="137" t="s">
        <v>35</v>
      </c>
      <c r="K98" s="137" t="s">
        <v>36</v>
      </c>
      <c r="L98" s="137" t="s">
        <v>37</v>
      </c>
      <c r="M98" s="137" t="s">
        <v>38</v>
      </c>
      <c r="N98" s="137" t="s">
        <v>39</v>
      </c>
      <c r="O98" s="137" t="s">
        <v>40</v>
      </c>
      <c r="P98" s="137" t="s">
        <v>41</v>
      </c>
      <c r="Q98" s="137" t="s">
        <v>42</v>
      </c>
      <c r="R98" s="137" t="s">
        <v>43</v>
      </c>
      <c r="S98" s="137" t="s">
        <v>44</v>
      </c>
      <c r="T98" s="133" t="s">
        <v>77</v>
      </c>
      <c r="U98" s="47" t="s">
        <v>120</v>
      </c>
      <c r="AM98" s="75" t="s">
        <v>202</v>
      </c>
      <c r="AN98" s="76" t="s">
        <v>203</v>
      </c>
      <c r="AO98" s="47" t="s">
        <v>204</v>
      </c>
      <c r="AP98" s="26" t="s">
        <v>188</v>
      </c>
      <c r="AQ98" s="26" t="s">
        <v>189</v>
      </c>
      <c r="AR98" s="26" t="s">
        <v>190</v>
      </c>
      <c r="AS98" s="26" t="s">
        <v>191</v>
      </c>
      <c r="AT98" s="26" t="s">
        <v>192</v>
      </c>
      <c r="AU98" s="26" t="s">
        <v>193</v>
      </c>
      <c r="AV98" s="26" t="s">
        <v>194</v>
      </c>
      <c r="AW98" s="26" t="s">
        <v>195</v>
      </c>
      <c r="AX98" s="26" t="s">
        <v>196</v>
      </c>
      <c r="AY98" s="26" t="s">
        <v>197</v>
      </c>
      <c r="AZ98" s="26" t="s">
        <v>198</v>
      </c>
      <c r="BA98" s="26" t="s">
        <v>199</v>
      </c>
    </row>
    <row r="99" spans="2:53" ht="19.2" customHeight="1" x14ac:dyDescent="0.45">
      <c r="C99" s="98" t="str">
        <f>C27</f>
        <v>加算算定</v>
      </c>
      <c r="D99" s="37"/>
      <c r="E99" s="42"/>
      <c r="F99" s="42"/>
      <c r="G99" s="85">
        <v>9000</v>
      </c>
      <c r="H99" s="88">
        <f t="shared" ref="H99:S99" si="31">IF(AP100&gt;0,$G99,0)</f>
        <v>0</v>
      </c>
      <c r="I99" s="88">
        <f t="shared" si="31"/>
        <v>0</v>
      </c>
      <c r="J99" s="88">
        <f t="shared" si="31"/>
        <v>0</v>
      </c>
      <c r="K99" s="88">
        <f t="shared" si="31"/>
        <v>0</v>
      </c>
      <c r="L99" s="88">
        <f t="shared" si="31"/>
        <v>0</v>
      </c>
      <c r="M99" s="88">
        <f t="shared" si="31"/>
        <v>0</v>
      </c>
      <c r="N99" s="88">
        <f t="shared" si="31"/>
        <v>0</v>
      </c>
      <c r="O99" s="88">
        <f t="shared" si="31"/>
        <v>0</v>
      </c>
      <c r="P99" s="88">
        <f t="shared" si="31"/>
        <v>0</v>
      </c>
      <c r="Q99" s="88">
        <f t="shared" si="31"/>
        <v>0</v>
      </c>
      <c r="R99" s="88">
        <f t="shared" si="31"/>
        <v>0</v>
      </c>
      <c r="S99" s="88">
        <f t="shared" si="31"/>
        <v>0</v>
      </c>
      <c r="T99" s="97">
        <f>SUM(H99:S99)</f>
        <v>0</v>
      </c>
      <c r="U99" s="168">
        <f>SUM(T99:T100)</f>
        <v>0</v>
      </c>
      <c r="AM99" s="77" t="e">
        <f>VLOOKUP(E99,$AI$6:$AJ$18,2,FALSE)</f>
        <v>#N/A</v>
      </c>
      <c r="AN99" s="78" t="e">
        <f>VLOOKUP(F99,$AI$6:$AJ$18,2,FALSE)</f>
        <v>#N/A</v>
      </c>
      <c r="AO99" s="81"/>
      <c r="AP99" s="134">
        <f t="shared" ref="AP99:BA99" si="32">IF($E99=AP98,$AN99-$AM99+1,0)</f>
        <v>0</v>
      </c>
      <c r="AQ99" s="134">
        <f t="shared" si="32"/>
        <v>0</v>
      </c>
      <c r="AR99" s="134">
        <f t="shared" si="32"/>
        <v>0</v>
      </c>
      <c r="AS99" s="134">
        <f t="shared" si="32"/>
        <v>0</v>
      </c>
      <c r="AT99" s="134">
        <f t="shared" si="32"/>
        <v>0</v>
      </c>
      <c r="AU99" s="134">
        <f t="shared" si="32"/>
        <v>0</v>
      </c>
      <c r="AV99" s="134">
        <f t="shared" si="32"/>
        <v>0</v>
      </c>
      <c r="AW99" s="134">
        <f t="shared" si="32"/>
        <v>0</v>
      </c>
      <c r="AX99" s="134">
        <f t="shared" si="32"/>
        <v>0</v>
      </c>
      <c r="AY99" s="134">
        <f t="shared" si="32"/>
        <v>0</v>
      </c>
      <c r="AZ99" s="134">
        <f t="shared" si="32"/>
        <v>0</v>
      </c>
      <c r="BA99" s="134">
        <f t="shared" si="32"/>
        <v>0</v>
      </c>
    </row>
    <row r="100" spans="2:53" ht="19.2" customHeight="1" thickBot="1" x14ac:dyDescent="0.5">
      <c r="C100" s="98" t="str">
        <f>C28</f>
        <v>対象外※4</v>
      </c>
      <c r="D100" s="37"/>
      <c r="E100" s="42"/>
      <c r="F100" s="42"/>
      <c r="G100" s="39">
        <v>0</v>
      </c>
      <c r="H100" s="39">
        <v>0</v>
      </c>
      <c r="I100" s="39">
        <v>0</v>
      </c>
      <c r="J100" s="39">
        <v>0</v>
      </c>
      <c r="K100" s="39">
        <v>0</v>
      </c>
      <c r="L100" s="39">
        <v>0</v>
      </c>
      <c r="M100" s="39">
        <v>0</v>
      </c>
      <c r="N100" s="39">
        <v>0</v>
      </c>
      <c r="O100" s="39">
        <v>0</v>
      </c>
      <c r="P100" s="39">
        <v>0</v>
      </c>
      <c r="Q100" s="39">
        <v>0</v>
      </c>
      <c r="R100" s="39">
        <v>0</v>
      </c>
      <c r="S100" s="39">
        <v>0</v>
      </c>
      <c r="T100" s="39">
        <v>0</v>
      </c>
      <c r="U100" s="170"/>
      <c r="AM100" s="79"/>
      <c r="AN100" s="80"/>
      <c r="AO100" s="74">
        <v>0</v>
      </c>
      <c r="AP100" s="134">
        <f>IF(AP99=0,AO100-1,AP99)</f>
        <v>-1</v>
      </c>
      <c r="AQ100" s="134">
        <f t="shared" ref="AQ100:BA100" si="33">IF(AQ99=0,AP100-1,AQ99)</f>
        <v>-2</v>
      </c>
      <c r="AR100" s="134">
        <f t="shared" si="33"/>
        <v>-3</v>
      </c>
      <c r="AS100" s="134">
        <f t="shared" si="33"/>
        <v>-4</v>
      </c>
      <c r="AT100" s="134">
        <f t="shared" si="33"/>
        <v>-5</v>
      </c>
      <c r="AU100" s="134">
        <f t="shared" si="33"/>
        <v>-6</v>
      </c>
      <c r="AV100" s="134">
        <f t="shared" si="33"/>
        <v>-7</v>
      </c>
      <c r="AW100" s="134">
        <f t="shared" si="33"/>
        <v>-8</v>
      </c>
      <c r="AX100" s="134">
        <f t="shared" si="33"/>
        <v>-9</v>
      </c>
      <c r="AY100" s="134">
        <f t="shared" si="33"/>
        <v>-10</v>
      </c>
      <c r="AZ100" s="134">
        <f t="shared" si="33"/>
        <v>-11</v>
      </c>
      <c r="BA100" s="134">
        <f t="shared" si="33"/>
        <v>-12</v>
      </c>
    </row>
    <row r="101" spans="2:53" ht="19.2" customHeight="1" x14ac:dyDescent="0.45">
      <c r="C101" s="16" t="str">
        <f>C29</f>
        <v>※４　区市町村が行う運営費補助の対象であり、都補助の対象外。</v>
      </c>
    </row>
  </sheetData>
  <protectedRanges>
    <protectedRange sqref="O2 P49" name="範囲1_3_1"/>
  </protectedRanges>
  <mergeCells count="80">
    <mergeCell ref="U91:U95"/>
    <mergeCell ref="Q94:Q95"/>
    <mergeCell ref="S94:S95"/>
    <mergeCell ref="U99:U100"/>
    <mergeCell ref="C83:C87"/>
    <mergeCell ref="E83:G83"/>
    <mergeCell ref="E84:G84"/>
    <mergeCell ref="E85:G85"/>
    <mergeCell ref="E86:G86"/>
    <mergeCell ref="AA86:AA89"/>
    <mergeCell ref="E87:G87"/>
    <mergeCell ref="AA74:AA77"/>
    <mergeCell ref="AA78:AA81"/>
    <mergeCell ref="E80:G80"/>
    <mergeCell ref="E81:G81"/>
    <mergeCell ref="U81:U87"/>
    <mergeCell ref="E82:G82"/>
    <mergeCell ref="AA82:AA85"/>
    <mergeCell ref="AA70:AA73"/>
    <mergeCell ref="U72:U73"/>
    <mergeCell ref="C56:C60"/>
    <mergeCell ref="E56:G56"/>
    <mergeCell ref="E57:G57"/>
    <mergeCell ref="E58:G58"/>
    <mergeCell ref="AA58:AA61"/>
    <mergeCell ref="E59:G59"/>
    <mergeCell ref="E60:G60"/>
    <mergeCell ref="AA62:AA65"/>
    <mergeCell ref="U64:U68"/>
    <mergeCell ref="AA66:AA69"/>
    <mergeCell ref="Q67:Q68"/>
    <mergeCell ref="S67:S68"/>
    <mergeCell ref="U49:U50"/>
    <mergeCell ref="E53:G53"/>
    <mergeCell ref="E54:G54"/>
    <mergeCell ref="U54:U60"/>
    <mergeCell ref="AA54:AA57"/>
    <mergeCell ref="E55:G55"/>
    <mergeCell ref="Q49:R49"/>
    <mergeCell ref="E40:G40"/>
    <mergeCell ref="F49:G49"/>
    <mergeCell ref="H49:J49"/>
    <mergeCell ref="K49:L49"/>
    <mergeCell ref="M49:P49"/>
    <mergeCell ref="O34:Q34"/>
    <mergeCell ref="AB34:AB37"/>
    <mergeCell ref="C35:F35"/>
    <mergeCell ref="T35:U35"/>
    <mergeCell ref="C36:F36"/>
    <mergeCell ref="C37:F37"/>
    <mergeCell ref="C32:F32"/>
    <mergeCell ref="C33:F33"/>
    <mergeCell ref="G33:G39"/>
    <mergeCell ref="J33:J39"/>
    <mergeCell ref="K33:K39"/>
    <mergeCell ref="C34:F34"/>
    <mergeCell ref="C38:F38"/>
    <mergeCell ref="C39:F39"/>
    <mergeCell ref="H31:I31"/>
    <mergeCell ref="U4:U5"/>
    <mergeCell ref="E7:G7"/>
    <mergeCell ref="E8:G8"/>
    <mergeCell ref="U8:U14"/>
    <mergeCell ref="E9:G9"/>
    <mergeCell ref="E14:G14"/>
    <mergeCell ref="U18:U23"/>
    <mergeCell ref="Q22:Q23"/>
    <mergeCell ref="S22:S23"/>
    <mergeCell ref="U27:U28"/>
    <mergeCell ref="C10:C14"/>
    <mergeCell ref="E10:G10"/>
    <mergeCell ref="E11:G11"/>
    <mergeCell ref="E12:G12"/>
    <mergeCell ref="E13:G13"/>
    <mergeCell ref="R1:S1"/>
    <mergeCell ref="E2:F2"/>
    <mergeCell ref="G2:I2"/>
    <mergeCell ref="J2:K2"/>
    <mergeCell ref="L2:O2"/>
    <mergeCell ref="P2:Q2"/>
  </mergeCells>
  <phoneticPr fontId="3"/>
  <dataValidations count="4">
    <dataValidation type="list" allowBlank="1" showInputMessage="1" showErrorMessage="1" sqref="F3 G50 G78">
      <formula1>$AM$22:$AM$37</formula1>
    </dataValidation>
    <dataValidation type="list" allowBlank="1" showInputMessage="1" showErrorMessage="1" sqref="E18:F20 E27:F28 E64:F66 E91:F93 E72:F73 E99:F100">
      <formula1>$AI$6:$AI$19</formula1>
    </dataValidation>
    <dataValidation type="list" allowBlank="1" showInputMessage="1" showErrorMessage="1" sqref="H3 L3 J3">
      <formula1>$AE$8:$AE$9</formula1>
    </dataValidation>
    <dataValidation type="list" allowBlank="1" showInputMessage="1" showErrorMessage="1" sqref="R1:S1">
      <formula1>$AA$8:$AA$9</formula1>
    </dataValidation>
  </dataValidations>
  <pageMargins left="0.7" right="0.7" top="0.75" bottom="0.75" header="0.3" footer="0.3"/>
  <pageSetup paperSize="8" scale="80" fitToHeight="2" orientation="landscape" r:id="rId1"/>
  <rowBreaks count="1" manualBreakCount="1">
    <brk id="43" max="2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view="pageBreakPreview" zoomScaleNormal="100" zoomScaleSheetLayoutView="100" workbookViewId="0">
      <selection activeCell="M14" sqref="M14"/>
    </sheetView>
  </sheetViews>
  <sheetFormatPr defaultColWidth="19.5" defaultRowHeight="18" x14ac:dyDescent="0.45"/>
  <cols>
    <col min="1" max="1" width="1.69921875" customWidth="1"/>
    <col min="2" max="3" width="12.5" customWidth="1"/>
    <col min="4" max="4" width="10.296875" customWidth="1"/>
    <col min="5" max="5" width="16.19921875" customWidth="1"/>
    <col min="6" max="6" width="11" customWidth="1"/>
    <col min="7" max="7" width="12.5" customWidth="1"/>
    <col min="8" max="8" width="1.296875" customWidth="1"/>
  </cols>
  <sheetData>
    <row r="1" spans="2:7" ht="25.2" customHeight="1" x14ac:dyDescent="0.45">
      <c r="B1" s="143" t="s">
        <v>230</v>
      </c>
      <c r="C1" s="143"/>
    </row>
    <row r="2" spans="2:7" ht="25.2" customHeight="1" x14ac:dyDescent="0.45">
      <c r="B2" s="1"/>
    </row>
    <row r="3" spans="2:7" ht="25.2" customHeight="1" x14ac:dyDescent="0.45">
      <c r="G3" s="2" t="s">
        <v>3</v>
      </c>
    </row>
    <row r="4" spans="2:7" ht="25.2" customHeight="1" x14ac:dyDescent="0.45">
      <c r="G4" s="2" t="s">
        <v>4</v>
      </c>
    </row>
    <row r="5" spans="2:7" ht="25.2" customHeight="1" x14ac:dyDescent="0.45">
      <c r="B5" s="1"/>
    </row>
    <row r="6" spans="2:7" ht="25.2" customHeight="1" x14ac:dyDescent="0.45">
      <c r="B6" s="138" t="s">
        <v>5</v>
      </c>
      <c r="C6" s="138"/>
    </row>
    <row r="7" spans="2:7" ht="25.2" customHeight="1" x14ac:dyDescent="0.45">
      <c r="B7" s="1"/>
      <c r="E7" t="s">
        <v>14</v>
      </c>
    </row>
    <row r="8" spans="2:7" ht="25.2" customHeight="1" x14ac:dyDescent="0.45">
      <c r="B8" s="1"/>
      <c r="E8" t="s">
        <v>15</v>
      </c>
    </row>
    <row r="9" spans="2:7" ht="25.2" customHeight="1" x14ac:dyDescent="0.45">
      <c r="B9" s="1"/>
      <c r="E9" t="s">
        <v>16</v>
      </c>
    </row>
    <row r="10" spans="2:7" ht="25.2" customHeight="1" x14ac:dyDescent="0.45">
      <c r="B10" s="1"/>
      <c r="E10" t="s">
        <v>17</v>
      </c>
    </row>
    <row r="11" spans="2:7" ht="25.2" customHeight="1" x14ac:dyDescent="0.45">
      <c r="B11" s="1"/>
    </row>
    <row r="12" spans="2:7" ht="25.2" customHeight="1" x14ac:dyDescent="0.45">
      <c r="B12" s="141" t="s">
        <v>233</v>
      </c>
      <c r="C12" s="141"/>
      <c r="D12" s="141"/>
      <c r="E12" s="141"/>
      <c r="F12" s="141"/>
      <c r="G12" s="141"/>
    </row>
    <row r="13" spans="2:7" ht="25.2" customHeight="1" x14ac:dyDescent="0.45">
      <c r="B13" s="143" t="s">
        <v>54</v>
      </c>
      <c r="C13" s="143"/>
    </row>
    <row r="14" spans="2:7" ht="25.2" customHeight="1" x14ac:dyDescent="0.45">
      <c r="B14" s="1"/>
    </row>
    <row r="15" spans="2:7" ht="25.2" customHeight="1" x14ac:dyDescent="0.45">
      <c r="B15" s="143" t="s">
        <v>6</v>
      </c>
      <c r="C15" s="143"/>
      <c r="D15" s="143"/>
      <c r="E15" s="143"/>
      <c r="F15" s="143"/>
      <c r="G15" s="143"/>
    </row>
    <row r="16" spans="2:7" ht="25.2" customHeight="1" x14ac:dyDescent="0.45">
      <c r="B16" s="1"/>
    </row>
    <row r="17" spans="2:7" ht="25.2" customHeight="1" x14ac:dyDescent="0.45">
      <c r="B17" s="1"/>
    </row>
    <row r="18" spans="2:7" ht="25.2" customHeight="1" x14ac:dyDescent="0.45">
      <c r="B18" s="141" t="s">
        <v>55</v>
      </c>
      <c r="C18" s="141"/>
      <c r="D18" s="141"/>
    </row>
    <row r="19" spans="2:7" ht="25.2" customHeight="1" x14ac:dyDescent="0.45">
      <c r="B19" s="12"/>
      <c r="C19" s="5"/>
      <c r="D19" s="3" t="s">
        <v>11</v>
      </c>
      <c r="F19" s="3" t="s">
        <v>12</v>
      </c>
    </row>
    <row r="20" spans="2:7" ht="25.2" customHeight="1" x14ac:dyDescent="0.45">
      <c r="B20" s="141" t="s">
        <v>19</v>
      </c>
      <c r="C20" s="141"/>
      <c r="D20" s="141"/>
      <c r="F20" s="3"/>
    </row>
    <row r="21" spans="2:7" ht="25.2" customHeight="1" x14ac:dyDescent="0.45">
      <c r="B21" s="12"/>
      <c r="C21" s="5"/>
      <c r="D21" s="3" t="s">
        <v>11</v>
      </c>
      <c r="F21" s="3" t="s">
        <v>12</v>
      </c>
    </row>
    <row r="22" spans="2:7" ht="25.2" customHeight="1" x14ac:dyDescent="0.45">
      <c r="B22" s="141" t="s">
        <v>56</v>
      </c>
      <c r="C22" s="141"/>
    </row>
    <row r="23" spans="2:7" ht="25.2" customHeight="1" x14ac:dyDescent="0.45">
      <c r="B23" s="141" t="s">
        <v>152</v>
      </c>
      <c r="C23" s="141"/>
      <c r="D23" s="141"/>
      <c r="E23" s="141"/>
      <c r="F23" s="141"/>
      <c r="G23" s="141"/>
    </row>
    <row r="24" spans="2:7" ht="25.2" customHeight="1" x14ac:dyDescent="0.45">
      <c r="B24" s="1"/>
    </row>
    <row r="25" spans="2:7" ht="25.2" customHeight="1" x14ac:dyDescent="0.45">
      <c r="B25" s="1"/>
    </row>
    <row r="26" spans="2:7" ht="25.2" customHeight="1" x14ac:dyDescent="0.45">
      <c r="D26" s="140" t="s">
        <v>10</v>
      </c>
      <c r="E26" s="139" t="s">
        <v>8</v>
      </c>
      <c r="F26" s="139"/>
      <c r="G26" s="139"/>
    </row>
    <row r="27" spans="2:7" ht="25.2" customHeight="1" x14ac:dyDescent="0.45">
      <c r="D27" s="140"/>
      <c r="E27" s="139" t="s">
        <v>9</v>
      </c>
      <c r="F27" s="139"/>
      <c r="G27" s="139"/>
    </row>
    <row r="28" spans="2:7" ht="25.2" customHeight="1" x14ac:dyDescent="0.45"/>
  </sheetData>
  <mergeCells count="12">
    <mergeCell ref="B1:C1"/>
    <mergeCell ref="B6:C6"/>
    <mergeCell ref="B12:G12"/>
    <mergeCell ref="B15:G15"/>
    <mergeCell ref="B18:D18"/>
    <mergeCell ref="B22:C22"/>
    <mergeCell ref="D26:D27"/>
    <mergeCell ref="E26:G26"/>
    <mergeCell ref="E27:G27"/>
    <mergeCell ref="B13:C13"/>
    <mergeCell ref="B20:D20"/>
    <mergeCell ref="B23:G23"/>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view="pageBreakPreview" topLeftCell="A19" zoomScale="115" zoomScaleNormal="100" zoomScaleSheetLayoutView="115" workbookViewId="0">
      <selection activeCell="M14" sqref="M14"/>
    </sheetView>
  </sheetViews>
  <sheetFormatPr defaultColWidth="19.5" defaultRowHeight="18" x14ac:dyDescent="0.45"/>
  <cols>
    <col min="1" max="1" width="1.69921875" customWidth="1"/>
    <col min="2" max="3" width="12.5" customWidth="1"/>
    <col min="4" max="4" width="10.296875" customWidth="1"/>
    <col min="5" max="5" width="16.19921875" customWidth="1"/>
    <col min="6" max="6" width="11" customWidth="1"/>
    <col min="7" max="7" width="12.5" customWidth="1"/>
    <col min="8" max="8" width="1.296875" customWidth="1"/>
  </cols>
  <sheetData>
    <row r="1" spans="2:7" ht="25.2" customHeight="1" x14ac:dyDescent="0.45">
      <c r="B1" s="143" t="s">
        <v>231</v>
      </c>
      <c r="C1" s="143"/>
    </row>
    <row r="2" spans="2:7" ht="25.2" customHeight="1" x14ac:dyDescent="0.45">
      <c r="B2" s="1"/>
    </row>
    <row r="3" spans="2:7" ht="25.2" customHeight="1" x14ac:dyDescent="0.45">
      <c r="G3" s="2" t="s">
        <v>3</v>
      </c>
    </row>
    <row r="4" spans="2:7" ht="25.2" customHeight="1" x14ac:dyDescent="0.45">
      <c r="G4" s="2" t="s">
        <v>4</v>
      </c>
    </row>
    <row r="5" spans="2:7" ht="25.2" customHeight="1" x14ac:dyDescent="0.45">
      <c r="B5" s="1"/>
    </row>
    <row r="6" spans="2:7" ht="25.2" customHeight="1" x14ac:dyDescent="0.45">
      <c r="B6" s="138" t="s">
        <v>5</v>
      </c>
      <c r="C6" s="138"/>
    </row>
    <row r="7" spans="2:7" ht="25.2" customHeight="1" x14ac:dyDescent="0.45">
      <c r="B7" s="1"/>
      <c r="E7" t="s">
        <v>14</v>
      </c>
    </row>
    <row r="8" spans="2:7" ht="25.2" customHeight="1" x14ac:dyDescent="0.45">
      <c r="B8" s="1"/>
      <c r="E8" t="s">
        <v>15</v>
      </c>
    </row>
    <row r="9" spans="2:7" ht="25.2" customHeight="1" x14ac:dyDescent="0.45">
      <c r="B9" s="1"/>
      <c r="E9" t="s">
        <v>16</v>
      </c>
    </row>
    <row r="10" spans="2:7" ht="25.2" customHeight="1" x14ac:dyDescent="0.45">
      <c r="B10" s="1"/>
      <c r="E10" t="s">
        <v>17</v>
      </c>
    </row>
    <row r="11" spans="2:7" ht="25.2" customHeight="1" x14ac:dyDescent="0.45">
      <c r="B11" s="1"/>
    </row>
    <row r="12" spans="2:7" ht="25.2" customHeight="1" x14ac:dyDescent="0.45">
      <c r="B12" s="141" t="s">
        <v>233</v>
      </c>
      <c r="C12" s="141"/>
      <c r="D12" s="141"/>
      <c r="E12" s="141"/>
      <c r="F12" s="141"/>
      <c r="G12" s="141"/>
    </row>
    <row r="13" spans="2:7" ht="25.2" customHeight="1" x14ac:dyDescent="0.45">
      <c r="B13" s="143" t="s">
        <v>57</v>
      </c>
      <c r="C13" s="143"/>
    </row>
    <row r="14" spans="2:7" ht="25.2" customHeight="1" x14ac:dyDescent="0.45">
      <c r="B14" s="1"/>
    </row>
    <row r="15" spans="2:7" ht="25.2" customHeight="1" x14ac:dyDescent="0.45">
      <c r="B15" s="143" t="s">
        <v>58</v>
      </c>
      <c r="C15" s="143"/>
      <c r="D15" s="143"/>
      <c r="E15" s="143"/>
      <c r="F15" s="143"/>
      <c r="G15" s="143"/>
    </row>
    <row r="16" spans="2:7" ht="25.2" customHeight="1" x14ac:dyDescent="0.45">
      <c r="B16" s="1"/>
    </row>
    <row r="17" spans="2:7" ht="25.2" customHeight="1" x14ac:dyDescent="0.45">
      <c r="B17" s="1"/>
    </row>
    <row r="18" spans="2:7" ht="25.2" customHeight="1" x14ac:dyDescent="0.45">
      <c r="B18" s="141" t="s">
        <v>18</v>
      </c>
      <c r="C18" s="141"/>
      <c r="D18" s="141"/>
    </row>
    <row r="19" spans="2:7" ht="25.2" customHeight="1" x14ac:dyDescent="0.45">
      <c r="B19" s="12"/>
      <c r="C19" s="5"/>
      <c r="D19" s="3" t="s">
        <v>11</v>
      </c>
      <c r="F19" s="3" t="s">
        <v>12</v>
      </c>
    </row>
    <row r="20" spans="2:7" ht="25.2" customHeight="1" x14ac:dyDescent="0.45">
      <c r="B20" s="141" t="s">
        <v>59</v>
      </c>
      <c r="C20" s="141"/>
      <c r="D20" s="141"/>
      <c r="F20" s="3"/>
    </row>
    <row r="21" spans="2:7" ht="25.2" customHeight="1" x14ac:dyDescent="0.45">
      <c r="B21" s="12"/>
      <c r="C21" s="5"/>
      <c r="D21" s="3" t="s">
        <v>11</v>
      </c>
      <c r="F21" s="3" t="s">
        <v>12</v>
      </c>
    </row>
    <row r="22" spans="2:7" ht="25.2" customHeight="1" x14ac:dyDescent="0.45">
      <c r="B22" s="12" t="s">
        <v>60</v>
      </c>
      <c r="C22" s="5"/>
      <c r="D22" s="3"/>
      <c r="F22" s="3"/>
    </row>
    <row r="23" spans="2:7" ht="25.2" customHeight="1" x14ac:dyDescent="0.45">
      <c r="B23" s="12"/>
      <c r="C23" s="5"/>
      <c r="D23" s="3" t="s">
        <v>11</v>
      </c>
      <c r="F23" s="3" t="s">
        <v>12</v>
      </c>
    </row>
    <row r="24" spans="2:7" ht="25.2" customHeight="1" x14ac:dyDescent="0.45">
      <c r="B24" s="141" t="s">
        <v>65</v>
      </c>
      <c r="C24" s="141"/>
    </row>
    <row r="25" spans="2:7" ht="25.2" customHeight="1" x14ac:dyDescent="0.45">
      <c r="B25" s="141" t="s">
        <v>61</v>
      </c>
      <c r="C25" s="141"/>
      <c r="D25" s="141"/>
      <c r="E25" s="141"/>
      <c r="F25" s="141"/>
      <c r="G25" s="141"/>
    </row>
    <row r="26" spans="2:7" ht="25.2" customHeight="1" x14ac:dyDescent="0.45">
      <c r="B26" s="1"/>
    </row>
    <row r="27" spans="2:7" ht="25.2" customHeight="1" x14ac:dyDescent="0.45">
      <c r="D27" s="140" t="s">
        <v>10</v>
      </c>
      <c r="E27" s="139" t="s">
        <v>8</v>
      </c>
      <c r="F27" s="139"/>
      <c r="G27" s="139"/>
    </row>
    <row r="28" spans="2:7" ht="25.2" customHeight="1" x14ac:dyDescent="0.45">
      <c r="D28" s="140"/>
      <c r="E28" s="139" t="s">
        <v>9</v>
      </c>
      <c r="F28" s="139"/>
      <c r="G28" s="139"/>
    </row>
    <row r="29" spans="2:7" ht="25.2" customHeight="1" x14ac:dyDescent="0.45"/>
  </sheetData>
  <mergeCells count="12">
    <mergeCell ref="B1:C1"/>
    <mergeCell ref="B20:D20"/>
    <mergeCell ref="B6:C6"/>
    <mergeCell ref="B12:G12"/>
    <mergeCell ref="B13:C13"/>
    <mergeCell ref="B15:G15"/>
    <mergeCell ref="B18:D18"/>
    <mergeCell ref="B24:C24"/>
    <mergeCell ref="B25:G25"/>
    <mergeCell ref="D27:D28"/>
    <mergeCell ref="E27:G27"/>
    <mergeCell ref="E28:G28"/>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0"/>
  <sheetViews>
    <sheetView view="pageBreakPreview" zoomScaleNormal="100" zoomScaleSheetLayoutView="100" workbookViewId="0">
      <selection activeCell="M14" sqref="M14"/>
    </sheetView>
  </sheetViews>
  <sheetFormatPr defaultColWidth="19.5" defaultRowHeight="18" x14ac:dyDescent="0.45"/>
  <cols>
    <col min="1" max="1" width="1.69921875" style="55" customWidth="1"/>
    <col min="2" max="3" width="12.5" style="55" customWidth="1"/>
    <col min="4" max="4" width="10.296875" style="55" customWidth="1"/>
    <col min="5" max="5" width="16.19921875" style="55" customWidth="1"/>
    <col min="6" max="6" width="11" style="55" customWidth="1"/>
    <col min="7" max="7" width="12.5" style="55" customWidth="1"/>
    <col min="8" max="8" width="3.296875" style="55" customWidth="1"/>
    <col min="9" max="9" width="19.5" style="55"/>
    <col min="10" max="20" width="7.5" style="55" customWidth="1"/>
    <col min="21" max="16384" width="19.5" style="55"/>
  </cols>
  <sheetData>
    <row r="1" spans="2:12" ht="24" customHeight="1" x14ac:dyDescent="0.45">
      <c r="B1" s="143" t="s">
        <v>232</v>
      </c>
      <c r="C1" s="143"/>
      <c r="D1" s="143"/>
    </row>
    <row r="2" spans="2:12" ht="24" customHeight="1" x14ac:dyDescent="0.45">
      <c r="B2" s="1"/>
    </row>
    <row r="3" spans="2:12" ht="24" customHeight="1" x14ac:dyDescent="0.45">
      <c r="G3" s="2" t="s">
        <v>3</v>
      </c>
    </row>
    <row r="4" spans="2:12" ht="24" customHeight="1" x14ac:dyDescent="0.45">
      <c r="G4" s="2" t="s">
        <v>4</v>
      </c>
    </row>
    <row r="5" spans="2:12" ht="24" customHeight="1" x14ac:dyDescent="0.45">
      <c r="B5" s="1"/>
    </row>
    <row r="6" spans="2:12" ht="24" customHeight="1" x14ac:dyDescent="0.45">
      <c r="B6" s="138" t="s">
        <v>5</v>
      </c>
      <c r="C6" s="138"/>
    </row>
    <row r="7" spans="2:12" ht="24" customHeight="1" x14ac:dyDescent="0.45">
      <c r="B7" s="1"/>
      <c r="E7" s="55" t="s">
        <v>14</v>
      </c>
    </row>
    <row r="8" spans="2:12" ht="24" customHeight="1" x14ac:dyDescent="0.45">
      <c r="B8" s="1"/>
      <c r="E8" s="55" t="s">
        <v>15</v>
      </c>
    </row>
    <row r="9" spans="2:12" ht="24" customHeight="1" x14ac:dyDescent="0.45">
      <c r="B9" s="1"/>
      <c r="E9" s="55" t="s">
        <v>16</v>
      </c>
    </row>
    <row r="10" spans="2:12" ht="24" customHeight="1" x14ac:dyDescent="0.45">
      <c r="B10" s="1"/>
      <c r="E10" s="55" t="s">
        <v>17</v>
      </c>
    </row>
    <row r="11" spans="2:12" ht="24" customHeight="1" x14ac:dyDescent="0.45">
      <c r="B11" s="1"/>
    </row>
    <row r="12" spans="2:12" ht="24" customHeight="1" x14ac:dyDescent="0.45">
      <c r="B12" s="141" t="s">
        <v>237</v>
      </c>
      <c r="C12" s="141"/>
      <c r="D12" s="141"/>
      <c r="E12" s="141"/>
      <c r="F12" s="141"/>
      <c r="G12" s="141"/>
    </row>
    <row r="13" spans="2:12" ht="24" customHeight="1" x14ac:dyDescent="0.45">
      <c r="B13" s="62" t="s">
        <v>157</v>
      </c>
      <c r="C13" s="62"/>
    </row>
    <row r="14" spans="2:12" ht="24" customHeight="1" x14ac:dyDescent="0.45">
      <c r="B14" s="1"/>
    </row>
    <row r="15" spans="2:12" ht="24" customHeight="1" x14ac:dyDescent="0.45">
      <c r="B15" s="56" t="s">
        <v>238</v>
      </c>
      <c r="C15" s="57"/>
      <c r="D15" s="57"/>
      <c r="E15" s="57"/>
      <c r="F15" s="57"/>
      <c r="G15" s="57"/>
      <c r="H15" s="57"/>
      <c r="I15" s="57"/>
      <c r="J15" s="57"/>
      <c r="K15" s="57"/>
      <c r="L15" s="57"/>
    </row>
    <row r="16" spans="2:12" ht="24" customHeight="1" x14ac:dyDescent="0.45">
      <c r="B16" s="57" t="s">
        <v>155</v>
      </c>
      <c r="C16" s="57"/>
      <c r="D16" s="57"/>
      <c r="E16" s="57"/>
      <c r="F16" s="57"/>
      <c r="G16" s="57"/>
      <c r="H16" s="57"/>
      <c r="I16" s="57"/>
      <c r="J16" s="57"/>
      <c r="K16" s="57"/>
      <c r="L16" s="57"/>
    </row>
    <row r="17" spans="2:20" ht="24" customHeight="1" x14ac:dyDescent="0.45">
      <c r="B17" s="57" t="s">
        <v>156</v>
      </c>
      <c r="C17" s="57"/>
      <c r="D17" s="57"/>
      <c r="E17" s="57"/>
      <c r="F17" s="57"/>
      <c r="G17" s="57"/>
      <c r="H17" s="57"/>
      <c r="I17" s="57"/>
      <c r="J17" s="57"/>
      <c r="K17" s="57"/>
      <c r="L17" s="57"/>
    </row>
    <row r="18" spans="2:20" ht="24" customHeight="1" x14ac:dyDescent="0.45">
      <c r="B18" s="57"/>
      <c r="C18" s="57"/>
      <c r="D18" s="57"/>
      <c r="E18" s="57"/>
      <c r="F18" s="57"/>
      <c r="G18" s="57"/>
      <c r="H18" s="57"/>
      <c r="I18" s="57"/>
      <c r="J18" s="57"/>
      <c r="K18" s="57"/>
      <c r="L18" s="57"/>
    </row>
    <row r="19" spans="2:20" ht="24" customHeight="1" x14ac:dyDescent="0.45">
      <c r="B19" s="200" t="s">
        <v>106</v>
      </c>
      <c r="C19" s="200"/>
      <c r="D19" s="200"/>
      <c r="E19" s="200"/>
      <c r="F19" s="200"/>
      <c r="G19" s="200"/>
      <c r="H19" s="57"/>
      <c r="I19" s="57"/>
      <c r="J19" s="57"/>
      <c r="K19" s="57"/>
      <c r="L19" s="57"/>
    </row>
    <row r="20" spans="2:20" ht="24" customHeight="1" x14ac:dyDescent="0.45">
      <c r="B20" s="58"/>
      <c r="C20" s="58"/>
      <c r="D20" s="58"/>
      <c r="E20" s="58"/>
      <c r="F20" s="58"/>
      <c r="G20" s="58"/>
      <c r="H20" s="58"/>
      <c r="I20" s="58"/>
      <c r="J20" s="58"/>
      <c r="K20" s="58"/>
      <c r="L20" s="58"/>
    </row>
    <row r="21" spans="2:20" ht="24" customHeight="1" x14ac:dyDescent="0.45">
      <c r="B21" s="57" t="s">
        <v>109</v>
      </c>
      <c r="C21" s="57"/>
      <c r="E21" s="57" t="s">
        <v>107</v>
      </c>
      <c r="F21" s="57"/>
      <c r="G21" s="57"/>
      <c r="H21" s="57"/>
      <c r="I21" s="57"/>
      <c r="J21" s="57"/>
      <c r="K21" s="57"/>
      <c r="L21" s="57"/>
    </row>
    <row r="22" spans="2:20" ht="24" customHeight="1" x14ac:dyDescent="0.45">
      <c r="D22" s="59"/>
      <c r="E22" s="60"/>
      <c r="F22" s="60"/>
      <c r="G22" s="59"/>
      <c r="H22" s="57"/>
      <c r="I22" s="57"/>
      <c r="J22" s="57"/>
      <c r="K22" s="57"/>
      <c r="L22" s="57"/>
    </row>
    <row r="23" spans="2:20" ht="24" customHeight="1" x14ac:dyDescent="0.45">
      <c r="B23" s="57" t="s">
        <v>110</v>
      </c>
      <c r="C23" s="57"/>
      <c r="D23" s="57"/>
      <c r="E23" s="57" t="s">
        <v>107</v>
      </c>
      <c r="F23" s="57"/>
      <c r="G23" s="57"/>
      <c r="H23" s="194"/>
      <c r="I23" s="194"/>
      <c r="J23" s="194"/>
      <c r="K23" s="57"/>
      <c r="L23" s="57"/>
    </row>
    <row r="24" spans="2:20" ht="24" customHeight="1" x14ac:dyDescent="0.45">
      <c r="D24" s="57"/>
      <c r="E24" s="57"/>
      <c r="F24" s="57"/>
      <c r="G24" s="57"/>
      <c r="H24" s="57"/>
      <c r="I24" s="57"/>
      <c r="J24" s="57"/>
      <c r="K24" s="57"/>
      <c r="L24" s="57"/>
    </row>
    <row r="25" spans="2:20" ht="24" customHeight="1" x14ac:dyDescent="0.45">
      <c r="B25" s="57" t="s">
        <v>108</v>
      </c>
      <c r="C25" s="57"/>
      <c r="D25" s="57"/>
      <c r="E25" s="57"/>
      <c r="F25" s="57"/>
      <c r="G25" s="57"/>
      <c r="H25" s="194"/>
      <c r="I25" s="194"/>
      <c r="J25" s="194"/>
      <c r="K25" s="57"/>
      <c r="L25" s="57"/>
    </row>
    <row r="26" spans="2:20" ht="24" customHeight="1" x14ac:dyDescent="0.45">
      <c r="B26" s="56" t="s">
        <v>111</v>
      </c>
      <c r="C26" s="56"/>
      <c r="D26" s="56"/>
      <c r="E26" s="56"/>
      <c r="F26" s="56"/>
      <c r="G26" s="56"/>
      <c r="H26" s="56"/>
      <c r="I26" s="56"/>
      <c r="J26" s="56"/>
      <c r="K26" s="57"/>
      <c r="L26" s="57"/>
      <c r="M26" s="57"/>
      <c r="N26" s="57"/>
      <c r="O26" s="57"/>
      <c r="P26" s="57"/>
      <c r="Q26" s="57"/>
      <c r="R26" s="57"/>
      <c r="S26" s="57"/>
      <c r="T26" s="57"/>
    </row>
    <row r="27" spans="2:20" ht="24" customHeight="1" x14ac:dyDescent="0.45">
      <c r="B27" s="51"/>
      <c r="C27" s="51"/>
      <c r="D27" s="51"/>
      <c r="E27" s="51"/>
      <c r="F27" s="51"/>
      <c r="G27" s="51"/>
      <c r="J27" s="57"/>
      <c r="K27" s="57"/>
      <c r="L27" s="57"/>
      <c r="M27" s="57"/>
      <c r="N27" s="57"/>
      <c r="O27" s="57"/>
      <c r="P27" s="57"/>
      <c r="Q27" s="57"/>
      <c r="R27" s="57"/>
      <c r="S27" s="57"/>
      <c r="T27" s="57"/>
    </row>
    <row r="28" spans="2:20" ht="24" customHeight="1" x14ac:dyDescent="0.45">
      <c r="D28" s="195" t="s">
        <v>10</v>
      </c>
      <c r="E28" s="197" t="s">
        <v>8</v>
      </c>
      <c r="F28" s="198"/>
      <c r="G28" s="199"/>
      <c r="J28" s="57"/>
      <c r="K28" s="57"/>
      <c r="L28" s="57"/>
      <c r="M28" s="57"/>
      <c r="N28" s="57"/>
      <c r="O28" s="57"/>
      <c r="P28" s="57"/>
      <c r="Q28" s="57"/>
      <c r="R28" s="57"/>
      <c r="S28" s="57"/>
      <c r="T28" s="57"/>
    </row>
    <row r="29" spans="2:20" ht="24" customHeight="1" x14ac:dyDescent="0.45">
      <c r="D29" s="196"/>
      <c r="E29" s="197" t="s">
        <v>9</v>
      </c>
      <c r="F29" s="198"/>
      <c r="G29" s="199"/>
      <c r="J29" s="57"/>
    </row>
    <row r="30" spans="2:20" x14ac:dyDescent="0.45">
      <c r="J30" s="57"/>
    </row>
  </sheetData>
  <mergeCells count="9">
    <mergeCell ref="B1:D1"/>
    <mergeCell ref="H25:J25"/>
    <mergeCell ref="D28:D29"/>
    <mergeCell ref="E28:G28"/>
    <mergeCell ref="E29:G29"/>
    <mergeCell ref="B6:C6"/>
    <mergeCell ref="B12:G12"/>
    <mergeCell ref="B19:G19"/>
    <mergeCell ref="H23:J23"/>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view="pageBreakPreview" zoomScale="85" zoomScaleNormal="85" zoomScaleSheetLayoutView="85" workbookViewId="0">
      <selection activeCell="M14" sqref="M14"/>
    </sheetView>
  </sheetViews>
  <sheetFormatPr defaultRowHeight="18" x14ac:dyDescent="0.45"/>
  <cols>
    <col min="1" max="1" width="3.09765625" customWidth="1"/>
    <col min="2" max="2" width="16.59765625" customWidth="1"/>
    <col min="3" max="3" width="18.59765625" customWidth="1"/>
    <col min="4" max="4" width="27.59765625" customWidth="1"/>
    <col min="5" max="5" width="3.09765625" customWidth="1"/>
  </cols>
  <sheetData>
    <row r="1" spans="2:4" ht="21" customHeight="1" x14ac:dyDescent="0.45"/>
    <row r="2" spans="2:4" ht="21" customHeight="1" x14ac:dyDescent="0.45">
      <c r="B2" s="193" t="s">
        <v>239</v>
      </c>
      <c r="C2" s="193"/>
      <c r="D2" s="193"/>
    </row>
    <row r="3" spans="2:4" ht="21" customHeight="1" x14ac:dyDescent="0.45"/>
    <row r="4" spans="2:4" ht="21" customHeight="1" x14ac:dyDescent="0.2">
      <c r="B4" s="6" t="s">
        <v>24</v>
      </c>
      <c r="C4" s="7"/>
      <c r="D4" s="7"/>
    </row>
    <row r="5" spans="2:4" ht="21" customHeight="1" x14ac:dyDescent="0.45">
      <c r="B5" s="8" t="s">
        <v>1</v>
      </c>
      <c r="C5" s="9" t="s">
        <v>27</v>
      </c>
      <c r="D5" s="8" t="s">
        <v>25</v>
      </c>
    </row>
    <row r="6" spans="2:4" ht="21" customHeight="1" x14ac:dyDescent="0.45">
      <c r="B6" s="11" t="s">
        <v>28</v>
      </c>
      <c r="C6" s="10"/>
      <c r="D6" s="10"/>
    </row>
    <row r="7" spans="2:4" ht="21" customHeight="1" x14ac:dyDescent="0.45">
      <c r="B7" s="11"/>
      <c r="C7" s="10"/>
      <c r="D7" s="10"/>
    </row>
    <row r="8" spans="2:4" ht="21" customHeight="1" x14ac:dyDescent="0.45">
      <c r="B8" s="11"/>
      <c r="C8" s="10"/>
      <c r="D8" s="10"/>
    </row>
    <row r="9" spans="2:4" ht="21" customHeight="1" x14ac:dyDescent="0.45"/>
    <row r="10" spans="2:4" ht="21" customHeight="1" x14ac:dyDescent="0.45"/>
    <row r="11" spans="2:4" ht="21" customHeight="1" x14ac:dyDescent="0.2">
      <c r="B11" s="6" t="s">
        <v>26</v>
      </c>
      <c r="C11" s="7"/>
      <c r="D11" s="7"/>
    </row>
    <row r="12" spans="2:4" ht="21" customHeight="1" x14ac:dyDescent="0.45">
      <c r="B12" s="8" t="s">
        <v>1</v>
      </c>
      <c r="C12" s="9" t="s">
        <v>27</v>
      </c>
      <c r="D12" s="8" t="s">
        <v>25</v>
      </c>
    </row>
    <row r="13" spans="2:4" ht="21" customHeight="1" x14ac:dyDescent="0.45">
      <c r="B13" s="11" t="s">
        <v>2</v>
      </c>
      <c r="C13" s="10"/>
      <c r="D13" s="10"/>
    </row>
    <row r="14" spans="2:4" ht="21" customHeight="1" x14ac:dyDescent="0.45">
      <c r="B14" s="11"/>
      <c r="C14" s="10"/>
      <c r="D14" s="10"/>
    </row>
    <row r="15" spans="2:4" ht="21" customHeight="1" x14ac:dyDescent="0.45">
      <c r="B15" s="11"/>
      <c r="C15" s="10"/>
      <c r="D15" s="10"/>
    </row>
    <row r="16" spans="2:4" ht="21" customHeight="1" x14ac:dyDescent="0.45"/>
    <row r="17" spans="2:4" ht="21" customHeight="1" x14ac:dyDescent="0.2">
      <c r="B17" s="7" t="s">
        <v>29</v>
      </c>
      <c r="C17" s="7"/>
      <c r="D17" s="7"/>
    </row>
    <row r="18" spans="2:4" ht="21" customHeight="1" x14ac:dyDescent="0.45"/>
    <row r="19" spans="2:4" ht="21" customHeight="1" x14ac:dyDescent="0.2">
      <c r="B19" s="7"/>
    </row>
    <row r="20" spans="2:4" ht="21" customHeight="1" x14ac:dyDescent="0.45">
      <c r="C20" t="s">
        <v>14</v>
      </c>
    </row>
    <row r="21" spans="2:4" ht="21" customHeight="1" x14ac:dyDescent="0.45">
      <c r="C21" t="s">
        <v>15</v>
      </c>
    </row>
    <row r="22" spans="2:4" ht="21" customHeight="1" x14ac:dyDescent="0.2">
      <c r="B22" s="7"/>
      <c r="C22" t="s">
        <v>16</v>
      </c>
    </row>
    <row r="23" spans="2:4" ht="21" customHeight="1" x14ac:dyDescent="0.45">
      <c r="C23" t="s">
        <v>17</v>
      </c>
    </row>
    <row r="24" spans="2:4" ht="21" customHeight="1" x14ac:dyDescent="0.45"/>
    <row r="25" spans="2:4" ht="21" customHeight="1" x14ac:dyDescent="0.45"/>
    <row r="26" spans="2:4" ht="21" customHeight="1" x14ac:dyDescent="0.45"/>
    <row r="27" spans="2:4" ht="21" customHeight="1" x14ac:dyDescent="0.45"/>
    <row r="28" spans="2:4" ht="21" customHeight="1" x14ac:dyDescent="0.45"/>
    <row r="29" spans="2:4" ht="21" customHeight="1" x14ac:dyDescent="0.45"/>
    <row r="30" spans="2:4" ht="21" customHeight="1" x14ac:dyDescent="0.45"/>
  </sheetData>
  <mergeCells count="1">
    <mergeCell ref="B2:D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vt:lpstr>
      <vt:lpstr>第1号様式の２、３(A3)  </vt:lpstr>
      <vt:lpstr>予算書抄本</vt:lpstr>
      <vt:lpstr>第2号</vt:lpstr>
      <vt:lpstr>第2号様式の２、３(A3) </vt:lpstr>
      <vt:lpstr>第3号 </vt:lpstr>
      <vt:lpstr>第４号</vt:lpstr>
      <vt:lpstr>第５号 </vt:lpstr>
      <vt:lpstr>決算書抄本</vt:lpstr>
      <vt:lpstr>第１号様式の２、３・第２号様式の２、３(A3) </vt:lpstr>
      <vt:lpstr>決算書抄本!Print_Area</vt:lpstr>
      <vt:lpstr>第1号!Print_Area</vt:lpstr>
      <vt:lpstr>'第1号様式の２、３(A3)  '!Print_Area</vt:lpstr>
      <vt:lpstr>'第１号様式の２、３・第２号様式の２、３(A3) '!Print_Area</vt:lpstr>
      <vt:lpstr>第2号!Print_Area</vt:lpstr>
      <vt:lpstr>'第2号様式の２、３(A3) '!Print_Area</vt:lpstr>
      <vt:lpstr>'第3号 '!Print_Area</vt:lpstr>
      <vt:lpstr>第４号!Print_Area</vt:lpstr>
      <vt:lpstr>'第５号 '!Print_Area</vt:lpstr>
      <vt:lpstr>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2023-10-10T02:46:56Z</cp:lastPrinted>
  <dcterms:created xsi:type="dcterms:W3CDTF">2022-04-14T11:05:06Z</dcterms:created>
  <dcterms:modified xsi:type="dcterms:W3CDTF">2023-10-10T02:49:27Z</dcterms:modified>
</cp:coreProperties>
</file>